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eniori" sheetId="1" r:id="rId1"/>
    <sheet name="Juniori" sheetId="2" r:id="rId2"/>
    <sheet name="Deti" sheetId="3" r:id="rId3"/>
    <sheet name="Kôň roka" sheetId="4" r:id="rId4"/>
    <sheet name="Kľúč" sheetId="5" r:id="rId5"/>
  </sheets>
  <definedNames>
    <definedName name="CRITERIA" localSheetId="1">'Juniori'!#REF!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'Juniori'!#REF!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'Juniori'!#REF!</definedName>
    <definedName name="solver_pre" localSheetId="1" hidden="1">0.000001</definedName>
    <definedName name="solver_rel1" localSheetId="1" hidden="1">2</definedName>
    <definedName name="solver_rhs1" localSheetId="1" hidden="1">'Juniori'!#REF!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<sst xmlns="http://schemas.openxmlformats.org/spreadsheetml/2006/main" count="1551" uniqueCount="570">
  <si>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</si>
  <si>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</si>
  <si>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</si>
  <si>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</si>
  <si>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</si>
  <si>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</si>
  <si>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</si>
  <si>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</si>
  <si>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</si>
  <si>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</si>
  <si>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</si>
  <si>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</si>
  <si>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</si>
  <si>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</si>
  <si>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</si>
  <si>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</si>
  <si>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</si>
  <si>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</si>
  <si>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</si>
  <si>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</si>
  <si>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>Body za dosiahnuté percentá</t>
  </si>
  <si>
    <t xml:space="preserve"> </t>
  </si>
  <si>
    <t>Percentá</t>
  </si>
  <si>
    <t>IM II,GP,GPS</t>
  </si>
  <si>
    <t>Body za preteky v zahraničí, resp. so zahraničnou účasťou</t>
  </si>
  <si>
    <t>IM II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</si>
  <si>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</si>
  <si>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</si>
  <si>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</si>
  <si>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</si>
  <si>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v súťažiach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</si>
  <si>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</si>
  <si>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</si>
  <si>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</si>
  <si>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</si>
  <si>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</si>
  <si>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</si>
  <si>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</si>
  <si>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</si>
  <si>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 xml:space="preserve">Oficiálne výsledkové listiny, ako aj akékoľvek pripomienky posielajte na </t>
  </si>
  <si>
    <t>michaela.horna@post.sk</t>
  </si>
  <si>
    <t>Výsledky zo zahraničia si posiela jazdec vo vlastnom záujme SÁM !!!</t>
  </si>
  <si>
    <r>
      <t xml:space="preserve">ktorý získa najvyšší počet bodov </t>
    </r>
    <r>
      <rPr>
        <sz val="10"/>
        <color indexed="10"/>
        <rFont val="Arial"/>
        <family val="2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</si>
  <si>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so všetkými koňmi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</si>
  <si>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</si>
  <si>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</si>
  <si>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</si>
  <si>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</si>
  <si>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</si>
  <si>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Z, L</t>
  </si>
  <si>
    <t>Známka</t>
  </si>
  <si>
    <t>Labella</t>
  </si>
  <si>
    <t>JK pri NŽ Topoľčianky</t>
  </si>
  <si>
    <t>Pavlenová Žofia</t>
  </si>
  <si>
    <t>La Ten</t>
  </si>
  <si>
    <t>Fotosvet V+V Skýcov</t>
  </si>
  <si>
    <t>J</t>
  </si>
  <si>
    <t>Vančo Peter</t>
  </si>
  <si>
    <t>D</t>
  </si>
  <si>
    <t>Nittnaus Martina</t>
  </si>
  <si>
    <t>Conversano VI-17</t>
  </si>
  <si>
    <t>Antalíková Diana</t>
  </si>
  <si>
    <t>Fávio</t>
  </si>
  <si>
    <t>Kohút Patrik</t>
  </si>
  <si>
    <t>Logan</t>
  </si>
  <si>
    <t>JK Czajlik Ranch</t>
  </si>
  <si>
    <t>Flaková Kristína</t>
  </si>
  <si>
    <t>Siglavy XI-14</t>
  </si>
  <si>
    <t>Horná Michaela</t>
  </si>
  <si>
    <t>Ranč Ouzkých BA</t>
  </si>
  <si>
    <t>Neapolitano XI-15</t>
  </si>
  <si>
    <t>Potocký Richard</t>
  </si>
  <si>
    <t>Tiara</t>
  </si>
  <si>
    <t>Zámocký jazdecký klub</t>
  </si>
  <si>
    <t>Krišpinská Katarína</t>
  </si>
  <si>
    <t>BMM Belá-Dulice</t>
  </si>
  <si>
    <t>Spolu</t>
  </si>
  <si>
    <t>Jasmina</t>
  </si>
  <si>
    <t>Spišáková Paraskevi</t>
  </si>
  <si>
    <t>JK Equipolis Košice</t>
  </si>
  <si>
    <t>Slávia UVLF Košice</t>
  </si>
  <si>
    <t>Stratilová Mária</t>
  </si>
  <si>
    <t>Kožienková Nikola</t>
  </si>
  <si>
    <t>Húšť Dlhá nad Oravou</t>
  </si>
  <si>
    <t>Smreková Barbora</t>
  </si>
  <si>
    <t>Merci Cheval Krškany</t>
  </si>
  <si>
    <t>Andrikovicsová Martina</t>
  </si>
  <si>
    <t>Kačengová Dominika</t>
  </si>
  <si>
    <t>Frankie Boy</t>
  </si>
  <si>
    <t>Tarabová Lucia</t>
  </si>
  <si>
    <t>Ronceval-B</t>
  </si>
  <si>
    <t>Parkúr team B.V. Košice</t>
  </si>
  <si>
    <t>Favory XI-31</t>
  </si>
  <si>
    <t>Pošvanc Peter</t>
  </si>
  <si>
    <t>Whitney Bell</t>
  </si>
  <si>
    <t>Mičuchová Linda</t>
  </si>
  <si>
    <t>Dan Club - Stupava</t>
  </si>
  <si>
    <t>Sekulová Michaela</t>
  </si>
  <si>
    <t>JK Ivanka pri Dunaji</t>
  </si>
  <si>
    <t>Da Felice</t>
  </si>
  <si>
    <t>Jakubíková Lea</t>
  </si>
  <si>
    <t>Roger</t>
  </si>
  <si>
    <t>Danielová Michaela</t>
  </si>
  <si>
    <t>Hamidová Barbora</t>
  </si>
  <si>
    <t>Rengevičová Jana</t>
  </si>
  <si>
    <t>Grafon Liptovský Mikuláš</t>
  </si>
  <si>
    <t>Martináková Sabina</t>
  </si>
  <si>
    <t>Lukáš</t>
  </si>
  <si>
    <t>Petrášková Gabriela</t>
  </si>
  <si>
    <t>Lakara</t>
  </si>
  <si>
    <t>Kuhajda Milan</t>
  </si>
  <si>
    <t>JK SOŠ Turany</t>
  </si>
  <si>
    <t>Carmen 7</t>
  </si>
  <si>
    <t>Cagáňová Martina</t>
  </si>
  <si>
    <t>Mitani Prievidza</t>
  </si>
  <si>
    <t>Pechová Petra</t>
  </si>
  <si>
    <t>Pechová Michaela</t>
  </si>
  <si>
    <t>Power Play</t>
  </si>
  <si>
    <t>Enimo</t>
  </si>
  <si>
    <t>Kohút Rudolf</t>
  </si>
  <si>
    <t>Barbara 3</t>
  </si>
  <si>
    <t>La Vienna</t>
  </si>
  <si>
    <t>Conversano VI-47</t>
  </si>
  <si>
    <t>Conversano VI- 47</t>
  </si>
  <si>
    <t>Gažíková Barbora</t>
  </si>
  <si>
    <t>Marry Lu</t>
  </si>
  <si>
    <t>JO pri SOUP Šaľa</t>
  </si>
  <si>
    <t>Athos</t>
  </si>
  <si>
    <t>VK Sundance Nitra</t>
  </si>
  <si>
    <t>Remington Steel</t>
  </si>
  <si>
    <t>Kyselovičová Radka</t>
  </si>
  <si>
    <t>Hanáková Veronika</t>
  </si>
  <si>
    <t>Big Boy</t>
  </si>
  <si>
    <t>JK Podtureň</t>
  </si>
  <si>
    <t>Danková Denisa</t>
  </si>
  <si>
    <t>Thenesee</t>
  </si>
  <si>
    <t>Trubačová Tamara</t>
  </si>
  <si>
    <t>Maivald Martin</t>
  </si>
  <si>
    <t>Falš</t>
  </si>
  <si>
    <t>UVLF Slávia Košice</t>
  </si>
  <si>
    <t>Capulič Jaroslav</t>
  </si>
  <si>
    <t>Welt Dasty</t>
  </si>
  <si>
    <t>Skallerud M.K. Heidi</t>
  </si>
  <si>
    <t>Nováčková Vladimíra</t>
  </si>
  <si>
    <t>Kovalovská Helga</t>
  </si>
  <si>
    <t>Baltte-L</t>
  </si>
  <si>
    <t>Marthaler Veronika</t>
  </si>
  <si>
    <t>Drago</t>
  </si>
  <si>
    <t>Leffers</t>
  </si>
  <si>
    <r>
      <t>Alf</t>
    </r>
    <r>
      <rPr>
        <b/>
        <sz val="11"/>
        <rFont val="Calibri"/>
        <family val="2"/>
      </rPr>
      <t>öldy Lilla</t>
    </r>
  </si>
  <si>
    <t>Lisy</t>
  </si>
  <si>
    <t>JMC Lužany</t>
  </si>
  <si>
    <t>Winner´s dream</t>
  </si>
  <si>
    <t>LS</t>
  </si>
  <si>
    <t>L, LS</t>
  </si>
  <si>
    <t xml:space="preserve">Z </t>
  </si>
  <si>
    <t>6,500 - 6,999</t>
  </si>
  <si>
    <t>LS, S</t>
  </si>
  <si>
    <t>Vaya Con Dios</t>
  </si>
  <si>
    <t>Limfora Badín</t>
  </si>
  <si>
    <t>Kilíková Linda</t>
  </si>
  <si>
    <t>Dak</t>
  </si>
  <si>
    <t>Pavlovičová Michaela</t>
  </si>
  <si>
    <t>Conection</t>
  </si>
  <si>
    <t>Isokman Zvolen</t>
  </si>
  <si>
    <t>Novotná Zdenka</t>
  </si>
  <si>
    <t>Danto-F</t>
  </si>
  <si>
    <t>Záhorská Silvia</t>
  </si>
  <si>
    <t>Lamira</t>
  </si>
  <si>
    <t>Šályová Kornélia</t>
  </si>
  <si>
    <t>Jizera</t>
  </si>
  <si>
    <t>Hippoclub Liptovská Sielnica</t>
  </si>
  <si>
    <t>Šaturová Michaela</t>
  </si>
  <si>
    <t xml:space="preserve">Piaf  </t>
  </si>
  <si>
    <t>Kmeť Igor</t>
  </si>
  <si>
    <t>Kemal</t>
  </si>
  <si>
    <t>ŠK Grafon Lipt. Mikuláš</t>
  </si>
  <si>
    <t>Sokrates G-T</t>
  </si>
  <si>
    <t>Baloon</t>
  </si>
  <si>
    <t>Stankovičová Alexandra</t>
  </si>
  <si>
    <t>G-Star Van´t Heike</t>
  </si>
  <si>
    <t>Štefková Eva</t>
  </si>
  <si>
    <t>Porthos</t>
  </si>
  <si>
    <t>Kollová Martina</t>
  </si>
  <si>
    <t>JK Limfora Badín</t>
  </si>
  <si>
    <t>Černušková Lujza</t>
  </si>
  <si>
    <t>Brandy</t>
  </si>
  <si>
    <t>TJ Žrebčín Motešice</t>
  </si>
  <si>
    <t>Stehlíková Barbora</t>
  </si>
  <si>
    <t>Ceasar van de Helle</t>
  </si>
  <si>
    <t>Ranč Aura N. Dedina</t>
  </si>
  <si>
    <t>Bertramka</t>
  </si>
  <si>
    <t>Sklenárová Elena</t>
  </si>
  <si>
    <t>Beri Klub Nová Baňa</t>
  </si>
  <si>
    <t>Kopecká Jana</t>
  </si>
  <si>
    <t>Avignon 4</t>
  </si>
  <si>
    <t>Schwarzová Katarína</t>
  </si>
  <si>
    <t>Laredo</t>
  </si>
  <si>
    <t>Sipos Tomáš</t>
  </si>
  <si>
    <t>Atiffy</t>
  </si>
  <si>
    <t>Giuntoli Martina</t>
  </si>
  <si>
    <t>Balte L</t>
  </si>
  <si>
    <t>Zara Dew</t>
  </si>
  <si>
    <t>Trebatická Kristýna</t>
  </si>
  <si>
    <t>Sobotková Michaela</t>
  </si>
  <si>
    <t>JK Napoli Šamorín</t>
  </si>
  <si>
    <t>Petrášová Gabriela</t>
  </si>
  <si>
    <t>Winner´s Dream</t>
  </si>
  <si>
    <t>ST</t>
  </si>
  <si>
    <t>Ariston-ER</t>
  </si>
  <si>
    <t>Charm</t>
  </si>
  <si>
    <t>Mišíková Nikola</t>
  </si>
  <si>
    <t>Cattini-T</t>
  </si>
  <si>
    <t>JO Martin Záturčie</t>
  </si>
  <si>
    <t>Balážová Michaela</t>
  </si>
  <si>
    <t>Klip Vidar Z</t>
  </si>
  <si>
    <t>Liberta 3</t>
  </si>
  <si>
    <t>Y</t>
  </si>
  <si>
    <t>Hupková Gabriela</t>
  </si>
  <si>
    <t>Neapolitano Astor</t>
  </si>
  <si>
    <t>Némethová Rebeka</t>
  </si>
  <si>
    <t>Shagya XXIX-10</t>
  </si>
  <si>
    <t>Czajlik Zsuzsanna</t>
  </si>
  <si>
    <t>Cantona R</t>
  </si>
  <si>
    <t>Gomba</t>
  </si>
  <si>
    <t>Shantal</t>
  </si>
  <si>
    <t>Shalom</t>
  </si>
  <si>
    <t>Forever</t>
  </si>
  <si>
    <t>Agrosev Vígľaš</t>
  </si>
  <si>
    <t>Mecková Viktória Anna</t>
  </si>
  <si>
    <t>Parkúr Team B. V.</t>
  </si>
  <si>
    <t>Ruňaková Sarah</t>
  </si>
  <si>
    <t>Ronceval B</t>
  </si>
  <si>
    <t>Stratilová Radavana</t>
  </si>
  <si>
    <t>Palestra</t>
  </si>
  <si>
    <t>Paľa Samuel</t>
  </si>
  <si>
    <t>Gold Bar</t>
  </si>
  <si>
    <t>Ceasar van der Helle</t>
  </si>
  <si>
    <t>Stratilová Radovana</t>
  </si>
  <si>
    <t>Femini Team Trnava</t>
  </si>
  <si>
    <t>Čulenová Michaela</t>
  </si>
  <si>
    <t>Cassio</t>
  </si>
  <si>
    <t>RS Team Bratislava</t>
  </si>
  <si>
    <t>Le Grand 2</t>
  </si>
  <si>
    <t>JK Rozalka Pezinok</t>
  </si>
  <si>
    <t>Malchárková Pavlína</t>
  </si>
  <si>
    <t>Rassini R.S.</t>
  </si>
  <si>
    <t>JK RS Team Trnava</t>
  </si>
  <si>
    <t>Sukdoláková Nikola</t>
  </si>
  <si>
    <t>Marco 2</t>
  </si>
  <si>
    <t>Ali Baba R.S.</t>
  </si>
  <si>
    <t>Baričičová Nikol</t>
  </si>
  <si>
    <t>JK Rozálka Pezinok</t>
  </si>
  <si>
    <t>Markovičová Ema</t>
  </si>
  <si>
    <t>Berlina</t>
  </si>
  <si>
    <t>Slávia Bratislava</t>
  </si>
  <si>
    <t>Rm Smart Chic Olena</t>
  </si>
  <si>
    <t>Bláhová Viktória</t>
  </si>
  <si>
    <t>Jose Armando</t>
  </si>
  <si>
    <t>Limit Bratislava</t>
  </si>
  <si>
    <t>Black Marbel</t>
  </si>
  <si>
    <t>Ružena</t>
  </si>
  <si>
    <t>Al Pacino</t>
  </si>
  <si>
    <t>Jazdecká škola Považany</t>
  </si>
  <si>
    <t>Sklenárová Petronela</t>
  </si>
  <si>
    <t>Colourful Rainbow</t>
  </si>
  <si>
    <t>JŠ Považany</t>
  </si>
  <si>
    <t>Gombarčíková Tatiana</t>
  </si>
  <si>
    <t>Samuel</t>
  </si>
  <si>
    <t>JK Severný Vietor Považany</t>
  </si>
  <si>
    <t>Black</t>
  </si>
  <si>
    <t xml:space="preserve">Black  </t>
  </si>
  <si>
    <t xml:space="preserve">Ružena </t>
  </si>
  <si>
    <t>Markovičová Natália</t>
  </si>
  <si>
    <t>Orlando</t>
  </si>
  <si>
    <t>Zvarová Mária</t>
  </si>
  <si>
    <t>Toti</t>
  </si>
  <si>
    <t>JK Králiky</t>
  </si>
  <si>
    <t>Vitteková Kristína</t>
  </si>
  <si>
    <t>Carla R.S.</t>
  </si>
  <si>
    <t>JK Buková</t>
  </si>
  <si>
    <t>Porthos 2</t>
  </si>
  <si>
    <t>Bugan Michael</t>
  </si>
  <si>
    <t>Shogoun B</t>
  </si>
  <si>
    <t>Rýdza Nikola</t>
  </si>
  <si>
    <t>Saladin</t>
  </si>
  <si>
    <t>JK RS Team TT</t>
  </si>
  <si>
    <t>Witkovská Nora</t>
  </si>
  <si>
    <t>Petit</t>
  </si>
  <si>
    <t>RM Smart Chic Olena</t>
  </si>
  <si>
    <t>Petláková Barbara</t>
  </si>
  <si>
    <t>April</t>
  </si>
  <si>
    <t>STU Bratislava</t>
  </si>
  <si>
    <t>Melicháčová Dominika</t>
  </si>
  <si>
    <t>Nelson</t>
  </si>
  <si>
    <t>JK Betty Bukovec</t>
  </si>
  <si>
    <t>Macháčková Denisa</t>
  </si>
  <si>
    <t>Kredit</t>
  </si>
  <si>
    <t>SPK Trnava</t>
  </si>
  <si>
    <t>Cheer Full Black Cloud</t>
  </si>
  <si>
    <t>MATS Nitra</t>
  </si>
  <si>
    <t>Waltzing Matilda</t>
  </si>
  <si>
    <t>Slezáková Ivana</t>
  </si>
  <si>
    <t>Dzianisz</t>
  </si>
  <si>
    <t>V+V Fotosvet Skýcov</t>
  </si>
  <si>
    <t>Warissa</t>
  </si>
  <si>
    <r>
      <t>V</t>
    </r>
    <r>
      <rPr>
        <b/>
        <sz val="10"/>
        <rFont val="Calibri"/>
        <family val="2"/>
      </rPr>
      <t>örösová  Martina</t>
    </r>
  </si>
  <si>
    <t>JS Hájik Závada</t>
  </si>
  <si>
    <t>Smeoja</t>
  </si>
  <si>
    <r>
      <t>V</t>
    </r>
    <r>
      <rPr>
        <sz val="10"/>
        <rFont val="Calibri"/>
        <family val="2"/>
      </rPr>
      <t>örösová Martina</t>
    </r>
  </si>
  <si>
    <t>Levantina</t>
  </si>
  <si>
    <t>Dzúriková Beáta</t>
  </si>
  <si>
    <t>Neapolitano XII-16</t>
  </si>
  <si>
    <t>Gidran XX</t>
  </si>
  <si>
    <t>Willam</t>
  </si>
  <si>
    <t>Chakira</t>
  </si>
  <si>
    <t>Gábrišová Anna Mária</t>
  </si>
  <si>
    <t>Esmeralda</t>
  </si>
  <si>
    <t>Prochyrová Tamara</t>
  </si>
  <si>
    <t>Kasjun</t>
  </si>
  <si>
    <t>Kopálová Kamila</t>
  </si>
  <si>
    <t>Parádo</t>
  </si>
  <si>
    <t>Smatanová Dana</t>
  </si>
  <si>
    <t>Biologista</t>
  </si>
  <si>
    <t>Markovičová Emma</t>
  </si>
  <si>
    <t>Slávia STU Bratislava</t>
  </si>
  <si>
    <t>Gajtková Tereza</t>
  </si>
  <si>
    <t xml:space="preserve">Scarlet </t>
  </si>
  <si>
    <t>Chodilová</t>
  </si>
  <si>
    <t>Envirokone</t>
  </si>
  <si>
    <t>Kagula</t>
  </si>
  <si>
    <t>Scarlet</t>
  </si>
  <si>
    <t>Kaluga</t>
  </si>
  <si>
    <t>Drexlerová Martina</t>
  </si>
  <si>
    <t>Revolt</t>
  </si>
  <si>
    <t>Bartošová Mariana</t>
  </si>
  <si>
    <t>Matejka Samuel</t>
  </si>
  <si>
    <t>Imola VD Molenhoek</t>
  </si>
  <si>
    <t>JS Polet Trebostovo</t>
  </si>
  <si>
    <t>Maxim Chester I</t>
  </si>
  <si>
    <t>Glasnáková Monika</t>
  </si>
  <si>
    <t>Camino F</t>
  </si>
  <si>
    <t>JK OVER Žilina</t>
  </si>
  <si>
    <t>Garguláková Lea</t>
  </si>
  <si>
    <t>Hubička</t>
  </si>
  <si>
    <t>Imola Vd Molenhoek</t>
  </si>
  <si>
    <t>Anabella</t>
  </si>
  <si>
    <t>Liliane</t>
  </si>
  <si>
    <t>Čumová Miroslava</t>
  </si>
  <si>
    <t>Renoir</t>
  </si>
  <si>
    <t>Švaňová Zuzana</t>
  </si>
  <si>
    <t>Day</t>
  </si>
  <si>
    <t>JK Freestyle Poprad</t>
  </si>
  <si>
    <t>Valentová Denisa</t>
  </si>
  <si>
    <t>Beau van de Zelm</t>
  </si>
  <si>
    <t>Sara</t>
  </si>
  <si>
    <t>Sandra</t>
  </si>
  <si>
    <t>R.S. Team TT</t>
  </si>
  <si>
    <t>For President</t>
  </si>
  <si>
    <t>Kiliková Linda</t>
  </si>
  <si>
    <t>Hroby VIII-9</t>
  </si>
  <si>
    <t>Chodilová Martina</t>
  </si>
  <si>
    <t>JK Envirokone BA</t>
  </si>
  <si>
    <t>Dočolomanský Branislav</t>
  </si>
  <si>
    <t>Gurbe Fan´E Sänharst</t>
  </si>
  <si>
    <t>RS Team TT</t>
  </si>
  <si>
    <t>Lehner Sophie</t>
  </si>
  <si>
    <t>O Rubinstern</t>
  </si>
  <si>
    <t>Piaf</t>
  </si>
  <si>
    <t>Rodáková Zuzana</t>
  </si>
  <si>
    <t>Nits Vulkán</t>
  </si>
  <si>
    <t>Selková Imelda</t>
  </si>
  <si>
    <t>Salvador</t>
  </si>
  <si>
    <t>Caňová Simona</t>
  </si>
  <si>
    <t>Chicco R.S.</t>
  </si>
  <si>
    <t>Niagara Record</t>
  </si>
  <si>
    <t>Niagara  Record</t>
  </si>
  <si>
    <t>Vaňová Karin</t>
  </si>
  <si>
    <t>Christon</t>
  </si>
  <si>
    <t>Equipolis</t>
  </si>
  <si>
    <t>Lancelot 7</t>
  </si>
  <si>
    <t>Rindošová F. Diana</t>
  </si>
  <si>
    <t>Fair Play</t>
  </si>
  <si>
    <t>JK J.R. OZ Prešov</t>
  </si>
  <si>
    <t>Trnková Martina</t>
  </si>
  <si>
    <t>Tara</t>
  </si>
  <si>
    <t>JK J.R, OZ Prešov</t>
  </si>
  <si>
    <t>Pavlenová Pavlína</t>
  </si>
  <si>
    <t>Bernáthová Kristína</t>
  </si>
  <si>
    <t>Giuliano</t>
  </si>
  <si>
    <t>JK Ippico Dunaj BA</t>
  </si>
  <si>
    <t>Balla Cyntia</t>
  </si>
  <si>
    <t>New Gold Darma</t>
  </si>
  <si>
    <t>Vykoukalová Dušana</t>
  </si>
  <si>
    <t>Póló</t>
  </si>
  <si>
    <t>Langer Vladimír</t>
  </si>
  <si>
    <t>Jacpot</t>
  </si>
  <si>
    <t>I Want You</t>
  </si>
  <si>
    <t>Juhásová Simona</t>
  </si>
  <si>
    <t>Coco Chanel</t>
  </si>
  <si>
    <t>JK Parkur Team B.V. Košice</t>
  </si>
  <si>
    <t>Robin Hood</t>
  </si>
  <si>
    <t>Heraldiko</t>
  </si>
  <si>
    <t>Kormuťáková Soňa</t>
  </si>
  <si>
    <t>Calineta</t>
  </si>
  <si>
    <t>Frayová Hana</t>
  </si>
  <si>
    <t>Le Grand</t>
  </si>
  <si>
    <t>Martincová Ema</t>
  </si>
  <si>
    <t>Sofiens del Marco</t>
  </si>
  <si>
    <t>Valábková Sára</t>
  </si>
  <si>
    <t>Elsa</t>
  </si>
  <si>
    <t>Mercedes</t>
  </si>
  <si>
    <t>Wilde Rose</t>
  </si>
  <si>
    <t>Sunrise</t>
  </si>
  <si>
    <t>Wild Rose</t>
  </si>
  <si>
    <t>Jazdec roka 2016</t>
  </si>
  <si>
    <r>
      <t>Sezóna 2016 trvá od</t>
    </r>
    <r>
      <rPr>
        <b/>
        <sz val="12"/>
        <rFont val="Arial"/>
        <family val="2"/>
      </rPr>
      <t xml:space="preserve"> 01. 11. 2015</t>
    </r>
    <r>
      <rPr>
        <sz val="12"/>
        <rFont val="Arial"/>
        <family val="2"/>
      </rPr>
      <t xml:space="preserve"> do </t>
    </r>
    <r>
      <rPr>
        <b/>
        <sz val="12"/>
        <rFont val="Arial"/>
        <family val="2"/>
      </rPr>
      <t>31. 10. 2016</t>
    </r>
    <r>
      <rPr>
        <sz val="12"/>
        <rFont val="Arial"/>
        <family val="2"/>
      </rPr>
      <t>.</t>
    </r>
  </si>
  <si>
    <t>21. 11.</t>
  </si>
  <si>
    <t>Ranč Ouzkých</t>
  </si>
  <si>
    <t>Z1</t>
  </si>
  <si>
    <t>Benčíková Diana</t>
  </si>
  <si>
    <t>Villam</t>
  </si>
  <si>
    <t>JK Limit</t>
  </si>
  <si>
    <t>L1</t>
  </si>
  <si>
    <t>Falko</t>
  </si>
  <si>
    <t>L4</t>
  </si>
  <si>
    <t>1.</t>
  </si>
  <si>
    <t>2.</t>
  </si>
  <si>
    <t>3.</t>
  </si>
  <si>
    <t>4.</t>
  </si>
  <si>
    <t>Lukáčová Adriana</t>
  </si>
  <si>
    <t>Dustin</t>
  </si>
  <si>
    <t>SPOLU</t>
  </si>
  <si>
    <t>Blahová Viktória</t>
  </si>
  <si>
    <t>Podhradská Laura</t>
  </si>
  <si>
    <t>Savanna</t>
  </si>
  <si>
    <t>Z4</t>
  </si>
  <si>
    <t>Merlot</t>
  </si>
  <si>
    <t>Balu-Boy</t>
  </si>
  <si>
    <t>Podstavková Kristína</t>
  </si>
  <si>
    <t>Dormane de Puy</t>
  </si>
  <si>
    <t>JŠ Zálesie</t>
  </si>
  <si>
    <t>Ličková Luisa</t>
  </si>
  <si>
    <t>Lady 4</t>
  </si>
  <si>
    <t>Akadémia 27</t>
  </si>
  <si>
    <t>Benčiková Diana</t>
  </si>
  <si>
    <t>Ličková Lujza</t>
  </si>
  <si>
    <t>6.</t>
  </si>
  <si>
    <t>9.</t>
  </si>
  <si>
    <t>16. 01.</t>
  </si>
  <si>
    <t>Bystrička</t>
  </si>
  <si>
    <t>Šupíková Martina</t>
  </si>
  <si>
    <t>Parvati</t>
  </si>
  <si>
    <t>5.</t>
  </si>
  <si>
    <t>Kurtíková Eliška</t>
  </si>
  <si>
    <t>Britany</t>
  </si>
  <si>
    <t>Al-Kham-Sa Belinda</t>
  </si>
  <si>
    <t>7.</t>
  </si>
  <si>
    <t>15.</t>
  </si>
  <si>
    <t>Hodnotenie 1 známkou</t>
  </si>
  <si>
    <t>26. - 27. 03.</t>
  </si>
  <si>
    <t>Weikersdorf AUT</t>
  </si>
  <si>
    <t>A2</t>
  </si>
  <si>
    <t>Nautica</t>
  </si>
  <si>
    <t>Conversano XIII-47</t>
  </si>
  <si>
    <t>L5</t>
  </si>
  <si>
    <t>A4</t>
  </si>
  <si>
    <t>DPA3</t>
  </si>
  <si>
    <t>JU</t>
  </si>
  <si>
    <t>YU</t>
  </si>
  <si>
    <t>A6</t>
  </si>
  <si>
    <t>A9</t>
  </si>
  <si>
    <t>JD</t>
  </si>
  <si>
    <t>DPA4</t>
  </si>
  <si>
    <t>SG</t>
  </si>
  <si>
    <t>26. - 25. 03.</t>
  </si>
  <si>
    <t>8.</t>
  </si>
  <si>
    <t>12.</t>
  </si>
  <si>
    <t>13.</t>
  </si>
  <si>
    <t>21.</t>
  </si>
  <si>
    <t>16. - 17. 04.</t>
  </si>
  <si>
    <t>Dunajský Klátov</t>
  </si>
  <si>
    <t>16. 04.</t>
  </si>
  <si>
    <t>Košice</t>
  </si>
  <si>
    <t>Z1d</t>
  </si>
  <si>
    <t>Vargová Barbora</t>
  </si>
  <si>
    <t>Picard</t>
  </si>
  <si>
    <t>JK Parkúr team Košice</t>
  </si>
  <si>
    <t>Dorien</t>
  </si>
  <si>
    <t>Cora NF</t>
  </si>
  <si>
    <t>Martinčeková Ina</t>
  </si>
  <si>
    <t>TJ Slávia UVLF Košice</t>
  </si>
  <si>
    <t>S2</t>
  </si>
  <si>
    <t>JK Equipolis</t>
  </si>
  <si>
    <t>DUA</t>
  </si>
  <si>
    <t>4r</t>
  </si>
  <si>
    <r>
      <t>F</t>
    </r>
    <r>
      <rPr>
        <sz val="10"/>
        <rFont val="Calibri"/>
        <family val="2"/>
      </rPr>
      <t>ü</t>
    </r>
    <r>
      <rPr>
        <sz val="10"/>
        <rFont val="Arial"/>
        <family val="2"/>
      </rPr>
      <t>rst Lothario</t>
    </r>
  </si>
  <si>
    <r>
      <t>F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rst Lothario</t>
    </r>
  </si>
  <si>
    <t>DD</t>
  </si>
  <si>
    <t>5rU</t>
  </si>
  <si>
    <t>IM1</t>
  </si>
  <si>
    <t>LS5</t>
  </si>
  <si>
    <t>Daniel Zdeno</t>
  </si>
  <si>
    <t>Rubicon</t>
  </si>
  <si>
    <t>DUB</t>
  </si>
  <si>
    <t>Víťaz</t>
  </si>
  <si>
    <t>L10</t>
  </si>
  <si>
    <t>Sýkorová Barbora</t>
  </si>
  <si>
    <t>Largo</t>
  </si>
  <si>
    <t>LS7</t>
  </si>
  <si>
    <t>JJ</t>
  </si>
  <si>
    <t>YJ</t>
  </si>
  <si>
    <t>10.</t>
  </si>
  <si>
    <t>11.</t>
  </si>
  <si>
    <t>14.</t>
  </si>
  <si>
    <t>16.</t>
  </si>
  <si>
    <t>19.</t>
  </si>
  <si>
    <t>22.</t>
  </si>
  <si>
    <t>27.</t>
  </si>
  <si>
    <t>23. - 24. 04.</t>
  </si>
  <si>
    <t>Kottingbrunn AUT</t>
  </si>
  <si>
    <t>A1</t>
  </si>
  <si>
    <t>DPA1</t>
  </si>
  <si>
    <t>LM1</t>
  </si>
  <si>
    <t>A7</t>
  </si>
  <si>
    <t>L3</t>
  </si>
  <si>
    <t>DPA2</t>
  </si>
  <si>
    <t>23. 04.</t>
  </si>
  <si>
    <t>Výškov CZE</t>
  </si>
  <si>
    <t>Telecká Tatiana</t>
  </si>
  <si>
    <t>Harmónia</t>
  </si>
  <si>
    <t>17.</t>
  </si>
  <si>
    <t>Frenštát pod Radhoštem CZE</t>
  </si>
  <si>
    <t>Alice im Wunderland</t>
  </si>
  <si>
    <t>DJ</t>
  </si>
  <si>
    <t>37.</t>
  </si>
  <si>
    <t>30. 04.</t>
  </si>
  <si>
    <t>Moravany CZE</t>
  </si>
  <si>
    <t>L0</t>
  </si>
  <si>
    <t>JK Beta Búkovec</t>
  </si>
  <si>
    <t>23.</t>
  </si>
  <si>
    <t>44.</t>
  </si>
  <si>
    <t>07. 05.</t>
  </si>
  <si>
    <t>14. - 15. 05.</t>
  </si>
  <si>
    <t>Panská Lícha CZE</t>
  </si>
  <si>
    <t>21. 05.</t>
  </si>
  <si>
    <t>Trebostovo</t>
  </si>
  <si>
    <t>Chorváthová Katarína</t>
  </si>
  <si>
    <t>Donnershallowa II.</t>
  </si>
  <si>
    <t>Bellatrix</t>
  </si>
  <si>
    <t>Skybová Simona</t>
  </si>
  <si>
    <t>Cassal</t>
  </si>
  <si>
    <t>Princ 9</t>
  </si>
  <si>
    <t>18.</t>
  </si>
  <si>
    <t>25.</t>
  </si>
  <si>
    <t>Ledecká Zoya</t>
  </si>
  <si>
    <r>
      <t>B</t>
    </r>
    <r>
      <rPr>
        <sz val="10"/>
        <rFont val="Calibri"/>
        <family val="2"/>
      </rPr>
      <t>ü</t>
    </r>
    <r>
      <rPr>
        <sz val="10"/>
        <rFont val="Arial"/>
        <family val="2"/>
      </rPr>
      <t>nteeichen Nivaro</t>
    </r>
  </si>
  <si>
    <t>Balunky družstvo Bratislava</t>
  </si>
  <si>
    <t>Princ 2</t>
  </si>
  <si>
    <t>22. 05.</t>
  </si>
  <si>
    <t>Nová Baňa</t>
  </si>
  <si>
    <t>Caldon</t>
  </si>
  <si>
    <t>JK Banka OrNiWout</t>
  </si>
  <si>
    <t>Belková Lea Viviana</t>
  </si>
  <si>
    <t>Liones</t>
  </si>
  <si>
    <t>26.</t>
  </si>
  <si>
    <t>31.</t>
  </si>
  <si>
    <t>33.</t>
  </si>
  <si>
    <t>42.</t>
  </si>
  <si>
    <t>51.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</si>
</sst>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78">
    <font>
      <sz val="10"/>
      <name val="Arial"/>
      <family val="0"/>
    </font>
    <font>
      <b/>
      <sz val="10"/>
      <name val="Arial"/>
      <family val="2"/>
    </font>
    <font>
      <b/>
      <sz val="20"/>
      <color indexed="20"/>
      <name val="Arial"/>
      <family val="2"/>
    </font>
    <font>
      <b/>
      <sz val="18"/>
      <color indexed="20"/>
      <name val="Arial"/>
      <family val="2"/>
    </font>
    <font>
      <b/>
      <sz val="20"/>
      <color indexed="49"/>
      <name val="Arial"/>
      <family val="2"/>
    </font>
    <font>
      <sz val="10"/>
      <color indexed="49"/>
      <name val="Arial"/>
      <family val="2"/>
    </font>
    <font>
      <b/>
      <sz val="18"/>
      <color indexed="49"/>
      <name val="Arial"/>
      <family val="2"/>
    </font>
    <font>
      <b/>
      <sz val="2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2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7"/>
      <name val="Arial"/>
      <family val="2"/>
    </font>
    <font>
      <b/>
      <sz val="18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0"/>
      <color rgb="FF00B050"/>
      <name val="Arial"/>
      <family val="2"/>
    </font>
    <font>
      <b/>
      <sz val="18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5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36" applyFont="1" applyAlignment="1" applyProtection="1">
      <alignment/>
      <protection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0" fillId="34" borderId="22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0" fontId="1" fillId="35" borderId="32" xfId="0" applyFont="1" applyFill="1" applyBorder="1" applyAlignment="1" applyProtection="1">
      <alignment horizontal="center"/>
      <protection locked="0"/>
    </xf>
    <xf numFmtId="0" fontId="1" fillId="35" borderId="36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34" borderId="3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" fillId="0" borderId="27" xfId="0" applyFont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7" xfId="0" applyBorder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1" fillId="0" borderId="25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1" fillId="0" borderId="43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right"/>
    </xf>
    <xf numFmtId="0" fontId="1" fillId="0" borderId="24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/>
      <protection locked="0"/>
    </xf>
    <xf numFmtId="0" fontId="1" fillId="34" borderId="3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34" borderId="29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37" borderId="16" xfId="0" applyFont="1" applyFill="1" applyBorder="1" applyAlignment="1" applyProtection="1">
      <alignment horizontal="center"/>
      <protection locked="0"/>
    </xf>
    <xf numFmtId="0" fontId="1" fillId="37" borderId="17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>
      <alignment horizontal="left" vertical="center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34" borderId="1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32" xfId="0" applyFont="1" applyBorder="1" applyAlignment="1" applyProtection="1">
      <alignment/>
      <protection locked="0"/>
    </xf>
    <xf numFmtId="0" fontId="1" fillId="34" borderId="24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45" xfId="0" applyFont="1" applyBorder="1" applyAlignment="1">
      <alignment horizontal="left" vertical="center"/>
    </xf>
    <xf numFmtId="0" fontId="0" fillId="34" borderId="24" xfId="0" applyFont="1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27" fillId="34" borderId="22" xfId="0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" fillId="34" borderId="32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>
      <alignment vertical="center"/>
    </xf>
    <xf numFmtId="0" fontId="0" fillId="34" borderId="29" xfId="0" applyFont="1" applyFill="1" applyBorder="1" applyAlignment="1">
      <alignment horizontal="left" vertical="center"/>
    </xf>
    <xf numFmtId="0" fontId="1" fillId="34" borderId="33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wrapText="1"/>
    </xf>
    <xf numFmtId="0" fontId="0" fillId="34" borderId="44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48" xfId="0" applyBorder="1" applyAlignment="1">
      <alignment/>
    </xf>
    <xf numFmtId="0" fontId="1" fillId="38" borderId="49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31" fillId="38" borderId="27" xfId="0" applyFont="1" applyFill="1" applyBorder="1" applyAlignment="1">
      <alignment horizontal="center"/>
    </xf>
    <xf numFmtId="0" fontId="0" fillId="0" borderId="31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left" vertical="center"/>
    </xf>
    <xf numFmtId="0" fontId="1" fillId="34" borderId="39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50" xfId="0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1" fillId="0" borderId="5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6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39" xfId="0" applyFill="1" applyBorder="1" applyAlignment="1">
      <alignment horizontal="center" vertical="center"/>
    </xf>
    <xf numFmtId="0" fontId="0" fillId="34" borderId="34" xfId="0" applyFont="1" applyFill="1" applyBorder="1" applyAlignment="1">
      <alignment horizontal="left" vertical="center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52" xfId="0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0" fillId="0" borderId="45" xfId="0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>
      <alignment horizontal="left" vertical="center"/>
    </xf>
    <xf numFmtId="0" fontId="0" fillId="0" borderId="32" xfId="0" applyFont="1" applyBorder="1" applyAlignment="1">
      <alignment/>
    </xf>
    <xf numFmtId="0" fontId="0" fillId="34" borderId="34" xfId="0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0" fillId="34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34" borderId="32" xfId="0" applyFont="1" applyFill="1" applyBorder="1" applyAlignment="1" applyProtection="1">
      <alignment horizontal="left" vertical="center"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15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34" borderId="24" xfId="0" applyFont="1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1" fillId="0" borderId="24" xfId="0" applyFont="1" applyBorder="1" applyAlignment="1" applyProtection="1">
      <alignment vertical="center"/>
      <protection locked="0"/>
    </xf>
    <xf numFmtId="0" fontId="0" fillId="34" borderId="28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>
      <alignment vertical="center"/>
    </xf>
    <xf numFmtId="0" fontId="1" fillId="0" borderId="2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38" borderId="16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" fillId="38" borderId="17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wrapText="1"/>
    </xf>
    <xf numFmtId="0" fontId="1" fillId="36" borderId="54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0" fillId="34" borderId="51" xfId="0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/>
    </xf>
    <xf numFmtId="0" fontId="0" fillId="34" borderId="54" xfId="0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1" fillId="37" borderId="53" xfId="0" applyFont="1" applyFill="1" applyBorder="1" applyAlignment="1" applyProtection="1">
      <alignment/>
      <protection locked="0"/>
    </xf>
    <xf numFmtId="0" fontId="1" fillId="37" borderId="43" xfId="0" applyFont="1" applyFill="1" applyBorder="1" applyAlignment="1" applyProtection="1">
      <alignment/>
      <protection locked="0"/>
    </xf>
    <xf numFmtId="0" fontId="1" fillId="37" borderId="56" xfId="0" applyFont="1" applyFill="1" applyBorder="1" applyAlignment="1" applyProtection="1">
      <alignment horizontal="center"/>
      <protection locked="0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1" fillId="37" borderId="11" xfId="0" applyFont="1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59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right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left" vertical="center"/>
      <protection locked="0"/>
    </xf>
    <xf numFmtId="0" fontId="0" fillId="34" borderId="22" xfId="0" applyFont="1" applyFill="1" applyBorder="1" applyAlignment="1" applyProtection="1">
      <alignment horizontal="right"/>
      <protection locked="0"/>
    </xf>
    <xf numFmtId="0" fontId="0" fillId="34" borderId="29" xfId="0" applyFont="1" applyFill="1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44" xfId="0" applyFont="1" applyFill="1" applyBorder="1" applyAlignment="1" applyProtection="1">
      <alignment horizontal="center"/>
      <protection locked="0"/>
    </xf>
    <xf numFmtId="0" fontId="0" fillId="34" borderId="43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5" borderId="17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34" borderId="58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1" fillId="34" borderId="57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36" borderId="56" xfId="0" applyFont="1" applyFill="1" applyBorder="1" applyAlignment="1">
      <alignment horizont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20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0" borderId="24" xfId="0" applyFont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/>
    </xf>
    <xf numFmtId="0" fontId="32" fillId="38" borderId="13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32" fillId="35" borderId="1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1" fillId="35" borderId="53" xfId="0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1" fillId="35" borderId="54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34" borderId="57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1" fillId="38" borderId="6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34" borderId="59" xfId="0" applyFont="1" applyFill="1" applyBorder="1" applyAlignment="1" applyProtection="1">
      <alignment horizontal="center" vertical="center"/>
      <protection locked="0"/>
    </xf>
    <xf numFmtId="0" fontId="1" fillId="38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" fillId="0" borderId="5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38" xfId="0" applyBorder="1" applyAlignment="1" applyProtection="1">
      <alignment vertical="center"/>
      <protection locked="0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0" borderId="32" xfId="0" applyFont="1" applyBorder="1" applyAlignment="1">
      <alignment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" fillId="35" borderId="56" xfId="0" applyFont="1" applyFill="1" applyBorder="1" applyAlignment="1" applyProtection="1">
      <alignment horizontal="center"/>
      <protection locked="0"/>
    </xf>
    <xf numFmtId="0" fontId="32" fillId="38" borderId="17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2" fillId="38" borderId="37" xfId="0" applyFont="1" applyFill="1" applyBorder="1" applyAlignment="1">
      <alignment horizontal="center"/>
    </xf>
    <xf numFmtId="0" fontId="32" fillId="36" borderId="54" xfId="0" applyFont="1" applyFill="1" applyBorder="1" applyAlignment="1">
      <alignment horizontal="center"/>
    </xf>
    <xf numFmtId="0" fontId="32" fillId="35" borderId="17" xfId="0" applyFont="1" applyFill="1" applyBorder="1" applyAlignment="1" applyProtection="1">
      <alignment horizontal="center"/>
      <protection locked="0"/>
    </xf>
    <xf numFmtId="0" fontId="75" fillId="34" borderId="15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" fillId="37" borderId="53" xfId="0" applyFont="1" applyFill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5" fillId="34" borderId="32" xfId="0" applyFont="1" applyFill="1" applyBorder="1" applyAlignment="1">
      <alignment horizontal="center" vertical="center"/>
    </xf>
    <xf numFmtId="0" fontId="75" fillId="34" borderId="4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1" fillId="38" borderId="53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31" fillId="37" borderId="43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left" vertical="center"/>
    </xf>
    <xf numFmtId="0" fontId="0" fillId="34" borderId="58" xfId="0" applyFont="1" applyFill="1" applyBorder="1" applyAlignment="1">
      <alignment horizontal="left" vertical="center"/>
    </xf>
    <xf numFmtId="0" fontId="0" fillId="34" borderId="5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0" fillId="34" borderId="34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58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right" vertical="center"/>
      <protection locked="0"/>
    </xf>
    <xf numFmtId="0" fontId="0" fillId="34" borderId="22" xfId="0" applyFont="1" applyFill="1" applyBorder="1" applyAlignment="1" applyProtection="1">
      <alignment horizontal="right" vertic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1" fillId="38" borderId="43" xfId="0" applyFont="1" applyFill="1" applyBorder="1" applyAlignment="1">
      <alignment horizontal="center"/>
    </xf>
    <xf numFmtId="0" fontId="75" fillId="0" borderId="15" xfId="0" applyFont="1" applyBorder="1" applyAlignment="1">
      <alignment horizontal="center" vertical="center"/>
    </xf>
    <xf numFmtId="0" fontId="1" fillId="38" borderId="56" xfId="0" applyFont="1" applyFill="1" applyBorder="1" applyAlignment="1">
      <alignment horizontal="center"/>
    </xf>
    <xf numFmtId="0" fontId="76" fillId="0" borderId="58" xfId="0" applyFont="1" applyFill="1" applyBorder="1" applyAlignment="1" applyProtection="1">
      <alignment horizontal="center" vertical="center"/>
      <protection locked="0"/>
    </xf>
    <xf numFmtId="0" fontId="76" fillId="0" borderId="20" xfId="0" applyFont="1" applyFill="1" applyBorder="1" applyAlignment="1" applyProtection="1">
      <alignment horizontal="center" vertical="center"/>
      <protection locked="0"/>
    </xf>
    <xf numFmtId="0" fontId="76" fillId="0" borderId="19" xfId="0" applyFont="1" applyFill="1" applyBorder="1" applyAlignment="1" applyProtection="1">
      <alignment horizontal="center" vertical="center"/>
      <protection locked="0"/>
    </xf>
    <xf numFmtId="0" fontId="76" fillId="0" borderId="59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 applyProtection="1">
      <alignment horizontal="center" vertical="center"/>
      <protection locked="0"/>
    </xf>
    <xf numFmtId="0" fontId="76" fillId="0" borderId="12" xfId="0" applyFont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1" fillId="38" borderId="42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31" fillId="38" borderId="28" xfId="0" applyFont="1" applyFill="1" applyBorder="1" applyAlignment="1">
      <alignment horizontal="center"/>
    </xf>
    <xf numFmtId="0" fontId="31" fillId="38" borderId="22" xfId="0" applyFont="1" applyFill="1" applyBorder="1" applyAlignment="1">
      <alignment horizontal="center"/>
    </xf>
    <xf numFmtId="0" fontId="31" fillId="38" borderId="4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8" borderId="49" xfId="0" applyFont="1" applyFill="1" applyBorder="1" applyAlignment="1">
      <alignment horizontal="center" wrapText="1"/>
    </xf>
    <xf numFmtId="0" fontId="1" fillId="38" borderId="33" xfId="0" applyFont="1" applyFill="1" applyBorder="1" applyAlignment="1">
      <alignment horizontal="center" wrapText="1"/>
    </xf>
    <xf numFmtId="0" fontId="1" fillId="38" borderId="62" xfId="0" applyFont="1" applyFill="1" applyBorder="1" applyAlignment="1">
      <alignment horizontal="center" wrapText="1"/>
    </xf>
    <xf numFmtId="0" fontId="1" fillId="38" borderId="49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0" fontId="1" fillId="38" borderId="63" xfId="0" applyFont="1" applyFill="1" applyBorder="1" applyAlignment="1">
      <alignment horizontal="center"/>
    </xf>
    <xf numFmtId="0" fontId="1" fillId="38" borderId="60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34" borderId="47" xfId="0" applyFont="1" applyFill="1" applyBorder="1" applyAlignment="1">
      <alignment horizontal="left" vertical="center"/>
    </xf>
    <xf numFmtId="0" fontId="0" fillId="34" borderId="44" xfId="0" applyFont="1" applyFill="1" applyBorder="1" applyAlignment="1">
      <alignment horizontal="left" vertical="center"/>
    </xf>
    <xf numFmtId="0" fontId="1" fillId="38" borderId="6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65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66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38" borderId="67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68" xfId="0" applyFont="1" applyFill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34" borderId="34" xfId="0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34" borderId="24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6" borderId="64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62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6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left" vertical="center"/>
    </xf>
    <xf numFmtId="0" fontId="1" fillId="36" borderId="63" xfId="0" applyFont="1" applyFill="1" applyBorder="1" applyAlignment="1">
      <alignment horizontal="center"/>
    </xf>
    <xf numFmtId="0" fontId="1" fillId="36" borderId="60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32" fillId="36" borderId="42" xfId="0" applyFont="1" applyFill="1" applyBorder="1" applyAlignment="1">
      <alignment horizontal="center"/>
    </xf>
    <xf numFmtId="0" fontId="32" fillId="36" borderId="43" xfId="0" applyFont="1" applyFill="1" applyBorder="1" applyAlignment="1">
      <alignment horizontal="center"/>
    </xf>
    <xf numFmtId="0" fontId="32" fillId="36" borderId="3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wrapText="1"/>
    </xf>
    <xf numFmtId="0" fontId="1" fillId="36" borderId="33" xfId="0" applyFont="1" applyFill="1" applyBorder="1" applyAlignment="1">
      <alignment horizontal="center" wrapText="1"/>
    </xf>
    <xf numFmtId="0" fontId="1" fillId="36" borderId="62" xfId="0" applyFont="1" applyFill="1" applyBorder="1" applyAlignment="1">
      <alignment horizontal="center" wrapText="1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1" fillId="37" borderId="49" xfId="0" applyFont="1" applyFill="1" applyBorder="1" applyAlignment="1">
      <alignment horizontal="center" wrapText="1"/>
    </xf>
    <xf numFmtId="0" fontId="1" fillId="37" borderId="33" xfId="0" applyFont="1" applyFill="1" applyBorder="1" applyAlignment="1">
      <alignment horizontal="center" wrapText="1"/>
    </xf>
    <xf numFmtId="0" fontId="1" fillId="37" borderId="62" xfId="0" applyFont="1" applyFill="1" applyBorder="1" applyAlignment="1">
      <alignment horizontal="center" wrapText="1"/>
    </xf>
    <xf numFmtId="0" fontId="1" fillId="37" borderId="49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1" fillId="34" borderId="58" xfId="0" applyFont="1" applyFill="1" applyBorder="1" applyAlignment="1" applyProtection="1">
      <alignment horizontal="left" vertical="center"/>
      <protection locked="0"/>
    </xf>
    <xf numFmtId="0" fontId="1" fillId="37" borderId="63" xfId="0" applyFont="1" applyFill="1" applyBorder="1" applyAlignment="1" applyProtection="1">
      <alignment horizontal="center"/>
      <protection locked="0"/>
    </xf>
    <xf numFmtId="0" fontId="1" fillId="37" borderId="60" xfId="0" applyFont="1" applyFill="1" applyBorder="1" applyAlignment="1" applyProtection="1">
      <alignment horizontal="center"/>
      <protection locked="0"/>
    </xf>
    <xf numFmtId="0" fontId="1" fillId="37" borderId="53" xfId="0" applyFont="1" applyFill="1" applyBorder="1" applyAlignment="1" applyProtection="1">
      <alignment horizontal="center"/>
      <protection locked="0"/>
    </xf>
    <xf numFmtId="0" fontId="1" fillId="37" borderId="42" xfId="0" applyFont="1" applyFill="1" applyBorder="1" applyAlignment="1" applyProtection="1">
      <alignment horizontal="center"/>
      <protection locked="0"/>
    </xf>
    <xf numFmtId="0" fontId="1" fillId="37" borderId="37" xfId="0" applyFont="1" applyFill="1" applyBorder="1" applyAlignment="1" applyProtection="1">
      <alignment horizontal="center"/>
      <protection locked="0"/>
    </xf>
    <xf numFmtId="0" fontId="1" fillId="37" borderId="43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>
      <alignment horizontal="center" vertical="center"/>
    </xf>
    <xf numFmtId="0" fontId="1" fillId="37" borderId="67" xfId="0" applyFont="1" applyFill="1" applyBorder="1" applyAlignment="1" applyProtection="1">
      <alignment horizontal="center"/>
      <protection locked="0"/>
    </xf>
    <xf numFmtId="0" fontId="1" fillId="37" borderId="45" xfId="0" applyFont="1" applyFill="1" applyBorder="1" applyAlignment="1" applyProtection="1">
      <alignment horizontal="center"/>
      <protection locked="0"/>
    </xf>
    <xf numFmtId="0" fontId="1" fillId="37" borderId="68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37" borderId="64" xfId="0" applyFont="1" applyFill="1" applyBorder="1" applyAlignment="1" applyProtection="1">
      <alignment horizontal="center"/>
      <protection locked="0"/>
    </xf>
    <xf numFmtId="0" fontId="1" fillId="37" borderId="39" xfId="0" applyFont="1" applyFill="1" applyBorder="1" applyAlignment="1" applyProtection="1">
      <alignment horizontal="center"/>
      <protection locked="0"/>
    </xf>
    <xf numFmtId="0" fontId="1" fillId="37" borderId="66" xfId="0" applyFont="1" applyFill="1" applyBorder="1" applyAlignment="1" applyProtection="1">
      <alignment horizontal="center"/>
      <protection locked="0"/>
    </xf>
    <xf numFmtId="0" fontId="1" fillId="37" borderId="35" xfId="0" applyFont="1" applyFill="1" applyBorder="1" applyAlignment="1" applyProtection="1">
      <alignment horizontal="center"/>
      <protection locked="0"/>
    </xf>
    <xf numFmtId="0" fontId="1" fillId="37" borderId="32" xfId="0" applyFont="1" applyFill="1" applyBorder="1" applyAlignment="1" applyProtection="1">
      <alignment horizontal="center"/>
      <protection locked="0"/>
    </xf>
    <xf numFmtId="0" fontId="1" fillId="37" borderId="36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1" fillId="35" borderId="42" xfId="0" applyFont="1" applyFill="1" applyBorder="1" applyAlignment="1" applyProtection="1">
      <alignment horizontal="center"/>
      <protection locked="0"/>
    </xf>
    <xf numFmtId="0" fontId="1" fillId="35" borderId="37" xfId="0" applyFont="1" applyFill="1" applyBorder="1" applyAlignment="1" applyProtection="1">
      <alignment horizontal="center"/>
      <protection locked="0"/>
    </xf>
    <xf numFmtId="0" fontId="1" fillId="35" borderId="43" xfId="0" applyFont="1" applyFill="1" applyBorder="1" applyAlignment="1" applyProtection="1">
      <alignment horizontal="center"/>
      <protection locked="0"/>
    </xf>
    <xf numFmtId="0" fontId="1" fillId="35" borderId="63" xfId="0" applyFont="1" applyFill="1" applyBorder="1" applyAlignment="1" applyProtection="1">
      <alignment horizontal="center"/>
      <protection locked="0"/>
    </xf>
    <xf numFmtId="0" fontId="1" fillId="35" borderId="60" xfId="0" applyFont="1" applyFill="1" applyBorder="1" applyAlignment="1" applyProtection="1">
      <alignment horizontal="center"/>
      <protection locked="0"/>
    </xf>
    <xf numFmtId="0" fontId="1" fillId="35" borderId="53" xfId="0" applyFont="1" applyFill="1" applyBorder="1" applyAlignment="1" applyProtection="1">
      <alignment horizontal="center"/>
      <protection locked="0"/>
    </xf>
    <xf numFmtId="0" fontId="31" fillId="35" borderId="42" xfId="0" applyFont="1" applyFill="1" applyBorder="1" applyAlignment="1" applyProtection="1">
      <alignment horizontal="center"/>
      <protection locked="0"/>
    </xf>
    <xf numFmtId="0" fontId="31" fillId="35" borderId="43" xfId="0" applyFont="1" applyFill="1" applyBorder="1" applyAlignment="1" applyProtection="1">
      <alignment horizontal="center"/>
      <protection locked="0"/>
    </xf>
    <xf numFmtId="0" fontId="1" fillId="35" borderId="5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" fillId="35" borderId="62" xfId="0" applyFont="1" applyFill="1" applyBorder="1" applyAlignment="1">
      <alignment horizontal="center" wrapText="1"/>
    </xf>
    <xf numFmtId="0" fontId="72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1" fillId="35" borderId="64" xfId="0" applyFont="1" applyFill="1" applyBorder="1" applyAlignment="1" applyProtection="1">
      <alignment horizontal="center"/>
      <protection locked="0"/>
    </xf>
    <xf numFmtId="0" fontId="1" fillId="35" borderId="39" xfId="0" applyFont="1" applyFill="1" applyBorder="1" applyAlignment="1" applyProtection="1">
      <alignment horizontal="center"/>
      <protection locked="0"/>
    </xf>
    <xf numFmtId="0" fontId="1" fillId="35" borderId="66" xfId="0" applyFont="1" applyFill="1" applyBorder="1" applyAlignment="1" applyProtection="1">
      <alignment horizontal="center"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0" fontId="1" fillId="35" borderId="32" xfId="0" applyFont="1" applyFill="1" applyBorder="1" applyAlignment="1" applyProtection="1">
      <alignment horizontal="center"/>
      <protection locked="0"/>
    </xf>
    <xf numFmtId="0" fontId="1" fillId="35" borderId="36" xfId="0" applyFont="1" applyFill="1" applyBorder="1" applyAlignment="1" applyProtection="1">
      <alignment horizontal="center"/>
      <protection locked="0"/>
    </xf>
    <xf numFmtId="0" fontId="1" fillId="35" borderId="35" xfId="0" applyFont="1" applyFill="1" applyBorder="1" applyAlignment="1" applyProtection="1">
      <alignment horizontal="right"/>
      <protection locked="0"/>
    </xf>
    <xf numFmtId="0" fontId="1" fillId="35" borderId="32" xfId="0" applyFont="1" applyFill="1" applyBorder="1" applyAlignment="1" applyProtection="1">
      <alignment horizontal="right"/>
      <protection locked="0"/>
    </xf>
    <xf numFmtId="0" fontId="1" fillId="35" borderId="36" xfId="0" applyFont="1" applyFill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right" vertical="center"/>
      <protection locked="0"/>
    </xf>
    <xf numFmtId="0" fontId="0" fillId="34" borderId="22" xfId="0" applyFont="1" applyFill="1" applyBorder="1" applyAlignment="1" applyProtection="1">
      <alignment horizontal="right" vertical="center"/>
      <protection locked="0"/>
    </xf>
    <xf numFmtId="0" fontId="1" fillId="35" borderId="67" xfId="0" applyFont="1" applyFill="1" applyBorder="1" applyAlignment="1" applyProtection="1">
      <alignment horizontal="center"/>
      <protection locked="0"/>
    </xf>
    <xf numFmtId="0" fontId="1" fillId="35" borderId="45" xfId="0" applyFont="1" applyFill="1" applyBorder="1" applyAlignment="1" applyProtection="1">
      <alignment horizontal="center"/>
      <protection locked="0"/>
    </xf>
    <xf numFmtId="0" fontId="1" fillId="35" borderId="68" xfId="0" applyFont="1" applyFill="1" applyBorder="1" applyAlignment="1" applyProtection="1">
      <alignment horizontal="center"/>
      <protection locked="0"/>
    </xf>
    <xf numFmtId="0" fontId="32" fillId="35" borderId="42" xfId="0" applyFont="1" applyFill="1" applyBorder="1" applyAlignment="1" applyProtection="1">
      <alignment horizontal="center"/>
      <protection locked="0"/>
    </xf>
    <xf numFmtId="0" fontId="32" fillId="35" borderId="43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 horizontal="center"/>
      <protection locked="0"/>
    </xf>
    <xf numFmtId="0" fontId="1" fillId="35" borderId="54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1" fillId="33" borderId="7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0" borderId="46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right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2" xfId="0" applyBorder="1" applyAlignment="1">
      <alignment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left" vertical="center"/>
    </xf>
    <xf numFmtId="0" fontId="1" fillId="34" borderId="59" xfId="0" applyFont="1" applyFill="1" applyBorder="1" applyAlignment="1">
      <alignment horizontal="center" vertical="center"/>
    </xf>
    <xf numFmtId="0" fontId="0" fillId="34" borderId="58" xfId="0" applyFill="1" applyBorder="1" applyAlignment="1" applyProtection="1">
      <alignment vertical="center"/>
      <protection locked="0"/>
    </xf>
    <xf numFmtId="0" fontId="1" fillId="0" borderId="61" xfId="0" applyFont="1" applyBorder="1" applyAlignment="1">
      <alignment horizontal="center" vertical="center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58" xfId="0" applyFont="1" applyFill="1" applyBorder="1" applyAlignment="1" applyProtection="1">
      <alignment horizontal="right" vertical="center"/>
      <protection locked="0"/>
    </xf>
    <xf numFmtId="0" fontId="77" fillId="34" borderId="20" xfId="0" applyFont="1" applyFill="1" applyBorder="1" applyAlignment="1" applyProtection="1">
      <alignment horizontal="center" vertical="center"/>
      <protection locked="0"/>
    </xf>
    <xf numFmtId="0" fontId="77" fillId="34" borderId="28" xfId="0" applyFont="1" applyFill="1" applyBorder="1" applyAlignment="1" applyProtection="1">
      <alignment horizontal="center" vertical="center"/>
      <protection locked="0"/>
    </xf>
    <xf numFmtId="0" fontId="77" fillId="34" borderId="22" xfId="0" applyFont="1" applyFill="1" applyBorder="1" applyAlignment="1" applyProtection="1">
      <alignment horizontal="center" vertical="center"/>
      <protection locked="0"/>
    </xf>
    <xf numFmtId="0" fontId="77" fillId="34" borderId="19" xfId="0" applyFont="1" applyFill="1" applyBorder="1" applyAlignment="1" applyProtection="1">
      <alignment horizontal="center" vertical="center"/>
      <protection locked="0"/>
    </xf>
    <xf numFmtId="0" fontId="77" fillId="34" borderId="58" xfId="0" applyFont="1" applyFill="1" applyBorder="1" applyAlignment="1" applyProtection="1">
      <alignment horizontal="center" vertical="center"/>
      <protection locked="0"/>
    </xf>
    <xf numFmtId="0" fontId="77" fillId="34" borderId="59" xfId="0" applyFont="1" applyFill="1" applyBorder="1" applyAlignment="1" applyProtection="1">
      <alignment horizontal="center" vertical="center"/>
      <protection locked="0"/>
    </xf>
    <xf numFmtId="0" fontId="77" fillId="34" borderId="44" xfId="0" applyFont="1" applyFill="1" applyBorder="1" applyAlignment="1" applyProtection="1">
      <alignment horizontal="center" vertical="center"/>
      <protection locked="0"/>
    </xf>
    <xf numFmtId="0" fontId="77" fillId="34" borderId="29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horna@post.s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W115"/>
  <sheetViews>
    <sheetView showGridLines="0" tabSelected="1" zoomScalePageLayoutView="0" workbookViewId="0" topLeftCell="A1">
      <pane xSplit="5" ySplit="7" topLeftCell="BE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2.8515625" style="0" customWidth="1"/>
    <col min="3" max="3" width="17.57421875" style="0" customWidth="1"/>
    <col min="4" max="4" width="7.7109375" style="0" customWidth="1"/>
    <col min="5" max="5" width="23.421875" style="0" customWidth="1"/>
    <col min="6" max="40" width="4.7109375" style="0" customWidth="1"/>
    <col min="41" max="41" width="9.421875" style="0" customWidth="1"/>
    <col min="42" max="45" width="5.8515625" style="0" customWidth="1"/>
    <col min="46" max="55" width="4.7109375" style="0" customWidth="1"/>
    <col min="56" max="56" width="10.140625" style="0" customWidth="1"/>
    <col min="57" max="73" width="4.7109375" style="0" customWidth="1"/>
  </cols>
  <sheetData>
    <row r="1" spans="1:73" ht="26.25">
      <c r="A1" s="875" t="s">
        <v>415</v>
      </c>
      <c r="B1" s="876"/>
      <c r="C1" s="876"/>
      <c r="D1" s="876"/>
      <c r="E1" s="87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5" ht="26.25">
      <c r="A2" s="2"/>
      <c r="B2" s="27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35"/>
      <c r="BW2" s="36"/>
    </row>
    <row r="3" spans="1:73" ht="23.25">
      <c r="A3" s="877" t="s">
        <v>1</v>
      </c>
      <c r="B3" s="877"/>
      <c r="C3" s="877"/>
      <c r="D3" s="877"/>
      <c r="E3" s="877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</row>
    <row r="4" ht="13.5" thickBot="1"/>
    <row r="5" spans="1:75" ht="13.5" thickTop="1">
      <c r="A5" s="865" t="s">
        <v>6</v>
      </c>
      <c r="B5" s="866" t="s">
        <v>2</v>
      </c>
      <c r="C5" s="866" t="s">
        <v>3</v>
      </c>
      <c r="D5" s="866" t="s">
        <v>4</v>
      </c>
      <c r="E5" s="884" t="s">
        <v>5</v>
      </c>
      <c r="F5" s="849" t="s">
        <v>417</v>
      </c>
      <c r="G5" s="850"/>
      <c r="H5" s="851"/>
      <c r="I5" s="849" t="s">
        <v>449</v>
      </c>
      <c r="J5" s="851"/>
      <c r="K5" s="849" t="s">
        <v>460</v>
      </c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1"/>
      <c r="W5" s="849" t="s">
        <v>480</v>
      </c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1"/>
      <c r="AK5" s="849" t="s">
        <v>482</v>
      </c>
      <c r="AL5" s="850"/>
      <c r="AM5" s="850"/>
      <c r="AN5" s="851"/>
      <c r="AO5" s="634" t="s">
        <v>527</v>
      </c>
      <c r="AP5" s="865" t="s">
        <v>527</v>
      </c>
      <c r="AQ5" s="866"/>
      <c r="AR5" s="866"/>
      <c r="AS5" s="867"/>
      <c r="AT5" s="849" t="s">
        <v>519</v>
      </c>
      <c r="AU5" s="850"/>
      <c r="AV5" s="850"/>
      <c r="AW5" s="850"/>
      <c r="AX5" s="850"/>
      <c r="AY5" s="850"/>
      <c r="AZ5" s="850"/>
      <c r="BA5" s="850"/>
      <c r="BB5" s="850"/>
      <c r="BC5" s="851"/>
      <c r="BD5" s="766" t="s">
        <v>542</v>
      </c>
      <c r="BE5" s="849" t="s">
        <v>543</v>
      </c>
      <c r="BF5" s="850"/>
      <c r="BG5" s="850"/>
      <c r="BH5" s="850"/>
      <c r="BI5" s="850"/>
      <c r="BJ5" s="850"/>
      <c r="BK5" s="850"/>
      <c r="BL5" s="851"/>
      <c r="BM5" s="849" t="s">
        <v>545</v>
      </c>
      <c r="BN5" s="850"/>
      <c r="BO5" s="850"/>
      <c r="BP5" s="850"/>
      <c r="BQ5" s="851"/>
      <c r="BR5" s="849" t="s">
        <v>559</v>
      </c>
      <c r="BS5" s="850"/>
      <c r="BT5" s="851"/>
      <c r="BU5" s="281"/>
      <c r="BV5" s="846" t="s">
        <v>10</v>
      </c>
      <c r="BW5" s="843" t="s">
        <v>44</v>
      </c>
    </row>
    <row r="6" spans="1:75" ht="12.75">
      <c r="A6" s="878"/>
      <c r="B6" s="880"/>
      <c r="C6" s="880"/>
      <c r="D6" s="880"/>
      <c r="E6" s="885"/>
      <c r="F6" s="834" t="s">
        <v>418</v>
      </c>
      <c r="G6" s="835"/>
      <c r="H6" s="836"/>
      <c r="I6" s="834" t="s">
        <v>450</v>
      </c>
      <c r="J6" s="836"/>
      <c r="K6" s="834" t="s">
        <v>461</v>
      </c>
      <c r="L6" s="835"/>
      <c r="M6" s="835"/>
      <c r="N6" s="835"/>
      <c r="O6" s="835"/>
      <c r="P6" s="835"/>
      <c r="Q6" s="835"/>
      <c r="R6" s="835"/>
      <c r="S6" s="835"/>
      <c r="T6" s="835"/>
      <c r="U6" s="835"/>
      <c r="V6" s="836"/>
      <c r="W6" s="834" t="s">
        <v>481</v>
      </c>
      <c r="X6" s="835"/>
      <c r="Y6" s="835"/>
      <c r="Z6" s="835"/>
      <c r="AA6" s="835"/>
      <c r="AB6" s="835"/>
      <c r="AC6" s="835"/>
      <c r="AD6" s="835"/>
      <c r="AE6" s="835"/>
      <c r="AF6" s="835"/>
      <c r="AG6" s="835"/>
      <c r="AH6" s="835"/>
      <c r="AI6" s="835"/>
      <c r="AJ6" s="836"/>
      <c r="AK6" s="834" t="s">
        <v>483</v>
      </c>
      <c r="AL6" s="835"/>
      <c r="AM6" s="835"/>
      <c r="AN6" s="836"/>
      <c r="AO6" s="744" t="s">
        <v>528</v>
      </c>
      <c r="AP6" s="837" t="s">
        <v>532</v>
      </c>
      <c r="AQ6" s="838"/>
      <c r="AR6" s="838"/>
      <c r="AS6" s="839"/>
      <c r="AT6" s="834" t="s">
        <v>520</v>
      </c>
      <c r="AU6" s="835"/>
      <c r="AV6" s="835"/>
      <c r="AW6" s="835"/>
      <c r="AX6" s="835"/>
      <c r="AY6" s="835"/>
      <c r="AZ6" s="835"/>
      <c r="BA6" s="835"/>
      <c r="BB6" s="835"/>
      <c r="BC6" s="836"/>
      <c r="BD6" s="823" t="s">
        <v>528</v>
      </c>
      <c r="BE6" s="834" t="s">
        <v>544</v>
      </c>
      <c r="BF6" s="835"/>
      <c r="BG6" s="835"/>
      <c r="BH6" s="835"/>
      <c r="BI6" s="835"/>
      <c r="BJ6" s="835"/>
      <c r="BK6" s="835"/>
      <c r="BL6" s="836"/>
      <c r="BM6" s="834" t="s">
        <v>546</v>
      </c>
      <c r="BN6" s="835"/>
      <c r="BO6" s="835"/>
      <c r="BP6" s="835"/>
      <c r="BQ6" s="836"/>
      <c r="BR6" s="834" t="s">
        <v>560</v>
      </c>
      <c r="BS6" s="835"/>
      <c r="BT6" s="836"/>
      <c r="BU6" s="288"/>
      <c r="BV6" s="847"/>
      <c r="BW6" s="844"/>
    </row>
    <row r="7" spans="1:75" ht="13.5" thickBot="1">
      <c r="A7" s="879"/>
      <c r="B7" s="881"/>
      <c r="C7" s="881"/>
      <c r="D7" s="881"/>
      <c r="E7" s="886"/>
      <c r="F7" s="414" t="s">
        <v>419</v>
      </c>
      <c r="G7" s="415" t="s">
        <v>423</v>
      </c>
      <c r="H7" s="422" t="s">
        <v>425</v>
      </c>
      <c r="I7" s="414" t="s">
        <v>436</v>
      </c>
      <c r="J7" s="422" t="s">
        <v>423</v>
      </c>
      <c r="K7" s="414" t="s">
        <v>462</v>
      </c>
      <c r="L7" s="415" t="s">
        <v>465</v>
      </c>
      <c r="M7" s="415" t="s">
        <v>466</v>
      </c>
      <c r="N7" s="562" t="s">
        <v>467</v>
      </c>
      <c r="O7" s="415" t="s">
        <v>468</v>
      </c>
      <c r="P7" s="415" t="s">
        <v>469</v>
      </c>
      <c r="Q7" s="415" t="s">
        <v>470</v>
      </c>
      <c r="R7" s="415" t="s">
        <v>425</v>
      </c>
      <c r="S7" s="415" t="s">
        <v>471</v>
      </c>
      <c r="T7" s="415" t="s">
        <v>472</v>
      </c>
      <c r="U7" s="563" t="s">
        <v>473</v>
      </c>
      <c r="V7" s="422" t="s">
        <v>474</v>
      </c>
      <c r="W7" s="414" t="s">
        <v>495</v>
      </c>
      <c r="X7" s="415" t="s">
        <v>498</v>
      </c>
      <c r="Y7" s="415" t="s">
        <v>499</v>
      </c>
      <c r="Z7" s="415" t="s">
        <v>500</v>
      </c>
      <c r="AA7" s="415" t="s">
        <v>501</v>
      </c>
      <c r="AB7" s="415" t="s">
        <v>472</v>
      </c>
      <c r="AC7" s="415" t="s">
        <v>474</v>
      </c>
      <c r="AD7" s="415" t="s">
        <v>495</v>
      </c>
      <c r="AE7" s="415" t="s">
        <v>499</v>
      </c>
      <c r="AF7" s="661" t="s">
        <v>500</v>
      </c>
      <c r="AG7" s="661" t="s">
        <v>506</v>
      </c>
      <c r="AH7" s="661" t="s">
        <v>509</v>
      </c>
      <c r="AI7" s="661" t="s">
        <v>510</v>
      </c>
      <c r="AJ7" s="422" t="s">
        <v>511</v>
      </c>
      <c r="AK7" s="414" t="s">
        <v>484</v>
      </c>
      <c r="AL7" s="415" t="s">
        <v>425</v>
      </c>
      <c r="AM7" s="415" t="s">
        <v>492</v>
      </c>
      <c r="AN7" s="422" t="s">
        <v>208</v>
      </c>
      <c r="AO7" s="733" t="s">
        <v>436</v>
      </c>
      <c r="AP7" s="414" t="s">
        <v>494</v>
      </c>
      <c r="AQ7" s="415" t="s">
        <v>498</v>
      </c>
      <c r="AR7" s="415" t="s">
        <v>534</v>
      </c>
      <c r="AS7" s="422" t="s">
        <v>468</v>
      </c>
      <c r="AT7" s="414" t="s">
        <v>468</v>
      </c>
      <c r="AU7" s="415" t="s">
        <v>521</v>
      </c>
      <c r="AV7" s="415" t="s">
        <v>423</v>
      </c>
      <c r="AW7" s="562" t="s">
        <v>522</v>
      </c>
      <c r="AX7" s="415" t="s">
        <v>523</v>
      </c>
      <c r="AY7" s="415" t="s">
        <v>466</v>
      </c>
      <c r="AZ7" s="415" t="s">
        <v>500</v>
      </c>
      <c r="BA7" s="415" t="s">
        <v>524</v>
      </c>
      <c r="BB7" s="661" t="s">
        <v>525</v>
      </c>
      <c r="BC7" s="732" t="s">
        <v>526</v>
      </c>
      <c r="BD7" s="825" t="s">
        <v>538</v>
      </c>
      <c r="BE7" s="414" t="s">
        <v>494</v>
      </c>
      <c r="BF7" s="415" t="s">
        <v>498</v>
      </c>
      <c r="BG7" s="415" t="s">
        <v>472</v>
      </c>
      <c r="BH7" s="415" t="s">
        <v>474</v>
      </c>
      <c r="BI7" s="415" t="s">
        <v>494</v>
      </c>
      <c r="BJ7" s="661" t="s">
        <v>534</v>
      </c>
      <c r="BK7" s="661" t="s">
        <v>510</v>
      </c>
      <c r="BL7" s="422" t="s">
        <v>511</v>
      </c>
      <c r="BM7" s="414" t="s">
        <v>495</v>
      </c>
      <c r="BN7" s="415" t="s">
        <v>494</v>
      </c>
      <c r="BO7" s="415" t="s">
        <v>504</v>
      </c>
      <c r="BP7" s="415" t="s">
        <v>498</v>
      </c>
      <c r="BQ7" s="422" t="s">
        <v>501</v>
      </c>
      <c r="BR7" s="414" t="s">
        <v>484</v>
      </c>
      <c r="BS7" s="415" t="s">
        <v>436</v>
      </c>
      <c r="BT7" s="422" t="s">
        <v>423</v>
      </c>
      <c r="BU7" s="423"/>
      <c r="BV7" s="848"/>
      <c r="BW7" s="845"/>
    </row>
    <row r="8" spans="1:75" s="1068" customFormat="1" ht="18" customHeight="1" thickTop="1">
      <c r="A8" s="852" t="s">
        <v>426</v>
      </c>
      <c r="B8" s="894" t="s">
        <v>66</v>
      </c>
      <c r="C8" s="592" t="s">
        <v>67</v>
      </c>
      <c r="D8" s="593">
        <v>2002</v>
      </c>
      <c r="E8" s="889" t="s">
        <v>52</v>
      </c>
      <c r="F8" s="195"/>
      <c r="G8" s="426"/>
      <c r="H8" s="196"/>
      <c r="I8" s="195"/>
      <c r="J8" s="196"/>
      <c r="K8" s="195"/>
      <c r="L8" s="426"/>
      <c r="M8" s="426"/>
      <c r="N8" s="426"/>
      <c r="O8" s="426">
        <f>1+2+2</f>
        <v>5</v>
      </c>
      <c r="P8" s="431">
        <f>3+3+3</f>
        <v>9</v>
      </c>
      <c r="Q8" s="426"/>
      <c r="R8" s="426"/>
      <c r="S8" s="426"/>
      <c r="T8" s="426"/>
      <c r="U8" s="554"/>
      <c r="V8" s="196">
        <v>0</v>
      </c>
      <c r="W8" s="195"/>
      <c r="X8" s="426"/>
      <c r="Y8" s="426"/>
      <c r="Z8" s="681">
        <f>10+3+4</f>
        <v>17</v>
      </c>
      <c r="AA8" s="681"/>
      <c r="AB8" s="681"/>
      <c r="AC8" s="681">
        <f>3+3+3</f>
        <v>9</v>
      </c>
      <c r="AD8" s="681"/>
      <c r="AE8" s="681"/>
      <c r="AF8" s="682">
        <f>4+3+4</f>
        <v>11</v>
      </c>
      <c r="AG8" s="682"/>
      <c r="AH8" s="682"/>
      <c r="AI8" s="682"/>
      <c r="AJ8" s="683"/>
      <c r="AK8" s="195"/>
      <c r="AL8" s="426"/>
      <c r="AM8" s="426"/>
      <c r="AN8" s="196"/>
      <c r="AO8" s="734"/>
      <c r="AP8" s="195"/>
      <c r="AQ8" s="426"/>
      <c r="AR8" s="426"/>
      <c r="AS8" s="196"/>
      <c r="AT8" s="195">
        <v>0</v>
      </c>
      <c r="AU8" s="426"/>
      <c r="AV8" s="426"/>
      <c r="AW8" s="426"/>
      <c r="AX8" s="426"/>
      <c r="AY8" s="426"/>
      <c r="AZ8" s="426">
        <f>1+4+4</f>
        <v>9</v>
      </c>
      <c r="BA8" s="426"/>
      <c r="BB8" s="554"/>
      <c r="BC8" s="196"/>
      <c r="BD8" s="453"/>
      <c r="BE8" s="195"/>
      <c r="BF8" s="426"/>
      <c r="BG8" s="426">
        <v>0</v>
      </c>
      <c r="BH8" s="426">
        <v>0</v>
      </c>
      <c r="BI8" s="426"/>
      <c r="BJ8" s="554"/>
      <c r="BK8" s="554"/>
      <c r="BL8" s="196">
        <v>0</v>
      </c>
      <c r="BM8" s="195"/>
      <c r="BN8" s="426"/>
      <c r="BO8" s="426"/>
      <c r="BP8" s="426"/>
      <c r="BQ8" s="196"/>
      <c r="BR8" s="195"/>
      <c r="BS8" s="426"/>
      <c r="BT8" s="196"/>
      <c r="BU8" s="549"/>
      <c r="BV8" s="55">
        <f aca="true" t="shared" si="0" ref="BV8:BV17">SUM(F8:BU8)</f>
        <v>60</v>
      </c>
      <c r="BW8" s="840">
        <f>P10+Z8+Z10+AC10+AC8+AF8+AF10+AJ10+AT10+BH10</f>
        <v>135</v>
      </c>
    </row>
    <row r="9" spans="1:75" s="1068" customFormat="1" ht="18" customHeight="1">
      <c r="A9" s="853"/>
      <c r="B9" s="895"/>
      <c r="C9" s="592" t="s">
        <v>463</v>
      </c>
      <c r="D9" s="593">
        <v>2009</v>
      </c>
      <c r="E9" s="890"/>
      <c r="F9" s="195"/>
      <c r="G9" s="426"/>
      <c r="H9" s="196"/>
      <c r="I9" s="195"/>
      <c r="J9" s="196"/>
      <c r="K9" s="195">
        <f>3+0+1</f>
        <v>4</v>
      </c>
      <c r="L9" s="426"/>
      <c r="M9" s="426">
        <f>3+0+1</f>
        <v>4</v>
      </c>
      <c r="N9" s="426"/>
      <c r="O9" s="426"/>
      <c r="P9" s="426"/>
      <c r="Q9" s="426">
        <f>3+2+1</f>
        <v>6</v>
      </c>
      <c r="R9" s="426"/>
      <c r="S9" s="426">
        <f>3+1+1</f>
        <v>5</v>
      </c>
      <c r="T9" s="426"/>
      <c r="U9" s="554"/>
      <c r="V9" s="196"/>
      <c r="W9" s="195"/>
      <c r="X9" s="426"/>
      <c r="Y9" s="426"/>
      <c r="Z9" s="681"/>
      <c r="AA9" s="681"/>
      <c r="AB9" s="681"/>
      <c r="AC9" s="681"/>
      <c r="AD9" s="681"/>
      <c r="AE9" s="681"/>
      <c r="AF9" s="682"/>
      <c r="AG9" s="682"/>
      <c r="AH9" s="682"/>
      <c r="AI9" s="682"/>
      <c r="AJ9" s="683"/>
      <c r="AK9" s="195"/>
      <c r="AL9" s="426"/>
      <c r="AM9" s="426"/>
      <c r="AN9" s="196"/>
      <c r="AO9" s="734"/>
      <c r="AP9" s="195"/>
      <c r="AQ9" s="426"/>
      <c r="AR9" s="426"/>
      <c r="AS9" s="196"/>
      <c r="AT9" s="195"/>
      <c r="AU9" s="426"/>
      <c r="AV9" s="426"/>
      <c r="AW9" s="426"/>
      <c r="AX9" s="426"/>
      <c r="AY9" s="426"/>
      <c r="AZ9" s="426"/>
      <c r="BA9" s="426"/>
      <c r="BB9" s="554"/>
      <c r="BC9" s="196"/>
      <c r="BD9" s="453"/>
      <c r="BE9" s="195"/>
      <c r="BF9" s="426"/>
      <c r="BG9" s="426"/>
      <c r="BH9" s="426"/>
      <c r="BI9" s="426"/>
      <c r="BJ9" s="554"/>
      <c r="BK9" s="554"/>
      <c r="BL9" s="196"/>
      <c r="BM9" s="195"/>
      <c r="BN9" s="426"/>
      <c r="BO9" s="426"/>
      <c r="BP9" s="426"/>
      <c r="BQ9" s="196"/>
      <c r="BR9" s="195"/>
      <c r="BS9" s="426"/>
      <c r="BT9" s="196"/>
      <c r="BU9" s="549"/>
      <c r="BV9" s="55">
        <f t="shared" si="0"/>
        <v>19</v>
      </c>
      <c r="BW9" s="841"/>
    </row>
    <row r="10" spans="1:75" s="1068" customFormat="1" ht="18" customHeight="1">
      <c r="A10" s="854"/>
      <c r="B10" s="896"/>
      <c r="C10" s="592" t="s">
        <v>122</v>
      </c>
      <c r="D10" s="593"/>
      <c r="E10" s="891"/>
      <c r="F10" s="195"/>
      <c r="G10" s="426"/>
      <c r="H10" s="196"/>
      <c r="I10" s="195"/>
      <c r="J10" s="196"/>
      <c r="K10" s="195"/>
      <c r="L10" s="426"/>
      <c r="M10" s="426"/>
      <c r="N10" s="426"/>
      <c r="O10" s="431">
        <f>4+3+2</f>
        <v>9</v>
      </c>
      <c r="P10" s="681">
        <f>6+4+3</f>
        <v>13</v>
      </c>
      <c r="Q10" s="426"/>
      <c r="R10" s="426"/>
      <c r="S10" s="426"/>
      <c r="T10" s="426">
        <v>0</v>
      </c>
      <c r="U10" s="554"/>
      <c r="V10" s="228">
        <f>3+3+3</f>
        <v>9</v>
      </c>
      <c r="W10" s="195"/>
      <c r="X10" s="426"/>
      <c r="Y10" s="426"/>
      <c r="Z10" s="681">
        <f>15+4+4</f>
        <v>23</v>
      </c>
      <c r="AA10" s="681"/>
      <c r="AB10" s="681"/>
      <c r="AC10" s="681">
        <f>8+3+3</f>
        <v>14</v>
      </c>
      <c r="AD10" s="681"/>
      <c r="AE10" s="681"/>
      <c r="AF10" s="682">
        <f>8+4+4</f>
        <v>16</v>
      </c>
      <c r="AG10" s="682"/>
      <c r="AH10" s="682"/>
      <c r="AI10" s="682"/>
      <c r="AJ10" s="683">
        <f>6+2+3</f>
        <v>11</v>
      </c>
      <c r="AK10" s="195"/>
      <c r="AL10" s="426"/>
      <c r="AM10" s="426"/>
      <c r="AN10" s="196"/>
      <c r="AO10" s="734"/>
      <c r="AP10" s="195"/>
      <c r="AQ10" s="426"/>
      <c r="AR10" s="426"/>
      <c r="AS10" s="196"/>
      <c r="AT10" s="747">
        <f>5+3+2</f>
        <v>10</v>
      </c>
      <c r="AU10" s="426"/>
      <c r="AV10" s="426"/>
      <c r="AW10" s="426"/>
      <c r="AX10" s="426"/>
      <c r="AY10" s="426"/>
      <c r="AZ10" s="426">
        <v>0</v>
      </c>
      <c r="BA10" s="426"/>
      <c r="BB10" s="554"/>
      <c r="BC10" s="196"/>
      <c r="BD10" s="453"/>
      <c r="BE10" s="195"/>
      <c r="BF10" s="426"/>
      <c r="BG10" s="426">
        <f>1+1+2</f>
        <v>4</v>
      </c>
      <c r="BH10" s="681">
        <f>5+3+3</f>
        <v>11</v>
      </c>
      <c r="BI10" s="426"/>
      <c r="BJ10" s="554"/>
      <c r="BK10" s="554"/>
      <c r="BL10" s="196">
        <f>3+3+3</f>
        <v>9</v>
      </c>
      <c r="BM10" s="195"/>
      <c r="BN10" s="426"/>
      <c r="BO10" s="426"/>
      <c r="BP10" s="426"/>
      <c r="BQ10" s="196"/>
      <c r="BR10" s="195"/>
      <c r="BS10" s="426"/>
      <c r="BT10" s="196"/>
      <c r="BU10" s="549"/>
      <c r="BV10" s="55">
        <f t="shared" si="0"/>
        <v>129</v>
      </c>
      <c r="BW10" s="842"/>
    </row>
    <row r="11" spans="1:75" s="1068" customFormat="1" ht="18" customHeight="1">
      <c r="A11" s="870" t="s">
        <v>427</v>
      </c>
      <c r="B11" s="858" t="s">
        <v>57</v>
      </c>
      <c r="C11" s="594" t="s">
        <v>51</v>
      </c>
      <c r="D11" s="594">
        <v>2006</v>
      </c>
      <c r="E11" s="882" t="s">
        <v>52</v>
      </c>
      <c r="F11" s="197"/>
      <c r="G11" s="429"/>
      <c r="H11" s="198"/>
      <c r="I11" s="197"/>
      <c r="J11" s="198"/>
      <c r="K11" s="197"/>
      <c r="L11" s="429"/>
      <c r="M11" s="429"/>
      <c r="N11" s="429"/>
      <c r="O11" s="429">
        <v>0</v>
      </c>
      <c r="P11" s="429">
        <v>0</v>
      </c>
      <c r="Q11" s="429"/>
      <c r="R11" s="429"/>
      <c r="S11" s="429"/>
      <c r="T11" s="430">
        <f>1+2+2</f>
        <v>5</v>
      </c>
      <c r="U11" s="749"/>
      <c r="V11" s="750">
        <f>5+3+3</f>
        <v>11</v>
      </c>
      <c r="W11" s="197"/>
      <c r="X11" s="429"/>
      <c r="Y11" s="429"/>
      <c r="Z11" s="748">
        <f>12+4+4</f>
        <v>20</v>
      </c>
      <c r="AA11" s="429"/>
      <c r="AB11" s="429"/>
      <c r="AC11" s="429">
        <v>0</v>
      </c>
      <c r="AD11" s="429"/>
      <c r="AE11" s="429"/>
      <c r="AF11" s="749">
        <f>6+4+4</f>
        <v>14</v>
      </c>
      <c r="AG11" s="749"/>
      <c r="AH11" s="749"/>
      <c r="AI11" s="749"/>
      <c r="AJ11" s="750">
        <f>10+3+3</f>
        <v>16</v>
      </c>
      <c r="AK11" s="197"/>
      <c r="AL11" s="429"/>
      <c r="AM11" s="429"/>
      <c r="AN11" s="198"/>
      <c r="AO11" s="735"/>
      <c r="AP11" s="197"/>
      <c r="AQ11" s="429"/>
      <c r="AR11" s="429"/>
      <c r="AS11" s="198"/>
      <c r="AT11" s="197">
        <v>0</v>
      </c>
      <c r="AU11" s="429"/>
      <c r="AV11" s="429"/>
      <c r="AW11" s="429"/>
      <c r="AX11" s="429"/>
      <c r="AY11" s="429"/>
      <c r="AZ11" s="429">
        <v>0</v>
      </c>
      <c r="BA11" s="429"/>
      <c r="BB11" s="555"/>
      <c r="BC11" s="198"/>
      <c r="BD11" s="817"/>
      <c r="BE11" s="197"/>
      <c r="BF11" s="429"/>
      <c r="BG11" s="748">
        <f>5+2+2</f>
        <v>9</v>
      </c>
      <c r="BH11" s="748">
        <f>6+3+3</f>
        <v>12</v>
      </c>
      <c r="BI11" s="429"/>
      <c r="BJ11" s="555"/>
      <c r="BK11" s="555">
        <f>1+2+2</f>
        <v>5</v>
      </c>
      <c r="BL11" s="750">
        <f>6+3+3</f>
        <v>12</v>
      </c>
      <c r="BM11" s="824"/>
      <c r="BN11" s="748"/>
      <c r="BO11" s="748"/>
      <c r="BP11" s="748"/>
      <c r="BQ11" s="750"/>
      <c r="BR11" s="824"/>
      <c r="BS11" s="748"/>
      <c r="BT11" s="750"/>
      <c r="BU11" s="286"/>
      <c r="BV11" s="55">
        <f t="shared" si="0"/>
        <v>104</v>
      </c>
      <c r="BW11" s="840">
        <f>U13+V11+Z11+AF11+AJ11+AW13+BC13+BG11+BH11+BL11</f>
        <v>109</v>
      </c>
    </row>
    <row r="12" spans="1:75" s="1068" customFormat="1" ht="18" customHeight="1">
      <c r="A12" s="873"/>
      <c r="B12" s="859"/>
      <c r="C12" s="420" t="s">
        <v>346</v>
      </c>
      <c r="D12" s="594">
        <v>2011</v>
      </c>
      <c r="E12" s="883"/>
      <c r="F12" s="197"/>
      <c r="G12" s="429"/>
      <c r="H12" s="198"/>
      <c r="I12" s="197"/>
      <c r="J12" s="198"/>
      <c r="K12" s="197"/>
      <c r="L12" s="429"/>
      <c r="M12" s="429"/>
      <c r="N12" s="429"/>
      <c r="O12" s="429"/>
      <c r="P12" s="429"/>
      <c r="Q12" s="429"/>
      <c r="R12" s="429"/>
      <c r="S12" s="429"/>
      <c r="T12" s="429"/>
      <c r="U12" s="555"/>
      <c r="V12" s="198"/>
      <c r="W12" s="197"/>
      <c r="X12" s="429"/>
      <c r="Y12" s="429"/>
      <c r="Z12" s="429"/>
      <c r="AA12" s="429"/>
      <c r="AB12" s="429"/>
      <c r="AC12" s="429"/>
      <c r="AD12" s="429"/>
      <c r="AE12" s="429"/>
      <c r="AF12" s="555"/>
      <c r="AG12" s="555"/>
      <c r="AH12" s="555"/>
      <c r="AI12" s="555"/>
      <c r="AJ12" s="198"/>
      <c r="AK12" s="197"/>
      <c r="AL12" s="429"/>
      <c r="AM12" s="429"/>
      <c r="AN12" s="198"/>
      <c r="AO12" s="735"/>
      <c r="AP12" s="197"/>
      <c r="AQ12" s="429"/>
      <c r="AR12" s="429"/>
      <c r="AS12" s="198"/>
      <c r="AT12" s="197"/>
      <c r="AU12" s="429"/>
      <c r="AV12" s="429"/>
      <c r="AW12" s="429"/>
      <c r="AX12" s="429"/>
      <c r="AY12" s="429"/>
      <c r="AZ12" s="429"/>
      <c r="BA12" s="429"/>
      <c r="BB12" s="555"/>
      <c r="BC12" s="198"/>
      <c r="BD12" s="817"/>
      <c r="BE12" s="197"/>
      <c r="BF12" s="429"/>
      <c r="BG12" s="429"/>
      <c r="BH12" s="429"/>
      <c r="BI12" s="429"/>
      <c r="BJ12" s="555"/>
      <c r="BK12" s="555"/>
      <c r="BL12" s="198"/>
      <c r="BM12" s="197"/>
      <c r="BN12" s="429"/>
      <c r="BO12" s="429"/>
      <c r="BP12" s="429"/>
      <c r="BQ12" s="198"/>
      <c r="BR12" s="197"/>
      <c r="BS12" s="429"/>
      <c r="BT12" s="198"/>
      <c r="BU12" s="286"/>
      <c r="BV12" s="55">
        <f t="shared" si="0"/>
        <v>0</v>
      </c>
      <c r="BW12" s="841"/>
    </row>
    <row r="13" spans="1:75" s="1068" customFormat="1" ht="18" customHeight="1">
      <c r="A13" s="871"/>
      <c r="B13" s="860"/>
      <c r="C13" s="420" t="s">
        <v>464</v>
      </c>
      <c r="D13" s="594">
        <v>2012</v>
      </c>
      <c r="E13" s="874"/>
      <c r="F13" s="197"/>
      <c r="G13" s="429"/>
      <c r="H13" s="198"/>
      <c r="I13" s="197"/>
      <c r="J13" s="198"/>
      <c r="K13" s="197">
        <v>0</v>
      </c>
      <c r="L13" s="429"/>
      <c r="M13" s="429"/>
      <c r="N13" s="430">
        <f>3+0+1</f>
        <v>4</v>
      </c>
      <c r="O13" s="429"/>
      <c r="P13" s="429"/>
      <c r="Q13" s="429">
        <f>1+0+1</f>
        <v>2</v>
      </c>
      <c r="R13" s="429"/>
      <c r="S13" s="429"/>
      <c r="T13" s="429"/>
      <c r="U13" s="749">
        <f>3+1+1</f>
        <v>5</v>
      </c>
      <c r="V13" s="198"/>
      <c r="W13" s="197">
        <f>1+0+1</f>
        <v>2</v>
      </c>
      <c r="X13" s="429"/>
      <c r="Y13" s="429"/>
      <c r="Z13" s="429"/>
      <c r="AA13" s="429"/>
      <c r="AB13" s="429"/>
      <c r="AC13" s="429"/>
      <c r="AD13" s="430">
        <f>1+0+1</f>
        <v>2</v>
      </c>
      <c r="AE13" s="429"/>
      <c r="AF13" s="555"/>
      <c r="AG13" s="555"/>
      <c r="AH13" s="555"/>
      <c r="AI13" s="555"/>
      <c r="AJ13" s="198"/>
      <c r="AK13" s="197"/>
      <c r="AL13" s="429"/>
      <c r="AM13" s="429"/>
      <c r="AN13" s="198"/>
      <c r="AO13" s="735"/>
      <c r="AP13" s="197"/>
      <c r="AQ13" s="429"/>
      <c r="AR13" s="429"/>
      <c r="AS13" s="198"/>
      <c r="AT13" s="197"/>
      <c r="AU13" s="429">
        <v>0</v>
      </c>
      <c r="AV13" s="429"/>
      <c r="AW13" s="748">
        <f>3+1+1</f>
        <v>5</v>
      </c>
      <c r="AX13" s="429"/>
      <c r="AY13" s="429"/>
      <c r="AZ13" s="429"/>
      <c r="BA13" s="429">
        <v>0</v>
      </c>
      <c r="BB13" s="555"/>
      <c r="BC13" s="750">
        <f>3+1+1</f>
        <v>5</v>
      </c>
      <c r="BD13" s="818"/>
      <c r="BE13" s="49">
        <v>0</v>
      </c>
      <c r="BF13" s="430">
        <v>0</v>
      </c>
      <c r="BG13" s="430"/>
      <c r="BH13" s="430"/>
      <c r="BI13" s="430">
        <v>0</v>
      </c>
      <c r="BJ13" s="556">
        <v>0</v>
      </c>
      <c r="BK13" s="556"/>
      <c r="BL13" s="194"/>
      <c r="BM13" s="49"/>
      <c r="BN13" s="430"/>
      <c r="BO13" s="430"/>
      <c r="BP13" s="430"/>
      <c r="BQ13" s="194"/>
      <c r="BR13" s="49"/>
      <c r="BS13" s="430"/>
      <c r="BT13" s="194"/>
      <c r="BU13" s="550"/>
      <c r="BV13" s="55">
        <f t="shared" si="0"/>
        <v>25</v>
      </c>
      <c r="BW13" s="842"/>
    </row>
    <row r="14" spans="1:75" s="1068" customFormat="1" ht="18" customHeight="1">
      <c r="A14" s="852" t="s">
        <v>428</v>
      </c>
      <c r="B14" s="855" t="s">
        <v>146</v>
      </c>
      <c r="C14" s="596" t="s">
        <v>424</v>
      </c>
      <c r="D14" s="601"/>
      <c r="E14" s="892" t="s">
        <v>252</v>
      </c>
      <c r="F14" s="321"/>
      <c r="G14" s="443">
        <f>5+1</f>
        <v>6</v>
      </c>
      <c r="H14" s="214">
        <f>5+2</f>
        <v>7</v>
      </c>
      <c r="I14" s="786"/>
      <c r="J14" s="214"/>
      <c r="K14" s="786"/>
      <c r="L14" s="443"/>
      <c r="M14" s="443"/>
      <c r="N14" s="443"/>
      <c r="O14" s="443"/>
      <c r="P14" s="443"/>
      <c r="Q14" s="443"/>
      <c r="R14" s="443"/>
      <c r="S14" s="443"/>
      <c r="T14" s="443"/>
      <c r="U14" s="557"/>
      <c r="V14" s="214"/>
      <c r="W14" s="786"/>
      <c r="X14" s="443"/>
      <c r="Y14" s="443"/>
      <c r="Z14" s="443"/>
      <c r="AA14" s="443"/>
      <c r="AB14" s="443"/>
      <c r="AC14" s="443"/>
      <c r="AD14" s="443"/>
      <c r="AE14" s="443"/>
      <c r="AF14" s="557"/>
      <c r="AG14" s="557"/>
      <c r="AH14" s="557"/>
      <c r="AI14" s="557"/>
      <c r="AJ14" s="214"/>
      <c r="AK14" s="786"/>
      <c r="AL14" s="443"/>
      <c r="AM14" s="443"/>
      <c r="AN14" s="214"/>
      <c r="AO14" s="736"/>
      <c r="AP14" s="786"/>
      <c r="AQ14" s="443"/>
      <c r="AR14" s="761">
        <f>4+2+1</f>
        <v>7</v>
      </c>
      <c r="AS14" s="762">
        <f>9+5+2</f>
        <v>16</v>
      </c>
      <c r="AT14" s="786"/>
      <c r="AU14" s="443"/>
      <c r="AV14" s="443"/>
      <c r="AW14" s="443"/>
      <c r="AX14" s="443"/>
      <c r="AY14" s="443"/>
      <c r="AZ14" s="443"/>
      <c r="BA14" s="443"/>
      <c r="BB14" s="557"/>
      <c r="BC14" s="214"/>
      <c r="BD14" s="456"/>
      <c r="BE14" s="786"/>
      <c r="BF14" s="443"/>
      <c r="BG14" s="443"/>
      <c r="BH14" s="443"/>
      <c r="BI14" s="443"/>
      <c r="BJ14" s="557"/>
      <c r="BK14" s="557"/>
      <c r="BL14" s="214"/>
      <c r="BM14" s="786"/>
      <c r="BN14" s="443"/>
      <c r="BO14" s="443"/>
      <c r="BP14" s="443"/>
      <c r="BQ14" s="214"/>
      <c r="BR14" s="786"/>
      <c r="BS14" s="443"/>
      <c r="BT14" s="214"/>
      <c r="BU14" s="551"/>
      <c r="BV14" s="62">
        <f t="shared" si="0"/>
        <v>36</v>
      </c>
      <c r="BW14" s="840">
        <f>Y17+AA17+AE17+AH17+AQ17+AR14+AR17+AS14+BP17+BQ17</f>
        <v>102</v>
      </c>
    </row>
    <row r="15" spans="1:75" s="1068" customFormat="1" ht="18" customHeight="1">
      <c r="A15" s="853"/>
      <c r="B15" s="856"/>
      <c r="C15" s="592" t="s">
        <v>533</v>
      </c>
      <c r="D15" s="601"/>
      <c r="E15" s="1059"/>
      <c r="F15" s="195"/>
      <c r="G15" s="426"/>
      <c r="H15" s="228"/>
      <c r="I15" s="798"/>
      <c r="J15" s="228"/>
      <c r="K15" s="798"/>
      <c r="L15" s="431"/>
      <c r="M15" s="431"/>
      <c r="N15" s="431"/>
      <c r="O15" s="431"/>
      <c r="P15" s="431"/>
      <c r="Q15" s="431"/>
      <c r="R15" s="431"/>
      <c r="S15" s="431"/>
      <c r="T15" s="431"/>
      <c r="U15" s="561"/>
      <c r="V15" s="228"/>
      <c r="W15" s="798"/>
      <c r="X15" s="431"/>
      <c r="Y15" s="431"/>
      <c r="Z15" s="431"/>
      <c r="AA15" s="431"/>
      <c r="AB15" s="431"/>
      <c r="AC15" s="431"/>
      <c r="AD15" s="431"/>
      <c r="AE15" s="431"/>
      <c r="AF15" s="561"/>
      <c r="AG15" s="561"/>
      <c r="AH15" s="561"/>
      <c r="AI15" s="561"/>
      <c r="AJ15" s="228"/>
      <c r="AK15" s="798"/>
      <c r="AL15" s="431"/>
      <c r="AM15" s="431"/>
      <c r="AN15" s="228"/>
      <c r="AO15" s="741"/>
      <c r="AP15" s="798">
        <f>3+0+1</f>
        <v>4</v>
      </c>
      <c r="AQ15" s="431"/>
      <c r="AR15" s="431"/>
      <c r="AS15" s="228"/>
      <c r="AT15" s="798"/>
      <c r="AU15" s="431"/>
      <c r="AV15" s="431"/>
      <c r="AW15" s="431"/>
      <c r="AX15" s="431"/>
      <c r="AY15" s="431"/>
      <c r="AZ15" s="431"/>
      <c r="BA15" s="431"/>
      <c r="BB15" s="561"/>
      <c r="BC15" s="228"/>
      <c r="BD15" s="448"/>
      <c r="BE15" s="798"/>
      <c r="BF15" s="431"/>
      <c r="BG15" s="431"/>
      <c r="BH15" s="431"/>
      <c r="BI15" s="431"/>
      <c r="BJ15" s="561"/>
      <c r="BK15" s="561"/>
      <c r="BL15" s="228"/>
      <c r="BM15" s="798"/>
      <c r="BN15" s="431">
        <f>2+1</f>
        <v>3</v>
      </c>
      <c r="BO15" s="431">
        <f>3+2</f>
        <v>5</v>
      </c>
      <c r="BP15" s="431"/>
      <c r="BQ15" s="228"/>
      <c r="BR15" s="798"/>
      <c r="BS15" s="431"/>
      <c r="BT15" s="228"/>
      <c r="BU15" s="549"/>
      <c r="BV15" s="62">
        <f t="shared" si="0"/>
        <v>12</v>
      </c>
      <c r="BW15" s="841"/>
    </row>
    <row r="16" spans="1:75" s="1068" customFormat="1" ht="18" customHeight="1">
      <c r="A16" s="853"/>
      <c r="B16" s="856"/>
      <c r="C16" s="600" t="s">
        <v>552</v>
      </c>
      <c r="D16" s="593"/>
      <c r="E16" s="1059"/>
      <c r="F16" s="195"/>
      <c r="G16" s="426"/>
      <c r="H16" s="228"/>
      <c r="I16" s="798"/>
      <c r="J16" s="228"/>
      <c r="K16" s="798"/>
      <c r="L16" s="431"/>
      <c r="M16" s="431"/>
      <c r="N16" s="431"/>
      <c r="O16" s="431"/>
      <c r="P16" s="431"/>
      <c r="Q16" s="431"/>
      <c r="R16" s="431"/>
      <c r="S16" s="431"/>
      <c r="T16" s="431"/>
      <c r="U16" s="561"/>
      <c r="V16" s="228"/>
      <c r="W16" s="798"/>
      <c r="X16" s="431"/>
      <c r="Y16" s="431"/>
      <c r="Z16" s="431"/>
      <c r="AA16" s="431"/>
      <c r="AB16" s="431"/>
      <c r="AC16" s="431"/>
      <c r="AD16" s="431"/>
      <c r="AE16" s="431"/>
      <c r="AF16" s="561"/>
      <c r="AG16" s="561"/>
      <c r="AH16" s="561"/>
      <c r="AI16" s="561"/>
      <c r="AJ16" s="228"/>
      <c r="AK16" s="798"/>
      <c r="AL16" s="431"/>
      <c r="AM16" s="431"/>
      <c r="AN16" s="228"/>
      <c r="AO16" s="741"/>
      <c r="AP16" s="798"/>
      <c r="AQ16" s="431"/>
      <c r="AR16" s="431"/>
      <c r="AS16" s="228"/>
      <c r="AT16" s="798"/>
      <c r="AU16" s="431"/>
      <c r="AV16" s="431"/>
      <c r="AW16" s="431"/>
      <c r="AX16" s="431"/>
      <c r="AY16" s="431"/>
      <c r="AZ16" s="431"/>
      <c r="BA16" s="431"/>
      <c r="BB16" s="561"/>
      <c r="BC16" s="228"/>
      <c r="BD16" s="448"/>
      <c r="BE16" s="798"/>
      <c r="BF16" s="431"/>
      <c r="BG16" s="431"/>
      <c r="BH16" s="431"/>
      <c r="BI16" s="431"/>
      <c r="BJ16" s="561"/>
      <c r="BK16" s="561"/>
      <c r="BL16" s="228"/>
      <c r="BM16" s="798"/>
      <c r="BN16" s="431">
        <v>0</v>
      </c>
      <c r="BO16" s="431">
        <f>1+1</f>
        <v>2</v>
      </c>
      <c r="BP16" s="431"/>
      <c r="BQ16" s="228"/>
      <c r="BR16" s="798"/>
      <c r="BS16" s="431"/>
      <c r="BT16" s="228"/>
      <c r="BU16" s="549"/>
      <c r="BV16" s="62">
        <f t="shared" si="0"/>
        <v>2</v>
      </c>
      <c r="BW16" s="841"/>
    </row>
    <row r="17" spans="1:75" s="1068" customFormat="1" ht="18" customHeight="1">
      <c r="A17" s="854"/>
      <c r="B17" s="857"/>
      <c r="C17" s="598" t="s">
        <v>401</v>
      </c>
      <c r="D17" s="599">
        <v>2011</v>
      </c>
      <c r="E17" s="1060"/>
      <c r="F17" s="409"/>
      <c r="G17" s="418"/>
      <c r="H17" s="290"/>
      <c r="I17" s="409"/>
      <c r="J17" s="290"/>
      <c r="K17" s="409"/>
      <c r="L17" s="418"/>
      <c r="M17" s="418"/>
      <c r="N17" s="418"/>
      <c r="O17" s="418"/>
      <c r="P17" s="418"/>
      <c r="Q17" s="418"/>
      <c r="R17" s="418"/>
      <c r="S17" s="418"/>
      <c r="T17" s="418"/>
      <c r="U17" s="94"/>
      <c r="V17" s="290"/>
      <c r="W17" s="49"/>
      <c r="X17" s="430"/>
      <c r="Y17" s="748">
        <f>4+3+1</f>
        <v>8</v>
      </c>
      <c r="Z17" s="748"/>
      <c r="AA17" s="748">
        <f>7+3+2</f>
        <v>12</v>
      </c>
      <c r="AB17" s="748"/>
      <c r="AC17" s="748"/>
      <c r="AD17" s="748"/>
      <c r="AE17" s="748">
        <f>4+3+1</f>
        <v>8</v>
      </c>
      <c r="AF17" s="749"/>
      <c r="AG17" s="749"/>
      <c r="AH17" s="749">
        <f>7+3+2</f>
        <v>12</v>
      </c>
      <c r="AI17" s="556"/>
      <c r="AJ17" s="194"/>
      <c r="AK17" s="49"/>
      <c r="AL17" s="430"/>
      <c r="AM17" s="430"/>
      <c r="AN17" s="194"/>
      <c r="AO17" s="737"/>
      <c r="AP17" s="49"/>
      <c r="AQ17" s="748">
        <f>5+4+1</f>
        <v>10</v>
      </c>
      <c r="AR17" s="748">
        <f>5+4+1</f>
        <v>10</v>
      </c>
      <c r="AS17" s="194"/>
      <c r="AT17" s="49"/>
      <c r="AU17" s="430"/>
      <c r="AV17" s="430"/>
      <c r="AW17" s="430"/>
      <c r="AX17" s="430"/>
      <c r="AY17" s="430"/>
      <c r="AZ17" s="430"/>
      <c r="BA17" s="430"/>
      <c r="BB17" s="556"/>
      <c r="BC17" s="194"/>
      <c r="BD17" s="816"/>
      <c r="BE17" s="49"/>
      <c r="BF17" s="430"/>
      <c r="BG17" s="430"/>
      <c r="BH17" s="430"/>
      <c r="BI17" s="430"/>
      <c r="BJ17" s="556"/>
      <c r="BK17" s="556"/>
      <c r="BL17" s="194"/>
      <c r="BM17" s="49"/>
      <c r="BN17" s="430"/>
      <c r="BO17" s="430"/>
      <c r="BP17" s="748">
        <f>5+4</f>
        <v>9</v>
      </c>
      <c r="BQ17" s="750">
        <f>7+3</f>
        <v>10</v>
      </c>
      <c r="BR17" s="824"/>
      <c r="BS17" s="748"/>
      <c r="BT17" s="750"/>
      <c r="BU17" s="550"/>
      <c r="BV17" s="55">
        <f t="shared" si="0"/>
        <v>79</v>
      </c>
      <c r="BW17" s="842"/>
    </row>
    <row r="18" spans="1:75" s="1068" customFormat="1" ht="18" customHeight="1">
      <c r="A18" s="870" t="s">
        <v>429</v>
      </c>
      <c r="B18" s="858" t="s">
        <v>59</v>
      </c>
      <c r="C18" s="420" t="s">
        <v>148</v>
      </c>
      <c r="D18" s="594"/>
      <c r="E18" s="882" t="s">
        <v>52</v>
      </c>
      <c r="F18" s="407"/>
      <c r="G18" s="417"/>
      <c r="H18" s="408"/>
      <c r="I18" s="407"/>
      <c r="J18" s="408"/>
      <c r="K18" s="407"/>
      <c r="L18" s="417"/>
      <c r="M18" s="417"/>
      <c r="N18" s="417"/>
      <c r="O18" s="417"/>
      <c r="P18" s="417"/>
      <c r="Q18" s="417"/>
      <c r="R18" s="417"/>
      <c r="S18" s="417"/>
      <c r="T18" s="417"/>
      <c r="U18" s="53"/>
      <c r="V18" s="408"/>
      <c r="W18" s="197"/>
      <c r="X18" s="748">
        <f>4+3+1</f>
        <v>8</v>
      </c>
      <c r="Y18" s="748"/>
      <c r="Z18" s="748"/>
      <c r="AA18" s="748">
        <f>5+1+2</f>
        <v>8</v>
      </c>
      <c r="AB18" s="748"/>
      <c r="AC18" s="748"/>
      <c r="AD18" s="748"/>
      <c r="AE18" s="748"/>
      <c r="AF18" s="749"/>
      <c r="AG18" s="749">
        <f>4+2+1</f>
        <v>7</v>
      </c>
      <c r="AH18" s="749">
        <f>4+0+2</f>
        <v>6</v>
      </c>
      <c r="AI18" s="555"/>
      <c r="AJ18" s="198"/>
      <c r="AK18" s="197"/>
      <c r="AL18" s="429"/>
      <c r="AM18" s="429"/>
      <c r="AN18" s="198"/>
      <c r="AO18" s="735"/>
      <c r="AP18" s="197"/>
      <c r="AQ18" s="429"/>
      <c r="AR18" s="429"/>
      <c r="AS18" s="198"/>
      <c r="AT18" s="197"/>
      <c r="AU18" s="429"/>
      <c r="AV18" s="429">
        <f>2+1+1</f>
        <v>4</v>
      </c>
      <c r="AW18" s="429"/>
      <c r="AX18" s="748">
        <f>4+1+2</f>
        <v>7</v>
      </c>
      <c r="AY18" s="429"/>
      <c r="AZ18" s="429"/>
      <c r="BA18" s="429"/>
      <c r="BB18" s="555">
        <v>0</v>
      </c>
      <c r="BC18" s="198"/>
      <c r="BD18" s="817"/>
      <c r="BE18" s="197">
        <f>1+1+1</f>
        <v>3</v>
      </c>
      <c r="BF18" s="748">
        <f>4+1+1</f>
        <v>6</v>
      </c>
      <c r="BG18" s="748"/>
      <c r="BH18" s="748"/>
      <c r="BI18" s="748">
        <f>3+2+1</f>
        <v>6</v>
      </c>
      <c r="BJ18" s="555">
        <v>0</v>
      </c>
      <c r="BK18" s="555"/>
      <c r="BL18" s="198"/>
      <c r="BM18" s="197"/>
      <c r="BN18" s="429"/>
      <c r="BO18" s="429"/>
      <c r="BP18" s="429"/>
      <c r="BQ18" s="198"/>
      <c r="BR18" s="197"/>
      <c r="BS18" s="429"/>
      <c r="BT18" s="198"/>
      <c r="BU18" s="286"/>
      <c r="BV18" s="55">
        <f aca="true" t="shared" si="1" ref="BV18:BV24">SUM(F18:BU18)</f>
        <v>55</v>
      </c>
      <c r="BW18" s="840">
        <f>X18+AA18+AG18+AH18+AU19+AX18+AY19+BE19+BF18+BI18</f>
        <v>66</v>
      </c>
    </row>
    <row r="19" spans="1:75" s="1068" customFormat="1" ht="18" customHeight="1">
      <c r="A19" s="873"/>
      <c r="B19" s="859"/>
      <c r="C19" s="726" t="s">
        <v>463</v>
      </c>
      <c r="D19" s="595">
        <v>2009</v>
      </c>
      <c r="E19" s="883"/>
      <c r="F19" s="407"/>
      <c r="G19" s="417"/>
      <c r="H19" s="408"/>
      <c r="I19" s="407"/>
      <c r="J19" s="408"/>
      <c r="K19" s="407"/>
      <c r="L19" s="417"/>
      <c r="M19" s="417"/>
      <c r="N19" s="417"/>
      <c r="O19" s="417"/>
      <c r="P19" s="417"/>
      <c r="Q19" s="417"/>
      <c r="R19" s="417"/>
      <c r="S19" s="417"/>
      <c r="T19" s="417"/>
      <c r="U19" s="53"/>
      <c r="V19" s="408"/>
      <c r="W19" s="197"/>
      <c r="X19" s="429"/>
      <c r="Y19" s="429"/>
      <c r="Z19" s="429"/>
      <c r="AA19" s="429"/>
      <c r="AB19" s="429"/>
      <c r="AC19" s="429"/>
      <c r="AD19" s="429"/>
      <c r="AE19" s="429"/>
      <c r="AF19" s="555"/>
      <c r="AG19" s="555"/>
      <c r="AH19" s="555"/>
      <c r="AI19" s="555"/>
      <c r="AJ19" s="198"/>
      <c r="AK19" s="197"/>
      <c r="AL19" s="429"/>
      <c r="AM19" s="429"/>
      <c r="AN19" s="198"/>
      <c r="AO19" s="735"/>
      <c r="AP19" s="197"/>
      <c r="AQ19" s="429"/>
      <c r="AR19" s="429"/>
      <c r="AS19" s="198"/>
      <c r="AT19" s="197"/>
      <c r="AU19" s="748">
        <f>3+2+1</f>
        <v>6</v>
      </c>
      <c r="AV19" s="748"/>
      <c r="AW19" s="748"/>
      <c r="AX19" s="748"/>
      <c r="AY19" s="748">
        <f>3+2+1</f>
        <v>6</v>
      </c>
      <c r="AZ19" s="429"/>
      <c r="BA19" s="429">
        <f>2+1+1</f>
        <v>4</v>
      </c>
      <c r="BB19" s="555"/>
      <c r="BC19" s="198"/>
      <c r="BD19" s="817"/>
      <c r="BE19" s="824">
        <f>3+2+1</f>
        <v>6</v>
      </c>
      <c r="BF19" s="429"/>
      <c r="BG19" s="429"/>
      <c r="BH19" s="429"/>
      <c r="BI19" s="429">
        <f>2+2+1</f>
        <v>5</v>
      </c>
      <c r="BJ19" s="555"/>
      <c r="BK19" s="555"/>
      <c r="BL19" s="198"/>
      <c r="BM19" s="197"/>
      <c r="BN19" s="429"/>
      <c r="BO19" s="429"/>
      <c r="BP19" s="429"/>
      <c r="BQ19" s="198"/>
      <c r="BR19" s="197"/>
      <c r="BS19" s="429"/>
      <c r="BT19" s="198"/>
      <c r="BU19" s="286"/>
      <c r="BV19" s="55">
        <f t="shared" si="1"/>
        <v>27</v>
      </c>
      <c r="BW19" s="841"/>
    </row>
    <row r="20" spans="1:75" s="1068" customFormat="1" ht="18" customHeight="1">
      <c r="A20" s="871"/>
      <c r="B20" s="860"/>
      <c r="C20" s="594" t="s">
        <v>70</v>
      </c>
      <c r="D20" s="594"/>
      <c r="E20" s="874"/>
      <c r="F20" s="407"/>
      <c r="G20" s="417"/>
      <c r="H20" s="408"/>
      <c r="I20" s="407"/>
      <c r="J20" s="408"/>
      <c r="K20" s="407"/>
      <c r="L20" s="417"/>
      <c r="M20" s="417"/>
      <c r="N20" s="417"/>
      <c r="O20" s="417"/>
      <c r="P20" s="417"/>
      <c r="Q20" s="417"/>
      <c r="R20" s="417"/>
      <c r="S20" s="417"/>
      <c r="T20" s="417"/>
      <c r="U20" s="53"/>
      <c r="V20" s="408"/>
      <c r="W20" s="197"/>
      <c r="X20" s="429"/>
      <c r="Y20" s="429"/>
      <c r="Z20" s="429"/>
      <c r="AA20" s="429"/>
      <c r="AB20" s="429"/>
      <c r="AC20" s="429"/>
      <c r="AD20" s="429"/>
      <c r="AE20" s="429"/>
      <c r="AF20" s="555"/>
      <c r="AG20" s="555"/>
      <c r="AH20" s="555"/>
      <c r="AI20" s="680"/>
      <c r="AJ20" s="198"/>
      <c r="AK20" s="197"/>
      <c r="AL20" s="429"/>
      <c r="AM20" s="429"/>
      <c r="AN20" s="198"/>
      <c r="AO20" s="735"/>
      <c r="AP20" s="197"/>
      <c r="AQ20" s="429"/>
      <c r="AR20" s="429"/>
      <c r="AS20" s="198"/>
      <c r="AT20" s="197"/>
      <c r="AU20" s="429"/>
      <c r="AV20" s="429"/>
      <c r="AW20" s="429"/>
      <c r="AX20" s="429"/>
      <c r="AY20" s="429"/>
      <c r="AZ20" s="429"/>
      <c r="BA20" s="429"/>
      <c r="BB20" s="555"/>
      <c r="BC20" s="198"/>
      <c r="BD20" s="817"/>
      <c r="BE20" s="197"/>
      <c r="BF20" s="429"/>
      <c r="BG20" s="429"/>
      <c r="BH20" s="429"/>
      <c r="BI20" s="429"/>
      <c r="BJ20" s="555"/>
      <c r="BK20" s="555"/>
      <c r="BL20" s="198"/>
      <c r="BM20" s="197"/>
      <c r="BN20" s="429"/>
      <c r="BO20" s="429"/>
      <c r="BP20" s="429"/>
      <c r="BQ20" s="198"/>
      <c r="BR20" s="197"/>
      <c r="BS20" s="429"/>
      <c r="BT20" s="198"/>
      <c r="BU20" s="286"/>
      <c r="BV20" s="55">
        <f t="shared" si="1"/>
        <v>0</v>
      </c>
      <c r="BW20" s="842"/>
    </row>
    <row r="21" spans="1:75" s="1068" customFormat="1" ht="18" customHeight="1">
      <c r="A21" s="606" t="s">
        <v>453</v>
      </c>
      <c r="B21" s="78" t="s">
        <v>502</v>
      </c>
      <c r="C21" s="420" t="s">
        <v>503</v>
      </c>
      <c r="D21" s="594"/>
      <c r="E21" s="247" t="s">
        <v>96</v>
      </c>
      <c r="F21" s="409"/>
      <c r="G21" s="418"/>
      <c r="H21" s="290"/>
      <c r="I21" s="409"/>
      <c r="J21" s="290"/>
      <c r="K21" s="409"/>
      <c r="L21" s="418"/>
      <c r="M21" s="418"/>
      <c r="N21" s="418"/>
      <c r="O21" s="418"/>
      <c r="P21" s="418"/>
      <c r="Q21" s="418"/>
      <c r="R21" s="418"/>
      <c r="S21" s="418"/>
      <c r="T21" s="418"/>
      <c r="U21" s="94"/>
      <c r="V21" s="290"/>
      <c r="W21" s="49"/>
      <c r="X21" s="430"/>
      <c r="Y21" s="430"/>
      <c r="Z21" s="430"/>
      <c r="AA21" s="430"/>
      <c r="AB21" s="430">
        <f>7+3+2</f>
        <v>12</v>
      </c>
      <c r="AC21" s="430">
        <f>2+3+3</f>
        <v>8</v>
      </c>
      <c r="AD21" s="430"/>
      <c r="AE21" s="430"/>
      <c r="AF21" s="556"/>
      <c r="AG21" s="556"/>
      <c r="AH21" s="556"/>
      <c r="AI21" s="556">
        <f>3+3+2</f>
        <v>8</v>
      </c>
      <c r="AJ21" s="194"/>
      <c r="AK21" s="49"/>
      <c r="AL21" s="430"/>
      <c r="AM21" s="430"/>
      <c r="AN21" s="194"/>
      <c r="AO21" s="737"/>
      <c r="AP21" s="49"/>
      <c r="AQ21" s="430"/>
      <c r="AR21" s="430"/>
      <c r="AS21" s="194"/>
      <c r="AT21" s="49"/>
      <c r="AU21" s="430"/>
      <c r="AV21" s="430"/>
      <c r="AW21" s="430"/>
      <c r="AX21" s="430"/>
      <c r="AY21" s="430"/>
      <c r="AZ21" s="430"/>
      <c r="BA21" s="430"/>
      <c r="BB21" s="556"/>
      <c r="BC21" s="194"/>
      <c r="BD21" s="816"/>
      <c r="BE21" s="49"/>
      <c r="BF21" s="430"/>
      <c r="BG21" s="430">
        <f>7+2+2</f>
        <v>11</v>
      </c>
      <c r="BH21" s="430">
        <f>3+2+3</f>
        <v>8</v>
      </c>
      <c r="BI21" s="430"/>
      <c r="BJ21" s="556"/>
      <c r="BK21" s="556">
        <f>3+2+2</f>
        <v>7</v>
      </c>
      <c r="BL21" s="194"/>
      <c r="BM21" s="49"/>
      <c r="BN21" s="430"/>
      <c r="BO21" s="430"/>
      <c r="BP21" s="430"/>
      <c r="BQ21" s="194"/>
      <c r="BR21" s="49"/>
      <c r="BS21" s="430"/>
      <c r="BT21" s="194"/>
      <c r="BU21" s="550"/>
      <c r="BV21" s="55">
        <f>SUM(F21:BU21)</f>
        <v>54</v>
      </c>
      <c r="BW21" s="79">
        <f>BV21</f>
        <v>54</v>
      </c>
    </row>
    <row r="22" spans="1:75" s="1068" customFormat="1" ht="18" customHeight="1">
      <c r="A22" s="49" t="s">
        <v>447</v>
      </c>
      <c r="B22" s="51" t="s">
        <v>68</v>
      </c>
      <c r="C22" s="420" t="s">
        <v>227</v>
      </c>
      <c r="D22" s="594">
        <v>2011</v>
      </c>
      <c r="E22" s="94" t="s">
        <v>52</v>
      </c>
      <c r="F22" s="409"/>
      <c r="G22" s="418"/>
      <c r="H22" s="290"/>
      <c r="I22" s="409"/>
      <c r="J22" s="290"/>
      <c r="K22" s="49"/>
      <c r="L22" s="748">
        <f>4+0+1</f>
        <v>5</v>
      </c>
      <c r="M22" s="430"/>
      <c r="N22" s="430">
        <v>0</v>
      </c>
      <c r="O22" s="430"/>
      <c r="P22" s="430"/>
      <c r="Q22" s="430"/>
      <c r="R22" s="748">
        <f>4+0+1</f>
        <v>5</v>
      </c>
      <c r="S22" s="430"/>
      <c r="T22" s="430"/>
      <c r="U22" s="556">
        <f>1+0+1</f>
        <v>2</v>
      </c>
      <c r="V22" s="194"/>
      <c r="W22" s="824">
        <f>3+1+1</f>
        <v>5</v>
      </c>
      <c r="X22" s="748"/>
      <c r="Y22" s="748">
        <f>2+2+1</f>
        <v>5</v>
      </c>
      <c r="Z22" s="430"/>
      <c r="AA22" s="430"/>
      <c r="AB22" s="430"/>
      <c r="AC22" s="430"/>
      <c r="AD22" s="430">
        <v>0</v>
      </c>
      <c r="AE22" s="748">
        <f>2+1+1</f>
        <v>4</v>
      </c>
      <c r="AF22" s="556"/>
      <c r="AG22" s="556"/>
      <c r="AH22" s="556"/>
      <c r="AI22" s="556"/>
      <c r="AJ22" s="194"/>
      <c r="AK22" s="49"/>
      <c r="AL22" s="430"/>
      <c r="AM22" s="430"/>
      <c r="AN22" s="194"/>
      <c r="AO22" s="737"/>
      <c r="AP22" s="49"/>
      <c r="AQ22" s="430"/>
      <c r="AR22" s="430"/>
      <c r="AS22" s="194"/>
      <c r="AT22" s="49"/>
      <c r="AU22" s="430"/>
      <c r="AV22" s="430">
        <v>0</v>
      </c>
      <c r="AW22" s="748">
        <f>3+1+1</f>
        <v>5</v>
      </c>
      <c r="AX22" s="748"/>
      <c r="AY22" s="748"/>
      <c r="AZ22" s="748"/>
      <c r="BA22" s="748"/>
      <c r="BB22" s="749">
        <f>1+1+1</f>
        <v>3</v>
      </c>
      <c r="BC22" s="750">
        <f>3+2+1</f>
        <v>6</v>
      </c>
      <c r="BD22" s="816"/>
      <c r="BE22" s="824">
        <f>2+1+1</f>
        <v>4</v>
      </c>
      <c r="BF22" s="430">
        <v>0</v>
      </c>
      <c r="BG22" s="430"/>
      <c r="BH22" s="430"/>
      <c r="BI22" s="430">
        <v>0</v>
      </c>
      <c r="BJ22" s="749">
        <f>2+1+1</f>
        <v>4</v>
      </c>
      <c r="BK22" s="556"/>
      <c r="BL22" s="194"/>
      <c r="BM22" s="49"/>
      <c r="BN22" s="430"/>
      <c r="BO22" s="430"/>
      <c r="BP22" s="430"/>
      <c r="BQ22" s="194"/>
      <c r="BR22" s="49"/>
      <c r="BS22" s="430"/>
      <c r="BT22" s="194"/>
      <c r="BU22" s="550"/>
      <c r="BV22" s="55">
        <f t="shared" si="1"/>
        <v>48</v>
      </c>
      <c r="BW22" s="55">
        <f>L22+R22+W22+Y22+AE22+AW22+BB22+BC22+BE22+BJ22</f>
        <v>46</v>
      </c>
    </row>
    <row r="23" spans="1:75" s="1068" customFormat="1" ht="18" customHeight="1">
      <c r="A23" s="870" t="s">
        <v>457</v>
      </c>
      <c r="B23" s="858" t="s">
        <v>78</v>
      </c>
      <c r="C23" s="594" t="s">
        <v>488</v>
      </c>
      <c r="D23" s="594"/>
      <c r="E23" s="892" t="s">
        <v>493</v>
      </c>
      <c r="F23" s="407"/>
      <c r="G23" s="417"/>
      <c r="H23" s="408"/>
      <c r="I23" s="407"/>
      <c r="J23" s="408"/>
      <c r="K23" s="407"/>
      <c r="L23" s="417"/>
      <c r="M23" s="417"/>
      <c r="N23" s="417"/>
      <c r="O23" s="417"/>
      <c r="P23" s="417"/>
      <c r="Q23" s="417"/>
      <c r="R23" s="417"/>
      <c r="S23" s="417"/>
      <c r="T23" s="417"/>
      <c r="U23" s="53"/>
      <c r="V23" s="408"/>
      <c r="W23" s="197"/>
      <c r="X23" s="429"/>
      <c r="Y23" s="429"/>
      <c r="Z23" s="429"/>
      <c r="AA23" s="429"/>
      <c r="AB23" s="429"/>
      <c r="AC23" s="429"/>
      <c r="AD23" s="429"/>
      <c r="AE23" s="429"/>
      <c r="AF23" s="555"/>
      <c r="AG23" s="555"/>
      <c r="AH23" s="555"/>
      <c r="AI23" s="555"/>
      <c r="AJ23" s="198"/>
      <c r="AK23" s="197">
        <f>2+1</f>
        <v>3</v>
      </c>
      <c r="AL23" s="429">
        <v>4</v>
      </c>
      <c r="AM23" s="429"/>
      <c r="AN23" s="198"/>
      <c r="AO23" s="735"/>
      <c r="AP23" s="197"/>
      <c r="AQ23" s="429"/>
      <c r="AR23" s="429"/>
      <c r="AS23" s="198"/>
      <c r="AT23" s="197"/>
      <c r="AU23" s="429"/>
      <c r="AV23" s="429"/>
      <c r="AW23" s="429"/>
      <c r="AX23" s="429"/>
      <c r="AY23" s="429"/>
      <c r="AZ23" s="429"/>
      <c r="BA23" s="429"/>
      <c r="BB23" s="555"/>
      <c r="BC23" s="198"/>
      <c r="BD23" s="817"/>
      <c r="BE23" s="197"/>
      <c r="BF23" s="429"/>
      <c r="BG23" s="429"/>
      <c r="BH23" s="429"/>
      <c r="BI23" s="429"/>
      <c r="BJ23" s="555"/>
      <c r="BK23" s="555"/>
      <c r="BL23" s="198"/>
      <c r="BM23" s="197"/>
      <c r="BN23" s="429"/>
      <c r="BO23" s="429"/>
      <c r="BP23" s="429"/>
      <c r="BQ23" s="198"/>
      <c r="BR23" s="197"/>
      <c r="BS23" s="429"/>
      <c r="BT23" s="198"/>
      <c r="BU23" s="286"/>
      <c r="BV23" s="55">
        <f t="shared" si="1"/>
        <v>7</v>
      </c>
      <c r="BW23" s="840">
        <f>SUM(BV23:BV24)</f>
        <v>33</v>
      </c>
    </row>
    <row r="24" spans="1:75" s="1068" customFormat="1" ht="18" customHeight="1">
      <c r="A24" s="871"/>
      <c r="B24" s="860"/>
      <c r="C24" s="420" t="s">
        <v>152</v>
      </c>
      <c r="D24" s="594">
        <v>1999</v>
      </c>
      <c r="E24" s="893"/>
      <c r="F24" s="197"/>
      <c r="G24" s="429"/>
      <c r="H24" s="198"/>
      <c r="I24" s="197"/>
      <c r="J24" s="198"/>
      <c r="K24" s="197"/>
      <c r="L24" s="429"/>
      <c r="M24" s="429"/>
      <c r="N24" s="429"/>
      <c r="O24" s="429"/>
      <c r="P24" s="429"/>
      <c r="Q24" s="429"/>
      <c r="R24" s="429"/>
      <c r="S24" s="429"/>
      <c r="T24" s="429"/>
      <c r="U24" s="555"/>
      <c r="V24" s="198"/>
      <c r="W24" s="197"/>
      <c r="X24" s="429"/>
      <c r="Y24" s="429"/>
      <c r="Z24" s="429"/>
      <c r="AA24" s="429"/>
      <c r="AB24" s="429"/>
      <c r="AC24" s="429"/>
      <c r="AD24" s="429"/>
      <c r="AE24" s="429"/>
      <c r="AF24" s="555"/>
      <c r="AG24" s="555"/>
      <c r="AH24" s="555"/>
      <c r="AI24" s="555"/>
      <c r="AJ24" s="198"/>
      <c r="AK24" s="197"/>
      <c r="AL24" s="429"/>
      <c r="AM24" s="429">
        <f>9+2</f>
        <v>11</v>
      </c>
      <c r="AN24" s="198">
        <f>12+3</f>
        <v>15</v>
      </c>
      <c r="AO24" s="735"/>
      <c r="AP24" s="197"/>
      <c r="AQ24" s="429"/>
      <c r="AR24" s="429"/>
      <c r="AS24" s="198"/>
      <c r="AT24" s="197"/>
      <c r="AU24" s="429"/>
      <c r="AV24" s="429"/>
      <c r="AW24" s="429"/>
      <c r="AX24" s="429"/>
      <c r="AY24" s="429"/>
      <c r="AZ24" s="429"/>
      <c r="BA24" s="429"/>
      <c r="BB24" s="555"/>
      <c r="BC24" s="198"/>
      <c r="BD24" s="817"/>
      <c r="BE24" s="197"/>
      <c r="BF24" s="429"/>
      <c r="BG24" s="429"/>
      <c r="BH24" s="429"/>
      <c r="BI24" s="429"/>
      <c r="BJ24" s="555"/>
      <c r="BK24" s="555"/>
      <c r="BL24" s="198"/>
      <c r="BM24" s="197"/>
      <c r="BN24" s="429"/>
      <c r="BO24" s="429"/>
      <c r="BP24" s="429"/>
      <c r="BQ24" s="198"/>
      <c r="BR24" s="197"/>
      <c r="BS24" s="429"/>
      <c r="BT24" s="198"/>
      <c r="BU24" s="286"/>
      <c r="BV24" s="55">
        <f t="shared" si="1"/>
        <v>26</v>
      </c>
      <c r="BW24" s="842"/>
    </row>
    <row r="25" spans="1:75" s="1068" customFormat="1" ht="18" customHeight="1">
      <c r="A25" s="49" t="s">
        <v>476</v>
      </c>
      <c r="B25" s="51" t="s">
        <v>102</v>
      </c>
      <c r="C25" s="420" t="s">
        <v>101</v>
      </c>
      <c r="D25" s="594">
        <v>2000</v>
      </c>
      <c r="E25" s="408" t="s">
        <v>96</v>
      </c>
      <c r="F25" s="197"/>
      <c r="G25" s="429"/>
      <c r="H25" s="198"/>
      <c r="I25" s="197"/>
      <c r="J25" s="198"/>
      <c r="K25" s="197"/>
      <c r="L25" s="429"/>
      <c r="M25" s="429"/>
      <c r="N25" s="429"/>
      <c r="O25" s="429"/>
      <c r="P25" s="429"/>
      <c r="Q25" s="429"/>
      <c r="R25" s="429"/>
      <c r="S25" s="429"/>
      <c r="T25" s="429"/>
      <c r="U25" s="555"/>
      <c r="V25" s="198"/>
      <c r="W25" s="197"/>
      <c r="X25" s="429"/>
      <c r="Y25" s="429"/>
      <c r="Z25" s="429"/>
      <c r="AA25" s="429"/>
      <c r="AB25" s="429"/>
      <c r="AC25" s="429">
        <v>0</v>
      </c>
      <c r="AD25" s="429"/>
      <c r="AE25" s="429"/>
      <c r="AF25" s="555"/>
      <c r="AG25" s="555"/>
      <c r="AH25" s="555"/>
      <c r="AI25" s="555"/>
      <c r="AJ25" s="198">
        <f>12+3+3</f>
        <v>18</v>
      </c>
      <c r="AK25" s="197"/>
      <c r="AL25" s="429"/>
      <c r="AM25" s="429"/>
      <c r="AN25" s="198"/>
      <c r="AO25" s="735"/>
      <c r="AP25" s="197"/>
      <c r="AQ25" s="429"/>
      <c r="AR25" s="429"/>
      <c r="AS25" s="198"/>
      <c r="AT25" s="197"/>
      <c r="AU25" s="429"/>
      <c r="AV25" s="429"/>
      <c r="AW25" s="429"/>
      <c r="AX25" s="429"/>
      <c r="AY25" s="429"/>
      <c r="AZ25" s="429"/>
      <c r="BA25" s="429"/>
      <c r="BB25" s="555"/>
      <c r="BC25" s="198"/>
      <c r="BD25" s="817"/>
      <c r="BE25" s="197"/>
      <c r="BF25" s="429"/>
      <c r="BG25" s="429"/>
      <c r="BH25" s="429">
        <f>2+2+3</f>
        <v>7</v>
      </c>
      <c r="BI25" s="429"/>
      <c r="BJ25" s="555"/>
      <c r="BK25" s="555"/>
      <c r="BL25" s="198">
        <v>0</v>
      </c>
      <c r="BM25" s="197"/>
      <c r="BN25" s="429"/>
      <c r="BO25" s="429"/>
      <c r="BP25" s="429"/>
      <c r="BQ25" s="198"/>
      <c r="BR25" s="197"/>
      <c r="BS25" s="429"/>
      <c r="BT25" s="198"/>
      <c r="BU25" s="286"/>
      <c r="BV25" s="80">
        <f aca="true" t="shared" si="2" ref="BV25:BV52">SUM(F25:BU25)</f>
        <v>25</v>
      </c>
      <c r="BW25" s="55">
        <f>BV25</f>
        <v>25</v>
      </c>
    </row>
    <row r="26" spans="1:75" s="1068" customFormat="1" ht="18" customHeight="1">
      <c r="A26" s="49" t="s">
        <v>448</v>
      </c>
      <c r="B26" s="51" t="s">
        <v>87</v>
      </c>
      <c r="C26" s="594" t="s">
        <v>88</v>
      </c>
      <c r="D26" s="594">
        <v>2005</v>
      </c>
      <c r="E26" s="94" t="s">
        <v>80</v>
      </c>
      <c r="F26" s="409"/>
      <c r="G26" s="418"/>
      <c r="H26" s="290"/>
      <c r="I26" s="409"/>
      <c r="J26" s="290"/>
      <c r="K26" s="409"/>
      <c r="L26" s="418"/>
      <c r="M26" s="418"/>
      <c r="N26" s="418"/>
      <c r="O26" s="418"/>
      <c r="P26" s="418"/>
      <c r="Q26" s="418"/>
      <c r="R26" s="418"/>
      <c r="S26" s="418"/>
      <c r="T26" s="418"/>
      <c r="U26" s="94"/>
      <c r="V26" s="290"/>
      <c r="W26" s="49"/>
      <c r="X26" s="430"/>
      <c r="Y26" s="430"/>
      <c r="Z26" s="430"/>
      <c r="AA26" s="430"/>
      <c r="AB26" s="430"/>
      <c r="AC26" s="430"/>
      <c r="AD26" s="430"/>
      <c r="AE26" s="430"/>
      <c r="AF26" s="556"/>
      <c r="AG26" s="556"/>
      <c r="AH26" s="556"/>
      <c r="AI26" s="556"/>
      <c r="AJ26" s="194"/>
      <c r="AK26" s="49"/>
      <c r="AL26" s="430"/>
      <c r="AM26" s="430">
        <f>7+1</f>
        <v>8</v>
      </c>
      <c r="AN26" s="194">
        <f>8+1</f>
        <v>9</v>
      </c>
      <c r="AO26" s="737"/>
      <c r="AP26" s="49"/>
      <c r="AQ26" s="430"/>
      <c r="AR26" s="430"/>
      <c r="AS26" s="194"/>
      <c r="AT26" s="49"/>
      <c r="AU26" s="430"/>
      <c r="AV26" s="430"/>
      <c r="AW26" s="430"/>
      <c r="AX26" s="430"/>
      <c r="AY26" s="430"/>
      <c r="AZ26" s="430"/>
      <c r="BA26" s="430"/>
      <c r="BB26" s="556"/>
      <c r="BC26" s="194"/>
      <c r="BD26" s="816"/>
      <c r="BE26" s="49"/>
      <c r="BF26" s="430"/>
      <c r="BG26" s="430"/>
      <c r="BH26" s="430"/>
      <c r="BI26" s="430"/>
      <c r="BJ26" s="556"/>
      <c r="BK26" s="556"/>
      <c r="BL26" s="194"/>
      <c r="BM26" s="49"/>
      <c r="BN26" s="430"/>
      <c r="BO26" s="430"/>
      <c r="BP26" s="430"/>
      <c r="BQ26" s="194"/>
      <c r="BR26" s="49"/>
      <c r="BS26" s="430"/>
      <c r="BT26" s="194"/>
      <c r="BU26" s="550"/>
      <c r="BV26" s="55">
        <f t="shared" si="2"/>
        <v>17</v>
      </c>
      <c r="BW26" s="55">
        <f>BV26</f>
        <v>17</v>
      </c>
    </row>
    <row r="27" spans="1:75" s="1068" customFormat="1" ht="18" customHeight="1">
      <c r="A27" s="852" t="s">
        <v>512</v>
      </c>
      <c r="B27" s="855" t="s">
        <v>134</v>
      </c>
      <c r="C27" s="592" t="s">
        <v>62</v>
      </c>
      <c r="D27" s="593">
        <v>1997</v>
      </c>
      <c r="E27" s="863" t="s">
        <v>52</v>
      </c>
      <c r="F27" s="195"/>
      <c r="G27" s="426">
        <v>3</v>
      </c>
      <c r="H27" s="196">
        <v>4</v>
      </c>
      <c r="I27" s="195"/>
      <c r="J27" s="196"/>
      <c r="K27" s="195"/>
      <c r="L27" s="426"/>
      <c r="M27" s="426"/>
      <c r="N27" s="426"/>
      <c r="O27" s="426"/>
      <c r="P27" s="426"/>
      <c r="Q27" s="426"/>
      <c r="R27" s="426"/>
      <c r="S27" s="426"/>
      <c r="T27" s="426"/>
      <c r="U27" s="554"/>
      <c r="V27" s="196"/>
      <c r="W27" s="195"/>
      <c r="X27" s="426">
        <v>0</v>
      </c>
      <c r="Y27" s="426"/>
      <c r="Z27" s="426"/>
      <c r="AA27" s="426">
        <f>2+0+2</f>
        <v>4</v>
      </c>
      <c r="AB27" s="426"/>
      <c r="AC27" s="426"/>
      <c r="AD27" s="426"/>
      <c r="AE27" s="426"/>
      <c r="AF27" s="554"/>
      <c r="AG27" s="554">
        <v>0</v>
      </c>
      <c r="AH27" s="554"/>
      <c r="AI27" s="554"/>
      <c r="AJ27" s="196"/>
      <c r="AK27" s="195"/>
      <c r="AL27" s="426"/>
      <c r="AM27" s="426"/>
      <c r="AN27" s="196"/>
      <c r="AO27" s="734"/>
      <c r="AP27" s="195"/>
      <c r="AQ27" s="426"/>
      <c r="AR27" s="426"/>
      <c r="AS27" s="196"/>
      <c r="AT27" s="195"/>
      <c r="AU27" s="426"/>
      <c r="AV27" s="426"/>
      <c r="AW27" s="426"/>
      <c r="AX27" s="426"/>
      <c r="AY27" s="426"/>
      <c r="AZ27" s="426"/>
      <c r="BA27" s="426"/>
      <c r="BB27" s="554"/>
      <c r="BC27" s="196"/>
      <c r="BD27" s="453"/>
      <c r="BE27" s="195"/>
      <c r="BF27" s="426"/>
      <c r="BG27" s="426"/>
      <c r="BH27" s="426"/>
      <c r="BI27" s="426"/>
      <c r="BJ27" s="554"/>
      <c r="BK27" s="554"/>
      <c r="BL27" s="196"/>
      <c r="BM27" s="195"/>
      <c r="BN27" s="426"/>
      <c r="BO27" s="426"/>
      <c r="BP27" s="426"/>
      <c r="BQ27" s="196"/>
      <c r="BR27" s="195"/>
      <c r="BS27" s="426"/>
      <c r="BT27" s="196"/>
      <c r="BU27" s="549"/>
      <c r="BV27" s="62">
        <f t="shared" si="2"/>
        <v>11</v>
      </c>
      <c r="BW27" s="840">
        <f>SUM(BV27:BV28)</f>
        <v>13</v>
      </c>
    </row>
    <row r="28" spans="1:75" s="1068" customFormat="1" ht="18" customHeight="1">
      <c r="A28" s="854"/>
      <c r="B28" s="857"/>
      <c r="C28" s="651" t="s">
        <v>346</v>
      </c>
      <c r="D28" s="652">
        <v>2011</v>
      </c>
      <c r="E28" s="864"/>
      <c r="F28" s="195"/>
      <c r="G28" s="426"/>
      <c r="H28" s="196"/>
      <c r="I28" s="195"/>
      <c r="J28" s="196"/>
      <c r="K28" s="195"/>
      <c r="L28" s="426"/>
      <c r="M28" s="426"/>
      <c r="N28" s="426"/>
      <c r="O28" s="426"/>
      <c r="P28" s="426"/>
      <c r="Q28" s="426"/>
      <c r="R28" s="426"/>
      <c r="S28" s="426"/>
      <c r="T28" s="426"/>
      <c r="U28" s="554"/>
      <c r="V28" s="196"/>
      <c r="W28" s="195">
        <v>0</v>
      </c>
      <c r="X28" s="426"/>
      <c r="Y28" s="426"/>
      <c r="Z28" s="426"/>
      <c r="AA28" s="426"/>
      <c r="AB28" s="426"/>
      <c r="AC28" s="426"/>
      <c r="AD28" s="426">
        <f>1+0+1</f>
        <v>2</v>
      </c>
      <c r="AE28" s="426"/>
      <c r="AF28" s="554"/>
      <c r="AG28" s="554"/>
      <c r="AH28" s="554"/>
      <c r="AI28" s="554"/>
      <c r="AJ28" s="196"/>
      <c r="AK28" s="195"/>
      <c r="AL28" s="426"/>
      <c r="AM28" s="426"/>
      <c r="AN28" s="196"/>
      <c r="AO28" s="734"/>
      <c r="AP28" s="195"/>
      <c r="AQ28" s="426"/>
      <c r="AR28" s="426"/>
      <c r="AS28" s="196"/>
      <c r="AT28" s="195"/>
      <c r="AU28" s="426"/>
      <c r="AV28" s="426"/>
      <c r="AW28" s="426"/>
      <c r="AX28" s="426"/>
      <c r="AY28" s="426"/>
      <c r="AZ28" s="426"/>
      <c r="BA28" s="426"/>
      <c r="BB28" s="554"/>
      <c r="BC28" s="196"/>
      <c r="BD28" s="453"/>
      <c r="BE28" s="195"/>
      <c r="BF28" s="426"/>
      <c r="BG28" s="426"/>
      <c r="BH28" s="426"/>
      <c r="BI28" s="426"/>
      <c r="BJ28" s="554"/>
      <c r="BK28" s="554"/>
      <c r="BL28" s="196"/>
      <c r="BM28" s="195"/>
      <c r="BN28" s="426"/>
      <c r="BO28" s="426"/>
      <c r="BP28" s="426"/>
      <c r="BQ28" s="196"/>
      <c r="BR28" s="195"/>
      <c r="BS28" s="426"/>
      <c r="BT28" s="196"/>
      <c r="BU28" s="549"/>
      <c r="BV28" s="62">
        <f t="shared" si="2"/>
        <v>2</v>
      </c>
      <c r="BW28" s="842"/>
    </row>
    <row r="29" spans="1:75" s="1068" customFormat="1" ht="18" customHeight="1">
      <c r="A29" s="49" t="s">
        <v>513</v>
      </c>
      <c r="B29" s="61" t="s">
        <v>115</v>
      </c>
      <c r="C29" s="420" t="s">
        <v>496</v>
      </c>
      <c r="D29" s="594"/>
      <c r="E29" s="377" t="s">
        <v>98</v>
      </c>
      <c r="F29" s="407"/>
      <c r="G29" s="417"/>
      <c r="H29" s="408"/>
      <c r="I29" s="407"/>
      <c r="J29" s="408"/>
      <c r="K29" s="407"/>
      <c r="L29" s="417"/>
      <c r="M29" s="417"/>
      <c r="N29" s="417"/>
      <c r="O29" s="417"/>
      <c r="P29" s="417"/>
      <c r="Q29" s="417"/>
      <c r="R29" s="417"/>
      <c r="S29" s="417"/>
      <c r="T29" s="417"/>
      <c r="U29" s="53"/>
      <c r="V29" s="408"/>
      <c r="W29" s="197">
        <f>1+0+1</f>
        <v>2</v>
      </c>
      <c r="X29" s="429"/>
      <c r="Y29" s="429">
        <f>1+2+1</f>
        <v>4</v>
      </c>
      <c r="Z29" s="429"/>
      <c r="AA29" s="429"/>
      <c r="AB29" s="429"/>
      <c r="AC29" s="429"/>
      <c r="AD29" s="429">
        <f>2+1+1</f>
        <v>4</v>
      </c>
      <c r="AE29" s="429">
        <f>1+0+1</f>
        <v>2</v>
      </c>
      <c r="AF29" s="555"/>
      <c r="AG29" s="555"/>
      <c r="AH29" s="555"/>
      <c r="AI29" s="555"/>
      <c r="AJ29" s="198"/>
      <c r="AK29" s="197"/>
      <c r="AL29" s="429"/>
      <c r="AM29" s="429"/>
      <c r="AN29" s="198"/>
      <c r="AO29" s="735"/>
      <c r="AP29" s="197"/>
      <c r="AQ29" s="429"/>
      <c r="AR29" s="429"/>
      <c r="AS29" s="198"/>
      <c r="AT29" s="197"/>
      <c r="AU29" s="429"/>
      <c r="AV29" s="429"/>
      <c r="AW29" s="429"/>
      <c r="AX29" s="429"/>
      <c r="AY29" s="429"/>
      <c r="AZ29" s="429"/>
      <c r="BA29" s="429"/>
      <c r="BB29" s="555"/>
      <c r="BC29" s="198"/>
      <c r="BD29" s="817"/>
      <c r="BE29" s="197"/>
      <c r="BF29" s="429"/>
      <c r="BG29" s="429"/>
      <c r="BH29" s="429"/>
      <c r="BI29" s="429"/>
      <c r="BJ29" s="555"/>
      <c r="BK29" s="555"/>
      <c r="BL29" s="198"/>
      <c r="BM29" s="197"/>
      <c r="BN29" s="429"/>
      <c r="BO29" s="429"/>
      <c r="BP29" s="429"/>
      <c r="BQ29" s="198"/>
      <c r="BR29" s="197"/>
      <c r="BS29" s="429"/>
      <c r="BT29" s="198"/>
      <c r="BU29" s="286"/>
      <c r="BV29" s="55">
        <f t="shared" si="2"/>
        <v>12</v>
      </c>
      <c r="BW29" s="62">
        <f>SUM(BV29:BV29)</f>
        <v>12</v>
      </c>
    </row>
    <row r="30" spans="1:75" s="1068" customFormat="1" ht="18" customHeight="1">
      <c r="A30" s="870" t="s">
        <v>477</v>
      </c>
      <c r="B30" s="858" t="s">
        <v>142</v>
      </c>
      <c r="C30" s="420" t="s">
        <v>94</v>
      </c>
      <c r="D30" s="594">
        <v>1998</v>
      </c>
      <c r="E30" s="887" t="s">
        <v>80</v>
      </c>
      <c r="F30" s="411"/>
      <c r="G30" s="420"/>
      <c r="H30" s="325"/>
      <c r="I30" s="411"/>
      <c r="J30" s="325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04"/>
      <c r="V30" s="325"/>
      <c r="W30" s="49"/>
      <c r="X30" s="430"/>
      <c r="Y30" s="430"/>
      <c r="Z30" s="430"/>
      <c r="AA30" s="430"/>
      <c r="AB30" s="430"/>
      <c r="AC30" s="430"/>
      <c r="AD30" s="430"/>
      <c r="AE30" s="430"/>
      <c r="AF30" s="556"/>
      <c r="AG30" s="556"/>
      <c r="AH30" s="556"/>
      <c r="AI30" s="556"/>
      <c r="AJ30" s="194"/>
      <c r="AK30" s="49"/>
      <c r="AL30" s="430"/>
      <c r="AM30" s="430"/>
      <c r="AN30" s="194"/>
      <c r="AO30" s="737"/>
      <c r="AP30" s="49"/>
      <c r="AQ30" s="430"/>
      <c r="AR30" s="430"/>
      <c r="AS30" s="194"/>
      <c r="AT30" s="49"/>
      <c r="AU30" s="430"/>
      <c r="AV30" s="430"/>
      <c r="AW30" s="430"/>
      <c r="AX30" s="430"/>
      <c r="AY30" s="430"/>
      <c r="AZ30" s="430"/>
      <c r="BA30" s="430"/>
      <c r="BB30" s="556"/>
      <c r="BC30" s="194"/>
      <c r="BD30" s="816"/>
      <c r="BE30" s="49"/>
      <c r="BF30" s="430"/>
      <c r="BG30" s="430"/>
      <c r="BH30" s="430"/>
      <c r="BI30" s="430"/>
      <c r="BJ30" s="556"/>
      <c r="BK30" s="556"/>
      <c r="BL30" s="194"/>
      <c r="BM30" s="49"/>
      <c r="BN30" s="430"/>
      <c r="BO30" s="430"/>
      <c r="BP30" s="430"/>
      <c r="BQ30" s="194"/>
      <c r="BR30" s="49"/>
      <c r="BS30" s="430"/>
      <c r="BT30" s="194"/>
      <c r="BU30" s="550"/>
      <c r="BV30" s="55">
        <f t="shared" si="2"/>
        <v>0</v>
      </c>
      <c r="BW30" s="840">
        <f>SUM(BV30:BV31)</f>
        <v>11</v>
      </c>
    </row>
    <row r="31" spans="1:75" s="1068" customFormat="1" ht="18" customHeight="1">
      <c r="A31" s="871"/>
      <c r="B31" s="860"/>
      <c r="C31" s="1069" t="s">
        <v>397</v>
      </c>
      <c r="D31" s="1070"/>
      <c r="E31" s="888"/>
      <c r="F31" s="411"/>
      <c r="G31" s="420"/>
      <c r="H31" s="325"/>
      <c r="I31" s="411"/>
      <c r="J31" s="325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04"/>
      <c r="V31" s="325"/>
      <c r="W31" s="49"/>
      <c r="X31" s="430"/>
      <c r="Y31" s="430"/>
      <c r="Z31" s="430"/>
      <c r="AA31" s="430"/>
      <c r="AB31" s="430"/>
      <c r="AC31" s="430"/>
      <c r="AD31" s="430"/>
      <c r="AE31" s="430"/>
      <c r="AF31" s="556"/>
      <c r="AG31" s="556"/>
      <c r="AH31" s="556"/>
      <c r="AI31" s="556"/>
      <c r="AJ31" s="194"/>
      <c r="AK31" s="49"/>
      <c r="AL31" s="430"/>
      <c r="AM31" s="430"/>
      <c r="AN31" s="194">
        <f>10+1</f>
        <v>11</v>
      </c>
      <c r="AO31" s="737"/>
      <c r="AP31" s="49"/>
      <c r="AQ31" s="430"/>
      <c r="AR31" s="430"/>
      <c r="AS31" s="194"/>
      <c r="AT31" s="49"/>
      <c r="AU31" s="430"/>
      <c r="AV31" s="430"/>
      <c r="AW31" s="430"/>
      <c r="AX31" s="430"/>
      <c r="AY31" s="430"/>
      <c r="AZ31" s="430"/>
      <c r="BA31" s="430"/>
      <c r="BB31" s="556"/>
      <c r="BC31" s="194"/>
      <c r="BD31" s="816"/>
      <c r="BE31" s="49"/>
      <c r="BF31" s="430"/>
      <c r="BG31" s="430"/>
      <c r="BH31" s="430"/>
      <c r="BI31" s="430"/>
      <c r="BJ31" s="556"/>
      <c r="BK31" s="556"/>
      <c r="BL31" s="194"/>
      <c r="BM31" s="49"/>
      <c r="BN31" s="430"/>
      <c r="BO31" s="430"/>
      <c r="BP31" s="430"/>
      <c r="BQ31" s="194"/>
      <c r="BR31" s="49"/>
      <c r="BS31" s="430"/>
      <c r="BT31" s="194"/>
      <c r="BU31" s="550"/>
      <c r="BV31" s="55">
        <f t="shared" si="2"/>
        <v>11</v>
      </c>
      <c r="BW31" s="842"/>
    </row>
    <row r="32" spans="1:75" s="1068" customFormat="1" ht="18" customHeight="1">
      <c r="A32" s="60" t="s">
        <v>478</v>
      </c>
      <c r="B32" s="61" t="s">
        <v>140</v>
      </c>
      <c r="C32" s="598" t="s">
        <v>141</v>
      </c>
      <c r="D32" s="599">
        <v>2008</v>
      </c>
      <c r="E32" s="81" t="s">
        <v>491</v>
      </c>
      <c r="F32" s="409"/>
      <c r="G32" s="418"/>
      <c r="H32" s="290"/>
      <c r="I32" s="409"/>
      <c r="J32" s="290"/>
      <c r="K32" s="409"/>
      <c r="L32" s="418"/>
      <c r="M32" s="418"/>
      <c r="N32" s="418"/>
      <c r="O32" s="418"/>
      <c r="P32" s="418"/>
      <c r="Q32" s="418"/>
      <c r="R32" s="418"/>
      <c r="S32" s="418"/>
      <c r="T32" s="418"/>
      <c r="U32" s="94"/>
      <c r="V32" s="290"/>
      <c r="W32" s="49"/>
      <c r="X32" s="430"/>
      <c r="Y32" s="430"/>
      <c r="Z32" s="430"/>
      <c r="AA32" s="430"/>
      <c r="AB32" s="430"/>
      <c r="AC32" s="430"/>
      <c r="AD32" s="430"/>
      <c r="AE32" s="430"/>
      <c r="AF32" s="556"/>
      <c r="AG32" s="556"/>
      <c r="AH32" s="556"/>
      <c r="AI32" s="556"/>
      <c r="AJ32" s="194"/>
      <c r="AK32" s="49"/>
      <c r="AL32" s="430"/>
      <c r="AM32" s="430">
        <v>4</v>
      </c>
      <c r="AN32" s="194">
        <v>6</v>
      </c>
      <c r="AO32" s="737"/>
      <c r="AP32" s="49"/>
      <c r="AQ32" s="430"/>
      <c r="AR32" s="430"/>
      <c r="AS32" s="194"/>
      <c r="AT32" s="49"/>
      <c r="AU32" s="430"/>
      <c r="AV32" s="430"/>
      <c r="AW32" s="430"/>
      <c r="AX32" s="430"/>
      <c r="AY32" s="430"/>
      <c r="AZ32" s="430"/>
      <c r="BA32" s="430"/>
      <c r="BB32" s="556"/>
      <c r="BC32" s="194"/>
      <c r="BD32" s="816"/>
      <c r="BE32" s="49"/>
      <c r="BF32" s="430"/>
      <c r="BG32" s="430"/>
      <c r="BH32" s="430"/>
      <c r="BI32" s="430"/>
      <c r="BJ32" s="556"/>
      <c r="BK32" s="556"/>
      <c r="BL32" s="194"/>
      <c r="BM32" s="49"/>
      <c r="BN32" s="430"/>
      <c r="BO32" s="430"/>
      <c r="BP32" s="430"/>
      <c r="BQ32" s="194"/>
      <c r="BR32" s="49"/>
      <c r="BS32" s="430"/>
      <c r="BT32" s="194"/>
      <c r="BU32" s="550"/>
      <c r="BV32" s="62">
        <f t="shared" si="2"/>
        <v>10</v>
      </c>
      <c r="BW32" s="62">
        <f>SUM(BV32:BV32)</f>
        <v>10</v>
      </c>
    </row>
    <row r="33" spans="1:75" s="1068" customFormat="1" ht="18" customHeight="1">
      <c r="A33" s="870" t="s">
        <v>514</v>
      </c>
      <c r="B33" s="858" t="s">
        <v>84</v>
      </c>
      <c r="C33" s="420" t="s">
        <v>314</v>
      </c>
      <c r="D33" s="594">
        <v>2002</v>
      </c>
      <c r="E33" s="861" t="s">
        <v>85</v>
      </c>
      <c r="F33" s="409"/>
      <c r="G33" s="418"/>
      <c r="H33" s="290"/>
      <c r="I33" s="409"/>
      <c r="J33" s="290"/>
      <c r="K33" s="409"/>
      <c r="L33" s="418"/>
      <c r="M33" s="418"/>
      <c r="N33" s="418"/>
      <c r="O33" s="418"/>
      <c r="P33" s="418"/>
      <c r="Q33" s="418"/>
      <c r="R33" s="418"/>
      <c r="S33" s="418"/>
      <c r="T33" s="418"/>
      <c r="U33" s="94"/>
      <c r="V33" s="290"/>
      <c r="W33" s="49"/>
      <c r="X33" s="430"/>
      <c r="Y33" s="430"/>
      <c r="Z33" s="430"/>
      <c r="AA33" s="430"/>
      <c r="AB33" s="430"/>
      <c r="AC33" s="430"/>
      <c r="AD33" s="430"/>
      <c r="AE33" s="430"/>
      <c r="AF33" s="556"/>
      <c r="AG33" s="556"/>
      <c r="AH33" s="556"/>
      <c r="AI33" s="556"/>
      <c r="AJ33" s="194"/>
      <c r="AK33" s="49"/>
      <c r="AL33" s="430">
        <v>3</v>
      </c>
      <c r="AM33" s="430">
        <f>5+1</f>
        <v>6</v>
      </c>
      <c r="AN33" s="194"/>
      <c r="AO33" s="737"/>
      <c r="AP33" s="49"/>
      <c r="AQ33" s="430"/>
      <c r="AR33" s="430"/>
      <c r="AS33" s="194"/>
      <c r="AT33" s="49"/>
      <c r="AU33" s="430"/>
      <c r="AV33" s="430"/>
      <c r="AW33" s="430"/>
      <c r="AX33" s="430"/>
      <c r="AY33" s="430"/>
      <c r="AZ33" s="430"/>
      <c r="BA33" s="430"/>
      <c r="BB33" s="556"/>
      <c r="BC33" s="194"/>
      <c r="BD33" s="816"/>
      <c r="BE33" s="49"/>
      <c r="BF33" s="430"/>
      <c r="BG33" s="430"/>
      <c r="BH33" s="430"/>
      <c r="BI33" s="430"/>
      <c r="BJ33" s="556"/>
      <c r="BK33" s="556"/>
      <c r="BL33" s="194"/>
      <c r="BM33" s="49"/>
      <c r="BN33" s="430"/>
      <c r="BO33" s="430"/>
      <c r="BP33" s="430"/>
      <c r="BQ33" s="194"/>
      <c r="BR33" s="49"/>
      <c r="BS33" s="430"/>
      <c r="BT33" s="194"/>
      <c r="BU33" s="550"/>
      <c r="BV33" s="55">
        <f t="shared" si="2"/>
        <v>9</v>
      </c>
      <c r="BW33" s="840">
        <f>SUM(BV33:BV34)</f>
        <v>9</v>
      </c>
    </row>
    <row r="34" spans="1:75" s="1068" customFormat="1" ht="18" customHeight="1">
      <c r="A34" s="871"/>
      <c r="B34" s="860"/>
      <c r="C34" s="420" t="s">
        <v>177</v>
      </c>
      <c r="D34" s="594">
        <v>2008</v>
      </c>
      <c r="E34" s="862"/>
      <c r="F34" s="409"/>
      <c r="G34" s="418"/>
      <c r="H34" s="290"/>
      <c r="I34" s="409"/>
      <c r="J34" s="290"/>
      <c r="K34" s="409"/>
      <c r="L34" s="418"/>
      <c r="M34" s="418"/>
      <c r="N34" s="418"/>
      <c r="O34" s="418"/>
      <c r="P34" s="418"/>
      <c r="Q34" s="418"/>
      <c r="R34" s="418"/>
      <c r="S34" s="418"/>
      <c r="T34" s="418"/>
      <c r="U34" s="94"/>
      <c r="V34" s="290"/>
      <c r="W34" s="49"/>
      <c r="X34" s="430"/>
      <c r="Y34" s="430"/>
      <c r="Z34" s="430"/>
      <c r="AA34" s="430"/>
      <c r="AB34" s="430"/>
      <c r="AC34" s="430"/>
      <c r="AD34" s="430"/>
      <c r="AE34" s="430"/>
      <c r="AF34" s="556"/>
      <c r="AG34" s="556"/>
      <c r="AH34" s="556"/>
      <c r="AI34" s="556"/>
      <c r="AJ34" s="194"/>
      <c r="AK34" s="49"/>
      <c r="AL34" s="430"/>
      <c r="AM34" s="430"/>
      <c r="AN34" s="194"/>
      <c r="AO34" s="737"/>
      <c r="AP34" s="49"/>
      <c r="AQ34" s="430"/>
      <c r="AR34" s="430"/>
      <c r="AS34" s="194"/>
      <c r="AT34" s="49"/>
      <c r="AU34" s="430"/>
      <c r="AV34" s="430"/>
      <c r="AW34" s="430"/>
      <c r="AX34" s="430"/>
      <c r="AY34" s="430"/>
      <c r="AZ34" s="430"/>
      <c r="BA34" s="430"/>
      <c r="BB34" s="556"/>
      <c r="BC34" s="194"/>
      <c r="BD34" s="816"/>
      <c r="BE34" s="49"/>
      <c r="BF34" s="430"/>
      <c r="BG34" s="430"/>
      <c r="BH34" s="430"/>
      <c r="BI34" s="430"/>
      <c r="BJ34" s="556"/>
      <c r="BK34" s="556"/>
      <c r="BL34" s="194"/>
      <c r="BM34" s="49"/>
      <c r="BN34" s="430"/>
      <c r="BO34" s="430"/>
      <c r="BP34" s="430"/>
      <c r="BQ34" s="194"/>
      <c r="BR34" s="49"/>
      <c r="BS34" s="430"/>
      <c r="BT34" s="194"/>
      <c r="BU34" s="550"/>
      <c r="BV34" s="55">
        <f t="shared" si="2"/>
        <v>0</v>
      </c>
      <c r="BW34" s="842"/>
    </row>
    <row r="35" spans="1:75" s="1068" customFormat="1" ht="18" customHeight="1">
      <c r="A35" s="71" t="s">
        <v>458</v>
      </c>
      <c r="B35" s="70" t="s">
        <v>81</v>
      </c>
      <c r="C35" s="1070" t="s">
        <v>77</v>
      </c>
      <c r="D35" s="1070">
        <v>1998</v>
      </c>
      <c r="E35" s="82" t="s">
        <v>151</v>
      </c>
      <c r="F35" s="409"/>
      <c r="G35" s="418"/>
      <c r="H35" s="290"/>
      <c r="I35" s="409"/>
      <c r="J35" s="290"/>
      <c r="K35" s="409"/>
      <c r="L35" s="418"/>
      <c r="M35" s="418"/>
      <c r="N35" s="418"/>
      <c r="O35" s="418"/>
      <c r="P35" s="418"/>
      <c r="Q35" s="418"/>
      <c r="R35" s="418"/>
      <c r="S35" s="418"/>
      <c r="T35" s="418"/>
      <c r="U35" s="94"/>
      <c r="V35" s="290"/>
      <c r="W35" s="49"/>
      <c r="X35" s="430"/>
      <c r="Y35" s="430"/>
      <c r="Z35" s="430"/>
      <c r="AA35" s="430"/>
      <c r="AB35" s="430"/>
      <c r="AC35" s="430"/>
      <c r="AD35" s="430"/>
      <c r="AE35" s="430"/>
      <c r="AF35" s="556"/>
      <c r="AG35" s="556"/>
      <c r="AH35" s="556"/>
      <c r="AI35" s="556"/>
      <c r="AJ35" s="194"/>
      <c r="AK35" s="49"/>
      <c r="AL35" s="430">
        <v>5</v>
      </c>
      <c r="AM35" s="430">
        <v>3</v>
      </c>
      <c r="AN35" s="194"/>
      <c r="AO35" s="737"/>
      <c r="AP35" s="49"/>
      <c r="AQ35" s="430"/>
      <c r="AR35" s="430"/>
      <c r="AS35" s="194"/>
      <c r="AT35" s="49"/>
      <c r="AU35" s="430"/>
      <c r="AV35" s="430"/>
      <c r="AW35" s="430"/>
      <c r="AX35" s="430"/>
      <c r="AY35" s="430"/>
      <c r="AZ35" s="430"/>
      <c r="BA35" s="430"/>
      <c r="BB35" s="556"/>
      <c r="BC35" s="194"/>
      <c r="BD35" s="816"/>
      <c r="BE35" s="49"/>
      <c r="BF35" s="430"/>
      <c r="BG35" s="430"/>
      <c r="BH35" s="430"/>
      <c r="BI35" s="430"/>
      <c r="BJ35" s="556"/>
      <c r="BK35" s="556"/>
      <c r="BL35" s="194"/>
      <c r="BM35" s="49"/>
      <c r="BN35" s="430"/>
      <c r="BO35" s="430"/>
      <c r="BP35" s="430"/>
      <c r="BQ35" s="194"/>
      <c r="BR35" s="49"/>
      <c r="BS35" s="430"/>
      <c r="BT35" s="194"/>
      <c r="BU35" s="550"/>
      <c r="BV35" s="62">
        <f t="shared" si="2"/>
        <v>8</v>
      </c>
      <c r="BW35" s="80">
        <f aca="true" t="shared" si="3" ref="BW35:BW52">BV35</f>
        <v>8</v>
      </c>
    </row>
    <row r="36" spans="1:75" s="1068" customFormat="1" ht="18" customHeight="1">
      <c r="A36" s="60" t="s">
        <v>515</v>
      </c>
      <c r="B36" s="61" t="s">
        <v>529</v>
      </c>
      <c r="C36" s="598" t="s">
        <v>530</v>
      </c>
      <c r="D36" s="599"/>
      <c r="E36" s="376"/>
      <c r="F36" s="512"/>
      <c r="G36" s="548"/>
      <c r="H36" s="376"/>
      <c r="I36" s="512"/>
      <c r="J36" s="376"/>
      <c r="K36" s="512"/>
      <c r="L36" s="548"/>
      <c r="M36" s="548"/>
      <c r="N36" s="548"/>
      <c r="O36" s="548"/>
      <c r="P36" s="548"/>
      <c r="Q36" s="548"/>
      <c r="R36" s="548"/>
      <c r="S36" s="548"/>
      <c r="T36" s="548"/>
      <c r="U36" s="81"/>
      <c r="V36" s="376"/>
      <c r="W36" s="60"/>
      <c r="X36" s="671"/>
      <c r="Y36" s="671"/>
      <c r="Z36" s="671"/>
      <c r="AA36" s="671"/>
      <c r="AB36" s="671"/>
      <c r="AC36" s="671"/>
      <c r="AD36" s="671"/>
      <c r="AE36" s="671"/>
      <c r="AF36" s="672"/>
      <c r="AG36" s="672"/>
      <c r="AH36" s="672"/>
      <c r="AI36" s="672"/>
      <c r="AJ36" s="673"/>
      <c r="AK36" s="60"/>
      <c r="AL36" s="671"/>
      <c r="AM36" s="671"/>
      <c r="AN36" s="673"/>
      <c r="AO36" s="742">
        <f>3+0+1</f>
        <v>4</v>
      </c>
      <c r="AP36" s="60"/>
      <c r="AQ36" s="671"/>
      <c r="AR36" s="671"/>
      <c r="AS36" s="673"/>
      <c r="AT36" s="60"/>
      <c r="AU36" s="671"/>
      <c r="AV36" s="671"/>
      <c r="AW36" s="671"/>
      <c r="AX36" s="671"/>
      <c r="AY36" s="671"/>
      <c r="AZ36" s="671"/>
      <c r="BA36" s="671"/>
      <c r="BB36" s="672"/>
      <c r="BC36" s="673"/>
      <c r="BD36" s="819">
        <f>1+0+1</f>
        <v>2</v>
      </c>
      <c r="BE36" s="60"/>
      <c r="BF36" s="671"/>
      <c r="BG36" s="671"/>
      <c r="BH36" s="671"/>
      <c r="BI36" s="671"/>
      <c r="BJ36" s="672"/>
      <c r="BK36" s="672"/>
      <c r="BL36" s="673"/>
      <c r="BM36" s="60"/>
      <c r="BN36" s="671"/>
      <c r="BO36" s="671"/>
      <c r="BP36" s="671"/>
      <c r="BQ36" s="673"/>
      <c r="BR36" s="60"/>
      <c r="BS36" s="671"/>
      <c r="BT36" s="673"/>
      <c r="BU36" s="675"/>
      <c r="BV36" s="62">
        <f t="shared" si="2"/>
        <v>6</v>
      </c>
      <c r="BW36" s="80">
        <f t="shared" si="3"/>
        <v>6</v>
      </c>
    </row>
    <row r="37" spans="1:75" s="1068" customFormat="1" ht="18" customHeight="1">
      <c r="A37" s="870" t="s">
        <v>531</v>
      </c>
      <c r="B37" s="858" t="s">
        <v>348</v>
      </c>
      <c r="C37" s="420" t="s">
        <v>349</v>
      </c>
      <c r="D37" s="1071">
        <v>2007</v>
      </c>
      <c r="E37" s="861" t="s">
        <v>184</v>
      </c>
      <c r="F37" s="409"/>
      <c r="G37" s="418"/>
      <c r="H37" s="290"/>
      <c r="I37" s="409"/>
      <c r="J37" s="290"/>
      <c r="K37" s="409"/>
      <c r="L37" s="418"/>
      <c r="M37" s="418"/>
      <c r="N37" s="418"/>
      <c r="O37" s="418"/>
      <c r="P37" s="418"/>
      <c r="Q37" s="418"/>
      <c r="R37" s="418"/>
      <c r="S37" s="418"/>
      <c r="T37" s="418"/>
      <c r="U37" s="94"/>
      <c r="V37" s="290"/>
      <c r="W37" s="49"/>
      <c r="X37" s="430"/>
      <c r="Y37" s="430"/>
      <c r="Z37" s="430"/>
      <c r="AA37" s="430"/>
      <c r="AB37" s="430"/>
      <c r="AC37" s="430"/>
      <c r="AD37" s="430"/>
      <c r="AE37" s="430"/>
      <c r="AF37" s="556"/>
      <c r="AG37" s="556"/>
      <c r="AH37" s="556"/>
      <c r="AI37" s="556"/>
      <c r="AJ37" s="194"/>
      <c r="AK37" s="49"/>
      <c r="AL37" s="430"/>
      <c r="AM37" s="430"/>
      <c r="AN37" s="194"/>
      <c r="AO37" s="737"/>
      <c r="AP37" s="49"/>
      <c r="AQ37" s="430"/>
      <c r="AR37" s="430"/>
      <c r="AS37" s="194"/>
      <c r="AT37" s="49"/>
      <c r="AU37" s="430"/>
      <c r="AV37" s="430"/>
      <c r="AW37" s="430"/>
      <c r="AX37" s="430"/>
      <c r="AY37" s="430"/>
      <c r="AZ37" s="430"/>
      <c r="BA37" s="430"/>
      <c r="BB37" s="556"/>
      <c r="BC37" s="194"/>
      <c r="BD37" s="816"/>
      <c r="BE37" s="49"/>
      <c r="BF37" s="430"/>
      <c r="BG37" s="430"/>
      <c r="BH37" s="430"/>
      <c r="BI37" s="430"/>
      <c r="BJ37" s="556"/>
      <c r="BK37" s="556"/>
      <c r="BL37" s="194"/>
      <c r="BM37" s="49"/>
      <c r="BN37" s="430"/>
      <c r="BO37" s="430"/>
      <c r="BP37" s="430"/>
      <c r="BQ37" s="194"/>
      <c r="BR37" s="49"/>
      <c r="BS37" s="430"/>
      <c r="BT37" s="194"/>
      <c r="BU37" s="286"/>
      <c r="BV37" s="62">
        <f t="shared" si="2"/>
        <v>0</v>
      </c>
      <c r="BW37" s="840">
        <f>SUM(BV37:BV39)</f>
        <v>5</v>
      </c>
    </row>
    <row r="38" spans="1:75" s="1068" customFormat="1" ht="18" customHeight="1">
      <c r="A38" s="873"/>
      <c r="B38" s="859"/>
      <c r="C38" s="598" t="s">
        <v>549</v>
      </c>
      <c r="D38" s="1072"/>
      <c r="E38" s="872"/>
      <c r="F38" s="409"/>
      <c r="G38" s="418"/>
      <c r="H38" s="376"/>
      <c r="I38" s="512"/>
      <c r="J38" s="376"/>
      <c r="K38" s="512"/>
      <c r="L38" s="548"/>
      <c r="M38" s="548"/>
      <c r="N38" s="548"/>
      <c r="O38" s="548"/>
      <c r="P38" s="548"/>
      <c r="Q38" s="548"/>
      <c r="R38" s="548"/>
      <c r="S38" s="548"/>
      <c r="T38" s="548"/>
      <c r="U38" s="81"/>
      <c r="V38" s="376"/>
      <c r="W38" s="60"/>
      <c r="X38" s="671"/>
      <c r="Y38" s="671"/>
      <c r="Z38" s="671"/>
      <c r="AA38" s="671"/>
      <c r="AB38" s="671"/>
      <c r="AC38" s="671"/>
      <c r="AD38" s="671"/>
      <c r="AE38" s="671"/>
      <c r="AF38" s="672"/>
      <c r="AG38" s="672"/>
      <c r="AH38" s="672"/>
      <c r="AI38" s="672"/>
      <c r="AJ38" s="673"/>
      <c r="AK38" s="60"/>
      <c r="AL38" s="671"/>
      <c r="AM38" s="671"/>
      <c r="AN38" s="673"/>
      <c r="AO38" s="742"/>
      <c r="AP38" s="60"/>
      <c r="AQ38" s="671"/>
      <c r="AR38" s="671"/>
      <c r="AS38" s="673"/>
      <c r="AT38" s="60"/>
      <c r="AU38" s="671"/>
      <c r="AV38" s="671"/>
      <c r="AW38" s="671"/>
      <c r="AX38" s="671"/>
      <c r="AY38" s="671"/>
      <c r="AZ38" s="671"/>
      <c r="BA38" s="671"/>
      <c r="BB38" s="672"/>
      <c r="BC38" s="673"/>
      <c r="BD38" s="819"/>
      <c r="BE38" s="60"/>
      <c r="BF38" s="671"/>
      <c r="BG38" s="671"/>
      <c r="BH38" s="671"/>
      <c r="BI38" s="671"/>
      <c r="BJ38" s="672"/>
      <c r="BK38" s="672"/>
      <c r="BL38" s="673"/>
      <c r="BM38" s="60">
        <f>3+2</f>
        <v>5</v>
      </c>
      <c r="BN38" s="671"/>
      <c r="BO38" s="671"/>
      <c r="BP38" s="671"/>
      <c r="BQ38" s="673"/>
      <c r="BR38" s="60"/>
      <c r="BS38" s="671"/>
      <c r="BT38" s="673"/>
      <c r="BU38" s="674"/>
      <c r="BV38" s="62">
        <f t="shared" si="2"/>
        <v>5</v>
      </c>
      <c r="BW38" s="841"/>
    </row>
    <row r="39" spans="1:75" s="1068" customFormat="1" ht="18" customHeight="1">
      <c r="A39" s="873"/>
      <c r="B39" s="859"/>
      <c r="C39" s="598" t="s">
        <v>281</v>
      </c>
      <c r="D39" s="1072">
        <v>2002</v>
      </c>
      <c r="E39" s="872"/>
      <c r="F39" s="409"/>
      <c r="G39" s="418"/>
      <c r="H39" s="376"/>
      <c r="I39" s="512"/>
      <c r="J39" s="376"/>
      <c r="K39" s="512"/>
      <c r="L39" s="548"/>
      <c r="M39" s="548"/>
      <c r="N39" s="548"/>
      <c r="O39" s="548"/>
      <c r="P39" s="548"/>
      <c r="Q39" s="548"/>
      <c r="R39" s="548"/>
      <c r="S39" s="548"/>
      <c r="T39" s="548"/>
      <c r="U39" s="81"/>
      <c r="V39" s="376"/>
      <c r="W39" s="60"/>
      <c r="X39" s="671"/>
      <c r="Y39" s="671"/>
      <c r="Z39" s="671"/>
      <c r="AA39" s="671"/>
      <c r="AB39" s="671"/>
      <c r="AC39" s="671"/>
      <c r="AD39" s="671"/>
      <c r="AE39" s="671"/>
      <c r="AF39" s="672"/>
      <c r="AG39" s="672"/>
      <c r="AH39" s="672"/>
      <c r="AI39" s="672"/>
      <c r="AJ39" s="673"/>
      <c r="AK39" s="60"/>
      <c r="AL39" s="671"/>
      <c r="AM39" s="671"/>
      <c r="AN39" s="673"/>
      <c r="AO39" s="742"/>
      <c r="AP39" s="60"/>
      <c r="AQ39" s="671"/>
      <c r="AR39" s="671"/>
      <c r="AS39" s="673"/>
      <c r="AT39" s="60"/>
      <c r="AU39" s="671"/>
      <c r="AV39" s="671"/>
      <c r="AW39" s="671"/>
      <c r="AX39" s="671"/>
      <c r="AY39" s="671"/>
      <c r="AZ39" s="671"/>
      <c r="BA39" s="671"/>
      <c r="BB39" s="672"/>
      <c r="BC39" s="673"/>
      <c r="BD39" s="819"/>
      <c r="BE39" s="60"/>
      <c r="BF39" s="671"/>
      <c r="BG39" s="671"/>
      <c r="BH39" s="671"/>
      <c r="BI39" s="671"/>
      <c r="BJ39" s="672"/>
      <c r="BK39" s="672"/>
      <c r="BL39" s="673"/>
      <c r="BM39" s="60"/>
      <c r="BN39" s="671"/>
      <c r="BO39" s="671"/>
      <c r="BP39" s="671"/>
      <c r="BQ39" s="673"/>
      <c r="BR39" s="60"/>
      <c r="BS39" s="671"/>
      <c r="BT39" s="673"/>
      <c r="BU39" s="674"/>
      <c r="BV39" s="62">
        <f t="shared" si="2"/>
        <v>0</v>
      </c>
      <c r="BW39" s="842"/>
    </row>
    <row r="40" spans="1:75" s="1068" customFormat="1" ht="18" customHeight="1">
      <c r="A40" s="49"/>
      <c r="B40" s="51" t="s">
        <v>293</v>
      </c>
      <c r="C40" s="420" t="s">
        <v>561</v>
      </c>
      <c r="D40" s="594">
        <v>2010</v>
      </c>
      <c r="E40" s="290" t="s">
        <v>562</v>
      </c>
      <c r="F40" s="409"/>
      <c r="G40" s="418"/>
      <c r="H40" s="290"/>
      <c r="I40" s="409"/>
      <c r="J40" s="290"/>
      <c r="K40" s="409"/>
      <c r="L40" s="418"/>
      <c r="M40" s="418"/>
      <c r="N40" s="418"/>
      <c r="O40" s="418"/>
      <c r="P40" s="418"/>
      <c r="Q40" s="418"/>
      <c r="R40" s="418"/>
      <c r="S40" s="418"/>
      <c r="T40" s="418"/>
      <c r="U40" s="94"/>
      <c r="V40" s="290"/>
      <c r="W40" s="49"/>
      <c r="X40" s="430"/>
      <c r="Y40" s="430"/>
      <c r="Z40" s="430"/>
      <c r="AA40" s="430"/>
      <c r="AB40" s="430"/>
      <c r="AC40" s="430"/>
      <c r="AD40" s="430"/>
      <c r="AE40" s="430"/>
      <c r="AF40" s="556"/>
      <c r="AG40" s="556"/>
      <c r="AH40" s="556"/>
      <c r="AI40" s="556"/>
      <c r="AJ40" s="194"/>
      <c r="AK40" s="49"/>
      <c r="AL40" s="430"/>
      <c r="AM40" s="430"/>
      <c r="AN40" s="194"/>
      <c r="AO40" s="737"/>
      <c r="AP40" s="49"/>
      <c r="AQ40" s="430"/>
      <c r="AR40" s="430"/>
      <c r="AS40" s="194"/>
      <c r="AT40" s="49"/>
      <c r="AU40" s="430"/>
      <c r="AV40" s="430"/>
      <c r="AW40" s="430"/>
      <c r="AX40" s="430"/>
      <c r="AY40" s="430"/>
      <c r="AZ40" s="430"/>
      <c r="BA40" s="430"/>
      <c r="BB40" s="556"/>
      <c r="BC40" s="194"/>
      <c r="BD40" s="816"/>
      <c r="BE40" s="49"/>
      <c r="BF40" s="430"/>
      <c r="BG40" s="430"/>
      <c r="BH40" s="430"/>
      <c r="BI40" s="430"/>
      <c r="BJ40" s="556"/>
      <c r="BK40" s="556"/>
      <c r="BL40" s="194"/>
      <c r="BM40" s="49"/>
      <c r="BN40" s="430"/>
      <c r="BO40" s="430"/>
      <c r="BP40" s="430"/>
      <c r="BQ40" s="194"/>
      <c r="BR40" s="49">
        <v>2</v>
      </c>
      <c r="BS40" s="430">
        <v>3</v>
      </c>
      <c r="BT40" s="194"/>
      <c r="BU40" s="550"/>
      <c r="BV40" s="62">
        <f t="shared" si="2"/>
        <v>5</v>
      </c>
      <c r="BW40" s="55">
        <f>BV40</f>
        <v>5</v>
      </c>
    </row>
    <row r="41" spans="1:75" s="1068" customFormat="1" ht="18" customHeight="1">
      <c r="A41" s="71" t="s">
        <v>516</v>
      </c>
      <c r="B41" s="51" t="s">
        <v>86</v>
      </c>
      <c r="C41" s="420" t="s">
        <v>158</v>
      </c>
      <c r="D41" s="1071">
        <v>2002</v>
      </c>
      <c r="E41" s="290" t="s">
        <v>85</v>
      </c>
      <c r="F41" s="512"/>
      <c r="G41" s="548"/>
      <c r="H41" s="376"/>
      <c r="I41" s="512"/>
      <c r="J41" s="376"/>
      <c r="K41" s="512"/>
      <c r="L41" s="548"/>
      <c r="M41" s="548"/>
      <c r="N41" s="548"/>
      <c r="O41" s="548"/>
      <c r="P41" s="548"/>
      <c r="Q41" s="548"/>
      <c r="R41" s="548"/>
      <c r="S41" s="548"/>
      <c r="T41" s="548"/>
      <c r="U41" s="81"/>
      <c r="V41" s="376"/>
      <c r="W41" s="60"/>
      <c r="X41" s="671"/>
      <c r="Y41" s="671"/>
      <c r="Z41" s="671"/>
      <c r="AA41" s="671"/>
      <c r="AB41" s="671"/>
      <c r="AC41" s="671"/>
      <c r="AD41" s="671"/>
      <c r="AE41" s="671"/>
      <c r="AF41" s="672"/>
      <c r="AG41" s="672"/>
      <c r="AH41" s="672"/>
      <c r="AI41" s="672"/>
      <c r="AJ41" s="673"/>
      <c r="AK41" s="60"/>
      <c r="AL41" s="671"/>
      <c r="AM41" s="671"/>
      <c r="AN41" s="673"/>
      <c r="AO41" s="742"/>
      <c r="AP41" s="60"/>
      <c r="AQ41" s="671"/>
      <c r="AR41" s="671"/>
      <c r="AS41" s="673"/>
      <c r="AT41" s="60"/>
      <c r="AU41" s="671"/>
      <c r="AV41" s="671"/>
      <c r="AW41" s="671"/>
      <c r="AX41" s="671"/>
      <c r="AY41" s="671"/>
      <c r="AZ41" s="671"/>
      <c r="BA41" s="671"/>
      <c r="BB41" s="672"/>
      <c r="BC41" s="673"/>
      <c r="BD41" s="819"/>
      <c r="BE41" s="60"/>
      <c r="BF41" s="671"/>
      <c r="BG41" s="671"/>
      <c r="BH41" s="671"/>
      <c r="BI41" s="671"/>
      <c r="BJ41" s="672"/>
      <c r="BK41" s="672"/>
      <c r="BL41" s="673"/>
      <c r="BM41" s="60"/>
      <c r="BN41" s="671"/>
      <c r="BO41" s="671"/>
      <c r="BP41" s="671"/>
      <c r="BQ41" s="673"/>
      <c r="BR41" s="60"/>
      <c r="BS41" s="671">
        <v>1</v>
      </c>
      <c r="BT41" s="673">
        <v>3</v>
      </c>
      <c r="BU41" s="675"/>
      <c r="BV41" s="62">
        <f t="shared" si="2"/>
        <v>4</v>
      </c>
      <c r="BW41" s="55">
        <f>BV41</f>
        <v>4</v>
      </c>
    </row>
    <row r="42" spans="1:75" s="1068" customFormat="1" ht="18" customHeight="1">
      <c r="A42" s="71"/>
      <c r="B42" s="51" t="s">
        <v>550</v>
      </c>
      <c r="C42" s="420" t="s">
        <v>551</v>
      </c>
      <c r="D42" s="1071"/>
      <c r="E42" s="290" t="s">
        <v>342</v>
      </c>
      <c r="F42" s="512"/>
      <c r="G42" s="548"/>
      <c r="H42" s="376"/>
      <c r="I42" s="512"/>
      <c r="J42" s="376"/>
      <c r="K42" s="512"/>
      <c r="L42" s="548"/>
      <c r="M42" s="548"/>
      <c r="N42" s="548"/>
      <c r="O42" s="548"/>
      <c r="P42" s="548"/>
      <c r="Q42" s="548"/>
      <c r="R42" s="548"/>
      <c r="S42" s="548"/>
      <c r="T42" s="548"/>
      <c r="U42" s="81"/>
      <c r="V42" s="376"/>
      <c r="W42" s="60"/>
      <c r="X42" s="671"/>
      <c r="Y42" s="671"/>
      <c r="Z42" s="671"/>
      <c r="AA42" s="671"/>
      <c r="AB42" s="671"/>
      <c r="AC42" s="671"/>
      <c r="AD42" s="671"/>
      <c r="AE42" s="671"/>
      <c r="AF42" s="672"/>
      <c r="AG42" s="672"/>
      <c r="AH42" s="672"/>
      <c r="AI42" s="672"/>
      <c r="AJ42" s="673"/>
      <c r="AK42" s="60"/>
      <c r="AL42" s="671"/>
      <c r="AM42" s="671"/>
      <c r="AN42" s="673"/>
      <c r="AO42" s="742"/>
      <c r="AP42" s="60"/>
      <c r="AQ42" s="671"/>
      <c r="AR42" s="671"/>
      <c r="AS42" s="673"/>
      <c r="AT42" s="60"/>
      <c r="AU42" s="671"/>
      <c r="AV42" s="671"/>
      <c r="AW42" s="671"/>
      <c r="AX42" s="671"/>
      <c r="AY42" s="671"/>
      <c r="AZ42" s="671"/>
      <c r="BA42" s="671"/>
      <c r="BB42" s="672"/>
      <c r="BC42" s="673"/>
      <c r="BD42" s="819"/>
      <c r="BE42" s="60"/>
      <c r="BF42" s="671"/>
      <c r="BG42" s="671"/>
      <c r="BH42" s="671"/>
      <c r="BI42" s="671"/>
      <c r="BJ42" s="672"/>
      <c r="BK42" s="672"/>
      <c r="BL42" s="673"/>
      <c r="BM42" s="60"/>
      <c r="BN42" s="671">
        <f>3+1</f>
        <v>4</v>
      </c>
      <c r="BO42" s="671">
        <v>0</v>
      </c>
      <c r="BP42" s="671"/>
      <c r="BQ42" s="673"/>
      <c r="BR42" s="60"/>
      <c r="BS42" s="671"/>
      <c r="BT42" s="673"/>
      <c r="BU42" s="674"/>
      <c r="BV42" s="62">
        <f>SUM(F42:BU42)</f>
        <v>4</v>
      </c>
      <c r="BW42" s="80">
        <f>BV42</f>
        <v>4</v>
      </c>
    </row>
    <row r="43" spans="1:75" s="1068" customFormat="1" ht="18" customHeight="1">
      <c r="A43" s="49" t="s">
        <v>479</v>
      </c>
      <c r="B43" s="51" t="s">
        <v>547</v>
      </c>
      <c r="C43" s="420" t="s">
        <v>548</v>
      </c>
      <c r="D43" s="594">
        <v>2012</v>
      </c>
      <c r="E43" s="290" t="s">
        <v>213</v>
      </c>
      <c r="F43" s="512"/>
      <c r="G43" s="548"/>
      <c r="H43" s="376"/>
      <c r="I43" s="512"/>
      <c r="J43" s="376"/>
      <c r="K43" s="512"/>
      <c r="L43" s="548"/>
      <c r="M43" s="548"/>
      <c r="N43" s="548"/>
      <c r="O43" s="548"/>
      <c r="P43" s="548"/>
      <c r="Q43" s="548"/>
      <c r="R43" s="548"/>
      <c r="S43" s="548"/>
      <c r="T43" s="548"/>
      <c r="U43" s="81"/>
      <c r="V43" s="376"/>
      <c r="W43" s="60"/>
      <c r="X43" s="671"/>
      <c r="Y43" s="671"/>
      <c r="Z43" s="671"/>
      <c r="AA43" s="671"/>
      <c r="AB43" s="671"/>
      <c r="AC43" s="671"/>
      <c r="AD43" s="671"/>
      <c r="AE43" s="671"/>
      <c r="AF43" s="672"/>
      <c r="AG43" s="672"/>
      <c r="AH43" s="672"/>
      <c r="AI43" s="672"/>
      <c r="AJ43" s="673"/>
      <c r="AK43" s="60"/>
      <c r="AL43" s="671"/>
      <c r="AM43" s="671"/>
      <c r="AN43" s="673"/>
      <c r="AO43" s="742"/>
      <c r="AP43" s="60"/>
      <c r="AQ43" s="671"/>
      <c r="AR43" s="671"/>
      <c r="AS43" s="673"/>
      <c r="AT43" s="60"/>
      <c r="AU43" s="671"/>
      <c r="AV43" s="671"/>
      <c r="AW43" s="671"/>
      <c r="AX43" s="671"/>
      <c r="AY43" s="671"/>
      <c r="AZ43" s="671"/>
      <c r="BA43" s="671"/>
      <c r="BB43" s="672"/>
      <c r="BC43" s="673"/>
      <c r="BD43" s="819"/>
      <c r="BE43" s="60"/>
      <c r="BF43" s="671"/>
      <c r="BG43" s="671"/>
      <c r="BH43" s="671"/>
      <c r="BI43" s="671"/>
      <c r="BJ43" s="672"/>
      <c r="BK43" s="672"/>
      <c r="BL43" s="673"/>
      <c r="BM43" s="60">
        <v>3</v>
      </c>
      <c r="BN43" s="671"/>
      <c r="BO43" s="671"/>
      <c r="BP43" s="671"/>
      <c r="BQ43" s="673"/>
      <c r="BR43" s="60"/>
      <c r="BS43" s="671"/>
      <c r="BT43" s="673"/>
      <c r="BU43" s="675"/>
      <c r="BV43" s="62">
        <f t="shared" si="2"/>
        <v>3</v>
      </c>
      <c r="BW43" s="80">
        <f t="shared" si="3"/>
        <v>3</v>
      </c>
    </row>
    <row r="44" spans="1:75" s="1068" customFormat="1" ht="18" customHeight="1">
      <c r="A44" s="785" t="s">
        <v>517</v>
      </c>
      <c r="B44" s="783" t="s">
        <v>420</v>
      </c>
      <c r="C44" s="600" t="s">
        <v>421</v>
      </c>
      <c r="D44" s="601"/>
      <c r="E44" s="791" t="s">
        <v>422</v>
      </c>
      <c r="F44" s="427">
        <v>2</v>
      </c>
      <c r="G44" s="425"/>
      <c r="H44" s="428"/>
      <c r="I44" s="427"/>
      <c r="J44" s="428"/>
      <c r="K44" s="427"/>
      <c r="L44" s="425"/>
      <c r="M44" s="425"/>
      <c r="N44" s="425"/>
      <c r="O44" s="425"/>
      <c r="P44" s="425"/>
      <c r="Q44" s="425"/>
      <c r="R44" s="425"/>
      <c r="S44" s="425"/>
      <c r="T44" s="425"/>
      <c r="U44" s="558"/>
      <c r="V44" s="428"/>
      <c r="W44" s="427"/>
      <c r="X44" s="425"/>
      <c r="Y44" s="425"/>
      <c r="Z44" s="425"/>
      <c r="AA44" s="425"/>
      <c r="AB44" s="425"/>
      <c r="AC44" s="425"/>
      <c r="AD44" s="425"/>
      <c r="AE44" s="425"/>
      <c r="AF44" s="558"/>
      <c r="AG44" s="558"/>
      <c r="AH44" s="558"/>
      <c r="AI44" s="558"/>
      <c r="AJ44" s="428"/>
      <c r="AK44" s="427"/>
      <c r="AL44" s="425"/>
      <c r="AM44" s="425"/>
      <c r="AN44" s="428"/>
      <c r="AO44" s="738"/>
      <c r="AP44" s="427"/>
      <c r="AQ44" s="425"/>
      <c r="AR44" s="425"/>
      <c r="AS44" s="428"/>
      <c r="AT44" s="427"/>
      <c r="AU44" s="425"/>
      <c r="AV44" s="425"/>
      <c r="AW44" s="425"/>
      <c r="AX44" s="425"/>
      <c r="AY44" s="425"/>
      <c r="AZ44" s="425"/>
      <c r="BA44" s="425"/>
      <c r="BB44" s="558"/>
      <c r="BC44" s="428"/>
      <c r="BD44" s="820"/>
      <c r="BE44" s="427"/>
      <c r="BF44" s="425"/>
      <c r="BG44" s="425"/>
      <c r="BH44" s="425"/>
      <c r="BI44" s="425"/>
      <c r="BJ44" s="558"/>
      <c r="BK44" s="558"/>
      <c r="BL44" s="428"/>
      <c r="BM44" s="427"/>
      <c r="BN44" s="425"/>
      <c r="BO44" s="425"/>
      <c r="BP44" s="425"/>
      <c r="BQ44" s="428"/>
      <c r="BR44" s="427"/>
      <c r="BS44" s="425"/>
      <c r="BT44" s="428"/>
      <c r="BU44" s="552"/>
      <c r="BV44" s="62">
        <f t="shared" si="2"/>
        <v>2</v>
      </c>
      <c r="BW44" s="62">
        <f t="shared" si="3"/>
        <v>2</v>
      </c>
    </row>
    <row r="45" spans="1:75" s="1068" customFormat="1" ht="18" customHeight="1">
      <c r="A45" s="785"/>
      <c r="B45" s="783" t="s">
        <v>174</v>
      </c>
      <c r="C45" s="600" t="s">
        <v>175</v>
      </c>
      <c r="D45" s="601">
        <v>2001</v>
      </c>
      <c r="E45" s="791" t="s">
        <v>105</v>
      </c>
      <c r="F45" s="427"/>
      <c r="G45" s="425"/>
      <c r="H45" s="428"/>
      <c r="I45" s="427"/>
      <c r="J45" s="428">
        <v>2</v>
      </c>
      <c r="K45" s="427"/>
      <c r="L45" s="425"/>
      <c r="M45" s="425"/>
      <c r="N45" s="425"/>
      <c r="O45" s="425"/>
      <c r="P45" s="425"/>
      <c r="Q45" s="425"/>
      <c r="R45" s="425"/>
      <c r="S45" s="425"/>
      <c r="T45" s="425"/>
      <c r="U45" s="558"/>
      <c r="V45" s="428"/>
      <c r="W45" s="427"/>
      <c r="X45" s="425"/>
      <c r="Y45" s="425"/>
      <c r="Z45" s="425"/>
      <c r="AA45" s="425"/>
      <c r="AB45" s="425"/>
      <c r="AC45" s="425"/>
      <c r="AD45" s="425"/>
      <c r="AE45" s="425"/>
      <c r="AF45" s="558"/>
      <c r="AG45" s="558"/>
      <c r="AH45" s="558"/>
      <c r="AI45" s="558"/>
      <c r="AJ45" s="428"/>
      <c r="AK45" s="427"/>
      <c r="AL45" s="425"/>
      <c r="AM45" s="425"/>
      <c r="AN45" s="428"/>
      <c r="AO45" s="738"/>
      <c r="AP45" s="427"/>
      <c r="AQ45" s="425"/>
      <c r="AR45" s="425"/>
      <c r="AS45" s="428"/>
      <c r="AT45" s="427"/>
      <c r="AU45" s="425"/>
      <c r="AV45" s="425"/>
      <c r="AW45" s="425"/>
      <c r="AX45" s="425"/>
      <c r="AY45" s="425"/>
      <c r="AZ45" s="425"/>
      <c r="BA45" s="425"/>
      <c r="BB45" s="558"/>
      <c r="BC45" s="428"/>
      <c r="BD45" s="820"/>
      <c r="BE45" s="427"/>
      <c r="BF45" s="425"/>
      <c r="BG45" s="425"/>
      <c r="BH45" s="425"/>
      <c r="BI45" s="425"/>
      <c r="BJ45" s="558"/>
      <c r="BK45" s="558"/>
      <c r="BL45" s="428"/>
      <c r="BM45" s="427"/>
      <c r="BN45" s="425"/>
      <c r="BO45" s="425"/>
      <c r="BP45" s="425"/>
      <c r="BQ45" s="428"/>
      <c r="BR45" s="427"/>
      <c r="BS45" s="425"/>
      <c r="BT45" s="428"/>
      <c r="BU45" s="552"/>
      <c r="BV45" s="62">
        <f t="shared" si="2"/>
        <v>2</v>
      </c>
      <c r="BW45" s="62">
        <f t="shared" si="3"/>
        <v>2</v>
      </c>
    </row>
    <row r="46" spans="1:75" s="1068" customFormat="1" ht="18" customHeight="1">
      <c r="A46" s="785"/>
      <c r="B46" s="783" t="s">
        <v>229</v>
      </c>
      <c r="C46" s="600" t="s">
        <v>489</v>
      </c>
      <c r="D46" s="601"/>
      <c r="E46" s="791" t="s">
        <v>487</v>
      </c>
      <c r="F46" s="427"/>
      <c r="G46" s="425"/>
      <c r="H46" s="428"/>
      <c r="I46" s="427"/>
      <c r="J46" s="428"/>
      <c r="K46" s="427"/>
      <c r="L46" s="425"/>
      <c r="M46" s="425"/>
      <c r="N46" s="425"/>
      <c r="O46" s="425"/>
      <c r="P46" s="425"/>
      <c r="Q46" s="425"/>
      <c r="R46" s="425"/>
      <c r="S46" s="425"/>
      <c r="T46" s="425"/>
      <c r="U46" s="558"/>
      <c r="V46" s="428"/>
      <c r="W46" s="427"/>
      <c r="X46" s="425"/>
      <c r="Y46" s="425"/>
      <c r="Z46" s="425"/>
      <c r="AA46" s="425"/>
      <c r="AB46" s="425"/>
      <c r="AC46" s="425"/>
      <c r="AD46" s="425"/>
      <c r="AE46" s="425"/>
      <c r="AF46" s="558"/>
      <c r="AG46" s="558"/>
      <c r="AH46" s="558"/>
      <c r="AI46" s="558"/>
      <c r="AJ46" s="428"/>
      <c r="AK46" s="427">
        <v>0</v>
      </c>
      <c r="AL46" s="425">
        <v>2</v>
      </c>
      <c r="AM46" s="425"/>
      <c r="AN46" s="428"/>
      <c r="AO46" s="738"/>
      <c r="AP46" s="427"/>
      <c r="AQ46" s="425"/>
      <c r="AR46" s="425"/>
      <c r="AS46" s="428"/>
      <c r="AT46" s="427"/>
      <c r="AU46" s="425"/>
      <c r="AV46" s="425"/>
      <c r="AW46" s="425"/>
      <c r="AX46" s="425"/>
      <c r="AY46" s="425"/>
      <c r="AZ46" s="425"/>
      <c r="BA46" s="425"/>
      <c r="BB46" s="558"/>
      <c r="BC46" s="428"/>
      <c r="BD46" s="820"/>
      <c r="BE46" s="427"/>
      <c r="BF46" s="425"/>
      <c r="BG46" s="425"/>
      <c r="BH46" s="425"/>
      <c r="BI46" s="425"/>
      <c r="BJ46" s="558"/>
      <c r="BK46" s="558"/>
      <c r="BL46" s="428"/>
      <c r="BM46" s="427"/>
      <c r="BN46" s="425"/>
      <c r="BO46" s="425"/>
      <c r="BP46" s="425"/>
      <c r="BQ46" s="428"/>
      <c r="BR46" s="427"/>
      <c r="BS46" s="425"/>
      <c r="BT46" s="428"/>
      <c r="BU46" s="552"/>
      <c r="BV46" s="62">
        <f t="shared" si="2"/>
        <v>2</v>
      </c>
      <c r="BW46" s="62">
        <f t="shared" si="3"/>
        <v>2</v>
      </c>
    </row>
    <row r="47" spans="1:75" s="1068" customFormat="1" ht="18" customHeight="1">
      <c r="A47" s="870"/>
      <c r="B47" s="858" t="s">
        <v>104</v>
      </c>
      <c r="C47" s="420" t="s">
        <v>210</v>
      </c>
      <c r="D47" s="594">
        <v>2004</v>
      </c>
      <c r="E47" s="882" t="s">
        <v>105</v>
      </c>
      <c r="F47" s="407"/>
      <c r="G47" s="417"/>
      <c r="H47" s="408"/>
      <c r="I47" s="407"/>
      <c r="J47" s="408"/>
      <c r="K47" s="407"/>
      <c r="L47" s="417"/>
      <c r="M47" s="417"/>
      <c r="N47" s="417"/>
      <c r="O47" s="417"/>
      <c r="P47" s="417"/>
      <c r="Q47" s="417"/>
      <c r="R47" s="417"/>
      <c r="S47" s="417"/>
      <c r="T47" s="417"/>
      <c r="U47" s="53"/>
      <c r="V47" s="408"/>
      <c r="W47" s="197"/>
      <c r="X47" s="429"/>
      <c r="Y47" s="429"/>
      <c r="Z47" s="429"/>
      <c r="AA47" s="429"/>
      <c r="AB47" s="429"/>
      <c r="AC47" s="429"/>
      <c r="AD47" s="429"/>
      <c r="AE47" s="429"/>
      <c r="AF47" s="555"/>
      <c r="AG47" s="555"/>
      <c r="AH47" s="555"/>
      <c r="AI47" s="555"/>
      <c r="AJ47" s="198"/>
      <c r="AK47" s="197"/>
      <c r="AL47" s="429"/>
      <c r="AM47" s="429"/>
      <c r="AN47" s="198"/>
      <c r="AO47" s="735"/>
      <c r="AP47" s="197"/>
      <c r="AQ47" s="429"/>
      <c r="AR47" s="429"/>
      <c r="AS47" s="198"/>
      <c r="AT47" s="197"/>
      <c r="AU47" s="429"/>
      <c r="AV47" s="429"/>
      <c r="AW47" s="429"/>
      <c r="AX47" s="429"/>
      <c r="AY47" s="429"/>
      <c r="AZ47" s="429"/>
      <c r="BA47" s="429"/>
      <c r="BB47" s="555"/>
      <c r="BC47" s="198"/>
      <c r="BD47" s="817"/>
      <c r="BE47" s="197"/>
      <c r="BF47" s="429"/>
      <c r="BG47" s="429"/>
      <c r="BH47" s="429"/>
      <c r="BI47" s="429"/>
      <c r="BJ47" s="555"/>
      <c r="BK47" s="555"/>
      <c r="BL47" s="198"/>
      <c r="BM47" s="197"/>
      <c r="BN47" s="429"/>
      <c r="BO47" s="429"/>
      <c r="BP47" s="429">
        <v>0</v>
      </c>
      <c r="BQ47" s="198">
        <v>2</v>
      </c>
      <c r="BR47" s="197"/>
      <c r="BS47" s="429"/>
      <c r="BT47" s="198"/>
      <c r="BU47" s="286"/>
      <c r="BV47" s="62">
        <f t="shared" si="2"/>
        <v>2</v>
      </c>
      <c r="BW47" s="840">
        <f>SUM(BV47:BV48)</f>
        <v>2</v>
      </c>
    </row>
    <row r="48" spans="1:75" s="1068" customFormat="1" ht="18" customHeight="1">
      <c r="A48" s="871"/>
      <c r="B48" s="860"/>
      <c r="C48" s="594" t="s">
        <v>127</v>
      </c>
      <c r="D48" s="594">
        <v>2002</v>
      </c>
      <c r="E48" s="874"/>
      <c r="F48" s="407"/>
      <c r="G48" s="417"/>
      <c r="H48" s="408"/>
      <c r="I48" s="407"/>
      <c r="J48" s="408"/>
      <c r="K48" s="407"/>
      <c r="L48" s="417"/>
      <c r="M48" s="417"/>
      <c r="N48" s="417"/>
      <c r="O48" s="417"/>
      <c r="P48" s="417"/>
      <c r="Q48" s="417"/>
      <c r="R48" s="417"/>
      <c r="S48" s="417"/>
      <c r="T48" s="417"/>
      <c r="U48" s="53"/>
      <c r="V48" s="408"/>
      <c r="W48" s="197"/>
      <c r="X48" s="429"/>
      <c r="Y48" s="429"/>
      <c r="Z48" s="429"/>
      <c r="AA48" s="429"/>
      <c r="AB48" s="429"/>
      <c r="AC48" s="429"/>
      <c r="AD48" s="429"/>
      <c r="AE48" s="429"/>
      <c r="AF48" s="555"/>
      <c r="AG48" s="555"/>
      <c r="AH48" s="555"/>
      <c r="AI48" s="555"/>
      <c r="AJ48" s="198"/>
      <c r="AK48" s="197"/>
      <c r="AL48" s="429"/>
      <c r="AM48" s="429"/>
      <c r="AN48" s="198"/>
      <c r="AO48" s="735"/>
      <c r="AP48" s="197"/>
      <c r="AQ48" s="429"/>
      <c r="AR48" s="429"/>
      <c r="AS48" s="198"/>
      <c r="AT48" s="197"/>
      <c r="AU48" s="429"/>
      <c r="AV48" s="429"/>
      <c r="AW48" s="429"/>
      <c r="AX48" s="429"/>
      <c r="AY48" s="429"/>
      <c r="AZ48" s="429"/>
      <c r="BA48" s="429"/>
      <c r="BB48" s="555"/>
      <c r="BC48" s="198"/>
      <c r="BD48" s="817"/>
      <c r="BE48" s="197"/>
      <c r="BF48" s="429"/>
      <c r="BG48" s="429"/>
      <c r="BH48" s="429"/>
      <c r="BI48" s="429"/>
      <c r="BJ48" s="555"/>
      <c r="BK48" s="555"/>
      <c r="BL48" s="198"/>
      <c r="BM48" s="197"/>
      <c r="BN48" s="429"/>
      <c r="BO48" s="429"/>
      <c r="BP48" s="429"/>
      <c r="BQ48" s="198"/>
      <c r="BR48" s="197"/>
      <c r="BS48" s="429"/>
      <c r="BT48" s="198"/>
      <c r="BU48" s="286"/>
      <c r="BV48" s="62">
        <f t="shared" si="2"/>
        <v>0</v>
      </c>
      <c r="BW48" s="842"/>
    </row>
    <row r="49" spans="1:75" s="1068" customFormat="1" ht="18" customHeight="1">
      <c r="A49" s="785"/>
      <c r="B49" s="783" t="s">
        <v>451</v>
      </c>
      <c r="C49" s="600" t="s">
        <v>452</v>
      </c>
      <c r="D49" s="601">
        <v>2009</v>
      </c>
      <c r="E49" s="791" t="s">
        <v>111</v>
      </c>
      <c r="F49" s="427"/>
      <c r="G49" s="425"/>
      <c r="H49" s="428"/>
      <c r="I49" s="427">
        <v>2</v>
      </c>
      <c r="J49" s="428"/>
      <c r="K49" s="427"/>
      <c r="L49" s="425"/>
      <c r="M49" s="425"/>
      <c r="N49" s="425"/>
      <c r="O49" s="425"/>
      <c r="P49" s="425"/>
      <c r="Q49" s="425"/>
      <c r="R49" s="425"/>
      <c r="S49" s="425"/>
      <c r="T49" s="425"/>
      <c r="U49" s="558"/>
      <c r="V49" s="428"/>
      <c r="W49" s="427"/>
      <c r="X49" s="425"/>
      <c r="Y49" s="425"/>
      <c r="Z49" s="425"/>
      <c r="AA49" s="425"/>
      <c r="AB49" s="425"/>
      <c r="AC49" s="425"/>
      <c r="AD49" s="425"/>
      <c r="AE49" s="425"/>
      <c r="AF49" s="558"/>
      <c r="AG49" s="558"/>
      <c r="AH49" s="558"/>
      <c r="AI49" s="558"/>
      <c r="AJ49" s="428"/>
      <c r="AK49" s="427"/>
      <c r="AL49" s="425"/>
      <c r="AM49" s="425"/>
      <c r="AN49" s="428"/>
      <c r="AO49" s="738"/>
      <c r="AP49" s="427"/>
      <c r="AQ49" s="425"/>
      <c r="AR49" s="425"/>
      <c r="AS49" s="428"/>
      <c r="AT49" s="427"/>
      <c r="AU49" s="425"/>
      <c r="AV49" s="425"/>
      <c r="AW49" s="425"/>
      <c r="AX49" s="425"/>
      <c r="AY49" s="425"/>
      <c r="AZ49" s="425"/>
      <c r="BA49" s="425"/>
      <c r="BB49" s="558"/>
      <c r="BC49" s="428"/>
      <c r="BD49" s="820"/>
      <c r="BE49" s="427"/>
      <c r="BF49" s="425"/>
      <c r="BG49" s="425"/>
      <c r="BH49" s="425"/>
      <c r="BI49" s="425"/>
      <c r="BJ49" s="558"/>
      <c r="BK49" s="558"/>
      <c r="BL49" s="428"/>
      <c r="BM49" s="427"/>
      <c r="BN49" s="425"/>
      <c r="BO49" s="425">
        <v>0</v>
      </c>
      <c r="BP49" s="425"/>
      <c r="BQ49" s="428"/>
      <c r="BR49" s="427"/>
      <c r="BS49" s="425"/>
      <c r="BT49" s="428"/>
      <c r="BU49" s="552"/>
      <c r="BV49" s="62">
        <f t="shared" si="2"/>
        <v>2</v>
      </c>
      <c r="BW49" s="62">
        <f t="shared" si="3"/>
        <v>2</v>
      </c>
    </row>
    <row r="50" spans="1:75" s="1068" customFormat="1" ht="18" customHeight="1">
      <c r="A50" s="785" t="s">
        <v>518</v>
      </c>
      <c r="B50" s="783" t="s">
        <v>430</v>
      </c>
      <c r="C50" s="600" t="s">
        <v>431</v>
      </c>
      <c r="D50" s="601"/>
      <c r="E50" s="791" t="s">
        <v>422</v>
      </c>
      <c r="F50" s="427"/>
      <c r="G50" s="425"/>
      <c r="H50" s="428">
        <v>1</v>
      </c>
      <c r="I50" s="427"/>
      <c r="J50" s="428"/>
      <c r="K50" s="427"/>
      <c r="L50" s="425"/>
      <c r="M50" s="425"/>
      <c r="N50" s="425"/>
      <c r="O50" s="425"/>
      <c r="P50" s="425"/>
      <c r="Q50" s="425"/>
      <c r="R50" s="425"/>
      <c r="S50" s="425"/>
      <c r="T50" s="425"/>
      <c r="U50" s="558"/>
      <c r="V50" s="428"/>
      <c r="W50" s="427"/>
      <c r="X50" s="425"/>
      <c r="Y50" s="425"/>
      <c r="Z50" s="425"/>
      <c r="AA50" s="425"/>
      <c r="AB50" s="425"/>
      <c r="AC50" s="425"/>
      <c r="AD50" s="425"/>
      <c r="AE50" s="425"/>
      <c r="AF50" s="558"/>
      <c r="AG50" s="558"/>
      <c r="AH50" s="558"/>
      <c r="AI50" s="558"/>
      <c r="AJ50" s="428"/>
      <c r="AK50" s="427"/>
      <c r="AL50" s="425"/>
      <c r="AM50" s="425"/>
      <c r="AN50" s="428"/>
      <c r="AO50" s="738"/>
      <c r="AP50" s="427"/>
      <c r="AQ50" s="425"/>
      <c r="AR50" s="425"/>
      <c r="AS50" s="428"/>
      <c r="AT50" s="427"/>
      <c r="AU50" s="425"/>
      <c r="AV50" s="425"/>
      <c r="AW50" s="425"/>
      <c r="AX50" s="425"/>
      <c r="AY50" s="425"/>
      <c r="AZ50" s="425"/>
      <c r="BA50" s="425"/>
      <c r="BB50" s="558"/>
      <c r="BC50" s="428"/>
      <c r="BD50" s="820"/>
      <c r="BE50" s="427"/>
      <c r="BF50" s="425"/>
      <c r="BG50" s="425"/>
      <c r="BH50" s="425"/>
      <c r="BI50" s="425"/>
      <c r="BJ50" s="558"/>
      <c r="BK50" s="558"/>
      <c r="BL50" s="428"/>
      <c r="BM50" s="427"/>
      <c r="BN50" s="425"/>
      <c r="BO50" s="425"/>
      <c r="BP50" s="425"/>
      <c r="BQ50" s="428"/>
      <c r="BR50" s="427"/>
      <c r="BS50" s="425"/>
      <c r="BT50" s="428"/>
      <c r="BU50" s="552"/>
      <c r="BV50" s="62">
        <f t="shared" si="2"/>
        <v>1</v>
      </c>
      <c r="BW50" s="62">
        <f t="shared" si="3"/>
        <v>1</v>
      </c>
    </row>
    <row r="51" spans="1:75" s="1068" customFormat="1" ht="18" customHeight="1">
      <c r="A51" s="785"/>
      <c r="B51" s="783" t="s">
        <v>490</v>
      </c>
      <c r="C51" s="600" t="s">
        <v>397</v>
      </c>
      <c r="D51" s="601"/>
      <c r="E51" s="791" t="s">
        <v>491</v>
      </c>
      <c r="F51" s="427"/>
      <c r="G51" s="425"/>
      <c r="H51" s="428"/>
      <c r="I51" s="427"/>
      <c r="J51" s="428"/>
      <c r="K51" s="427"/>
      <c r="L51" s="425"/>
      <c r="M51" s="425"/>
      <c r="N51" s="425"/>
      <c r="O51" s="425"/>
      <c r="P51" s="425"/>
      <c r="Q51" s="425"/>
      <c r="R51" s="425"/>
      <c r="S51" s="425"/>
      <c r="T51" s="425"/>
      <c r="U51" s="558"/>
      <c r="V51" s="428"/>
      <c r="W51" s="427"/>
      <c r="X51" s="425"/>
      <c r="Y51" s="425"/>
      <c r="Z51" s="425"/>
      <c r="AA51" s="425"/>
      <c r="AB51" s="425"/>
      <c r="AC51" s="425"/>
      <c r="AD51" s="425"/>
      <c r="AE51" s="425"/>
      <c r="AF51" s="558"/>
      <c r="AG51" s="558"/>
      <c r="AH51" s="558"/>
      <c r="AI51" s="558"/>
      <c r="AJ51" s="428"/>
      <c r="AK51" s="427"/>
      <c r="AL51" s="425">
        <v>1</v>
      </c>
      <c r="AM51" s="425"/>
      <c r="AN51" s="428"/>
      <c r="AO51" s="738"/>
      <c r="AP51" s="427"/>
      <c r="AQ51" s="425"/>
      <c r="AR51" s="425"/>
      <c r="AS51" s="428"/>
      <c r="AT51" s="427"/>
      <c r="AU51" s="425"/>
      <c r="AV51" s="425"/>
      <c r="AW51" s="425"/>
      <c r="AX51" s="425"/>
      <c r="AY51" s="425"/>
      <c r="AZ51" s="425"/>
      <c r="BA51" s="425"/>
      <c r="BB51" s="558"/>
      <c r="BC51" s="428"/>
      <c r="BD51" s="820"/>
      <c r="BE51" s="427"/>
      <c r="BF51" s="425"/>
      <c r="BG51" s="425"/>
      <c r="BH51" s="425"/>
      <c r="BI51" s="425"/>
      <c r="BJ51" s="558"/>
      <c r="BK51" s="558"/>
      <c r="BL51" s="428"/>
      <c r="BM51" s="427"/>
      <c r="BN51" s="425"/>
      <c r="BO51" s="425"/>
      <c r="BP51" s="425"/>
      <c r="BQ51" s="428"/>
      <c r="BR51" s="427"/>
      <c r="BS51" s="425"/>
      <c r="BT51" s="428"/>
      <c r="BU51" s="552"/>
      <c r="BV51" s="62">
        <f t="shared" si="2"/>
        <v>1</v>
      </c>
      <c r="BW51" s="62">
        <f t="shared" si="3"/>
        <v>1</v>
      </c>
    </row>
    <row r="52" spans="1:75" s="1068" customFormat="1" ht="18" customHeight="1" thickBot="1">
      <c r="A52" s="234"/>
      <c r="B52" s="432" t="s">
        <v>393</v>
      </c>
      <c r="C52" s="602" t="s">
        <v>394</v>
      </c>
      <c r="D52" s="603"/>
      <c r="E52" s="236" t="s">
        <v>487</v>
      </c>
      <c r="F52" s="433"/>
      <c r="G52" s="434"/>
      <c r="H52" s="435"/>
      <c r="I52" s="433"/>
      <c r="J52" s="435"/>
      <c r="K52" s="433"/>
      <c r="L52" s="434"/>
      <c r="M52" s="434"/>
      <c r="N52" s="434"/>
      <c r="O52" s="434"/>
      <c r="P52" s="434"/>
      <c r="Q52" s="434"/>
      <c r="R52" s="434"/>
      <c r="S52" s="434"/>
      <c r="T52" s="434"/>
      <c r="U52" s="559"/>
      <c r="V52" s="435"/>
      <c r="W52" s="433"/>
      <c r="X52" s="434"/>
      <c r="Y52" s="434"/>
      <c r="Z52" s="434"/>
      <c r="AA52" s="434"/>
      <c r="AB52" s="434"/>
      <c r="AC52" s="434"/>
      <c r="AD52" s="434"/>
      <c r="AE52" s="434"/>
      <c r="AF52" s="559"/>
      <c r="AG52" s="559"/>
      <c r="AH52" s="559"/>
      <c r="AI52" s="559"/>
      <c r="AJ52" s="435"/>
      <c r="AK52" s="433">
        <v>1</v>
      </c>
      <c r="AL52" s="434"/>
      <c r="AM52" s="434"/>
      <c r="AN52" s="435"/>
      <c r="AO52" s="739"/>
      <c r="AP52" s="433"/>
      <c r="AQ52" s="434"/>
      <c r="AR52" s="434"/>
      <c r="AS52" s="435"/>
      <c r="AT52" s="433"/>
      <c r="AU52" s="434"/>
      <c r="AV52" s="434"/>
      <c r="AW52" s="434"/>
      <c r="AX52" s="434"/>
      <c r="AY52" s="434"/>
      <c r="AZ52" s="434"/>
      <c r="BA52" s="434"/>
      <c r="BB52" s="559"/>
      <c r="BC52" s="435"/>
      <c r="BD52" s="821"/>
      <c r="BE52" s="433"/>
      <c r="BF52" s="434"/>
      <c r="BG52" s="434"/>
      <c r="BH52" s="434"/>
      <c r="BI52" s="434"/>
      <c r="BJ52" s="559"/>
      <c r="BK52" s="559"/>
      <c r="BL52" s="435"/>
      <c r="BM52" s="433"/>
      <c r="BN52" s="434"/>
      <c r="BO52" s="434"/>
      <c r="BP52" s="434"/>
      <c r="BQ52" s="435"/>
      <c r="BR52" s="433"/>
      <c r="BS52" s="434"/>
      <c r="BT52" s="435"/>
      <c r="BU52" s="553"/>
      <c r="BV52" s="188">
        <f t="shared" si="2"/>
        <v>1</v>
      </c>
      <c r="BW52" s="188">
        <f t="shared" si="3"/>
        <v>1</v>
      </c>
    </row>
    <row r="53" spans="1:75" s="1068" customFormat="1" ht="18" customHeight="1" thickTop="1">
      <c r="A53" s="786">
        <v>29</v>
      </c>
      <c r="B53" s="784" t="s">
        <v>432</v>
      </c>
      <c r="C53" s="596"/>
      <c r="D53" s="597"/>
      <c r="E53" s="788"/>
      <c r="F53" s="321"/>
      <c r="G53" s="436"/>
      <c r="H53" s="215"/>
      <c r="I53" s="321"/>
      <c r="J53" s="215"/>
      <c r="K53" s="321"/>
      <c r="L53" s="436"/>
      <c r="M53" s="436"/>
      <c r="N53" s="436"/>
      <c r="O53" s="436"/>
      <c r="P53" s="436"/>
      <c r="Q53" s="436"/>
      <c r="R53" s="436"/>
      <c r="S53" s="436"/>
      <c r="T53" s="436"/>
      <c r="U53" s="560"/>
      <c r="V53" s="215"/>
      <c r="W53" s="321"/>
      <c r="X53" s="436"/>
      <c r="Y53" s="436"/>
      <c r="Z53" s="436"/>
      <c r="AA53" s="436"/>
      <c r="AB53" s="436"/>
      <c r="AC53" s="436"/>
      <c r="AD53" s="436"/>
      <c r="AE53" s="436"/>
      <c r="AF53" s="560"/>
      <c r="AG53" s="560"/>
      <c r="AH53" s="560"/>
      <c r="AI53" s="560"/>
      <c r="AJ53" s="215"/>
      <c r="AK53" s="321"/>
      <c r="AL53" s="436"/>
      <c r="AM53" s="436"/>
      <c r="AN53" s="215"/>
      <c r="AO53" s="740"/>
      <c r="AP53" s="321"/>
      <c r="AQ53" s="436"/>
      <c r="AR53" s="436"/>
      <c r="AS53" s="215"/>
      <c r="AT53" s="321"/>
      <c r="AU53" s="436"/>
      <c r="AV53" s="436"/>
      <c r="AW53" s="436"/>
      <c r="AX53" s="436"/>
      <c r="AY53" s="436"/>
      <c r="AZ53" s="436"/>
      <c r="BA53" s="436"/>
      <c r="BB53" s="560"/>
      <c r="BC53" s="215"/>
      <c r="BD53" s="455"/>
      <c r="BE53" s="321"/>
      <c r="BF53" s="436"/>
      <c r="BG53" s="436"/>
      <c r="BH53" s="436"/>
      <c r="BI53" s="436"/>
      <c r="BJ53" s="560"/>
      <c r="BK53" s="560"/>
      <c r="BL53" s="215"/>
      <c r="BM53" s="321"/>
      <c r="BN53" s="436"/>
      <c r="BO53" s="436"/>
      <c r="BP53" s="436"/>
      <c r="BQ53" s="215"/>
      <c r="BR53" s="321"/>
      <c r="BS53" s="436"/>
      <c r="BT53" s="215"/>
      <c r="BU53" s="551"/>
      <c r="BV53" s="79"/>
      <c r="BW53" s="79"/>
    </row>
    <row r="54" spans="1:75" ht="15.75" customHeight="1">
      <c r="A54" s="378"/>
      <c r="B54" s="424"/>
      <c r="C54" s="86"/>
      <c r="D54" s="85"/>
      <c r="E54" s="210"/>
      <c r="F54" s="195"/>
      <c r="G54" s="426"/>
      <c r="H54" s="196"/>
      <c r="I54" s="195"/>
      <c r="J54" s="196"/>
      <c r="K54" s="195"/>
      <c r="L54" s="426"/>
      <c r="M54" s="426"/>
      <c r="N54" s="426"/>
      <c r="O54" s="426"/>
      <c r="P54" s="426"/>
      <c r="Q54" s="426"/>
      <c r="R54" s="426"/>
      <c r="S54" s="426"/>
      <c r="T54" s="426"/>
      <c r="U54" s="554"/>
      <c r="V54" s="196"/>
      <c r="W54" s="195"/>
      <c r="X54" s="426"/>
      <c r="Y54" s="426"/>
      <c r="Z54" s="426"/>
      <c r="AA54" s="426"/>
      <c r="AB54" s="426"/>
      <c r="AC54" s="426"/>
      <c r="AD54" s="426"/>
      <c r="AE54" s="426"/>
      <c r="AF54" s="554"/>
      <c r="AG54" s="554"/>
      <c r="AH54" s="554"/>
      <c r="AI54" s="554"/>
      <c r="AJ54" s="196"/>
      <c r="AK54" s="195"/>
      <c r="AL54" s="426"/>
      <c r="AM54" s="426"/>
      <c r="AN54" s="196"/>
      <c r="AO54" s="734"/>
      <c r="AP54" s="195"/>
      <c r="AQ54" s="426"/>
      <c r="AR54" s="426"/>
      <c r="AS54" s="196"/>
      <c r="AT54" s="195"/>
      <c r="AU54" s="426"/>
      <c r="AV54" s="426"/>
      <c r="AW54" s="426"/>
      <c r="AX54" s="426"/>
      <c r="AY54" s="426"/>
      <c r="AZ54" s="426"/>
      <c r="BA54" s="426"/>
      <c r="BB54" s="554"/>
      <c r="BC54" s="196"/>
      <c r="BD54" s="453"/>
      <c r="BE54" s="195"/>
      <c r="BF54" s="426"/>
      <c r="BG54" s="426"/>
      <c r="BH54" s="426"/>
      <c r="BI54" s="426"/>
      <c r="BJ54" s="554"/>
      <c r="BK54" s="554"/>
      <c r="BL54" s="196"/>
      <c r="BM54" s="195"/>
      <c r="BN54" s="426"/>
      <c r="BO54" s="426"/>
      <c r="BP54" s="426"/>
      <c r="BQ54" s="196"/>
      <c r="BR54" s="195"/>
      <c r="BS54" s="426"/>
      <c r="BT54" s="196"/>
      <c r="BU54" s="549"/>
      <c r="BV54" s="84"/>
      <c r="BW54" s="55"/>
    </row>
    <row r="55" spans="1:75" ht="15.75" customHeight="1">
      <c r="A55" s="49"/>
      <c r="B55" s="51" t="s">
        <v>63</v>
      </c>
      <c r="C55" s="47" t="s">
        <v>64</v>
      </c>
      <c r="D55" s="47">
        <v>2004</v>
      </c>
      <c r="E55" s="53" t="s">
        <v>55</v>
      </c>
      <c r="F55" s="197"/>
      <c r="G55" s="429"/>
      <c r="H55" s="198"/>
      <c r="I55" s="197"/>
      <c r="J55" s="198"/>
      <c r="K55" s="197"/>
      <c r="L55" s="429"/>
      <c r="M55" s="429"/>
      <c r="N55" s="429"/>
      <c r="O55" s="429"/>
      <c r="P55" s="429"/>
      <c r="Q55" s="429"/>
      <c r="R55" s="429"/>
      <c r="S55" s="429"/>
      <c r="T55" s="429"/>
      <c r="U55" s="555"/>
      <c r="V55" s="198"/>
      <c r="W55" s="197"/>
      <c r="X55" s="429"/>
      <c r="Y55" s="429"/>
      <c r="Z55" s="429"/>
      <c r="AA55" s="429"/>
      <c r="AB55" s="429"/>
      <c r="AC55" s="429"/>
      <c r="AD55" s="429"/>
      <c r="AE55" s="429"/>
      <c r="AF55" s="555"/>
      <c r="AG55" s="555"/>
      <c r="AH55" s="555"/>
      <c r="AI55" s="555"/>
      <c r="AJ55" s="198"/>
      <c r="AK55" s="197"/>
      <c r="AL55" s="429"/>
      <c r="AM55" s="429"/>
      <c r="AN55" s="198"/>
      <c r="AO55" s="735"/>
      <c r="AP55" s="197"/>
      <c r="AQ55" s="429"/>
      <c r="AR55" s="429"/>
      <c r="AS55" s="198"/>
      <c r="AT55" s="197"/>
      <c r="AU55" s="429"/>
      <c r="AV55" s="429"/>
      <c r="AW55" s="429"/>
      <c r="AX55" s="429"/>
      <c r="AY55" s="429"/>
      <c r="AZ55" s="429"/>
      <c r="BA55" s="429"/>
      <c r="BB55" s="555"/>
      <c r="BC55" s="198"/>
      <c r="BD55" s="817"/>
      <c r="BE55" s="197"/>
      <c r="BF55" s="429"/>
      <c r="BG55" s="429"/>
      <c r="BH55" s="429"/>
      <c r="BI55" s="429"/>
      <c r="BJ55" s="555"/>
      <c r="BK55" s="555"/>
      <c r="BL55" s="198"/>
      <c r="BM55" s="197"/>
      <c r="BN55" s="429"/>
      <c r="BO55" s="429"/>
      <c r="BP55" s="429"/>
      <c r="BQ55" s="198"/>
      <c r="BR55" s="197"/>
      <c r="BS55" s="429"/>
      <c r="BT55" s="198"/>
      <c r="BU55" s="286"/>
      <c r="BV55" s="84">
        <f aca="true" t="shared" si="4" ref="BV55:BV94">SUM(BU55)</f>
        <v>0</v>
      </c>
      <c r="BW55" s="55">
        <f>BV55</f>
        <v>0</v>
      </c>
    </row>
    <row r="56" spans="1:75" ht="15.75" customHeight="1">
      <c r="A56" s="71"/>
      <c r="B56" s="51" t="s">
        <v>353</v>
      </c>
      <c r="C56" s="48" t="s">
        <v>354</v>
      </c>
      <c r="D56" s="47"/>
      <c r="E56" s="94" t="s">
        <v>98</v>
      </c>
      <c r="F56" s="49"/>
      <c r="G56" s="430"/>
      <c r="H56" s="194"/>
      <c r="I56" s="49"/>
      <c r="J56" s="194"/>
      <c r="K56" s="49"/>
      <c r="L56" s="430"/>
      <c r="M56" s="430"/>
      <c r="N56" s="430"/>
      <c r="O56" s="430"/>
      <c r="P56" s="430"/>
      <c r="Q56" s="430"/>
      <c r="R56" s="430"/>
      <c r="S56" s="430"/>
      <c r="T56" s="430"/>
      <c r="U56" s="556"/>
      <c r="V56" s="194"/>
      <c r="W56" s="49"/>
      <c r="X56" s="430"/>
      <c r="Y56" s="430"/>
      <c r="Z56" s="430"/>
      <c r="AA56" s="430"/>
      <c r="AB56" s="430"/>
      <c r="AC56" s="430"/>
      <c r="AD56" s="430"/>
      <c r="AE56" s="430"/>
      <c r="AF56" s="556"/>
      <c r="AG56" s="556"/>
      <c r="AH56" s="556"/>
      <c r="AI56" s="556"/>
      <c r="AJ56" s="194"/>
      <c r="AK56" s="49"/>
      <c r="AL56" s="430"/>
      <c r="AM56" s="430"/>
      <c r="AN56" s="194"/>
      <c r="AO56" s="737"/>
      <c r="AP56" s="49"/>
      <c r="AQ56" s="430"/>
      <c r="AR56" s="430"/>
      <c r="AS56" s="194"/>
      <c r="AT56" s="49"/>
      <c r="AU56" s="430"/>
      <c r="AV56" s="430"/>
      <c r="AW56" s="430"/>
      <c r="AX56" s="430"/>
      <c r="AY56" s="430"/>
      <c r="AZ56" s="430"/>
      <c r="BA56" s="430"/>
      <c r="BB56" s="556"/>
      <c r="BC56" s="194"/>
      <c r="BD56" s="816"/>
      <c r="BE56" s="49"/>
      <c r="BF56" s="430"/>
      <c r="BG56" s="430"/>
      <c r="BH56" s="430"/>
      <c r="BI56" s="430"/>
      <c r="BJ56" s="556"/>
      <c r="BK56" s="556"/>
      <c r="BL56" s="194"/>
      <c r="BM56" s="49"/>
      <c r="BN56" s="430"/>
      <c r="BO56" s="430"/>
      <c r="BP56" s="430"/>
      <c r="BQ56" s="194"/>
      <c r="BR56" s="49"/>
      <c r="BS56" s="430"/>
      <c r="BT56" s="194"/>
      <c r="BU56" s="286"/>
      <c r="BV56" s="84">
        <f t="shared" si="4"/>
        <v>0</v>
      </c>
      <c r="BW56" s="80">
        <f>BV56</f>
        <v>0</v>
      </c>
    </row>
    <row r="57" spans="1:75" ht="15.75" customHeight="1">
      <c r="A57" s="360"/>
      <c r="B57" s="259" t="s">
        <v>198</v>
      </c>
      <c r="C57" s="92" t="s">
        <v>199</v>
      </c>
      <c r="D57" s="93">
        <v>2005</v>
      </c>
      <c r="E57" s="260" t="s">
        <v>205</v>
      </c>
      <c r="F57" s="378"/>
      <c r="G57" s="431"/>
      <c r="H57" s="228"/>
      <c r="I57" s="395"/>
      <c r="J57" s="228"/>
      <c r="K57" s="540"/>
      <c r="L57" s="431"/>
      <c r="M57" s="431"/>
      <c r="N57" s="431"/>
      <c r="O57" s="431"/>
      <c r="P57" s="431"/>
      <c r="Q57" s="431"/>
      <c r="R57" s="431"/>
      <c r="S57" s="431"/>
      <c r="T57" s="431"/>
      <c r="U57" s="561"/>
      <c r="V57" s="228"/>
      <c r="W57" s="608"/>
      <c r="X57" s="431"/>
      <c r="Y57" s="431"/>
      <c r="Z57" s="431"/>
      <c r="AA57" s="431"/>
      <c r="AB57" s="431"/>
      <c r="AC57" s="431"/>
      <c r="AD57" s="431"/>
      <c r="AE57" s="431"/>
      <c r="AF57" s="561"/>
      <c r="AG57" s="561"/>
      <c r="AH57" s="561"/>
      <c r="AI57" s="561"/>
      <c r="AJ57" s="228"/>
      <c r="AK57" s="608"/>
      <c r="AL57" s="431"/>
      <c r="AM57" s="431"/>
      <c r="AN57" s="228"/>
      <c r="AO57" s="741"/>
      <c r="AP57" s="722"/>
      <c r="AQ57" s="431"/>
      <c r="AR57" s="431"/>
      <c r="AS57" s="228"/>
      <c r="AT57" s="635"/>
      <c r="AU57" s="431"/>
      <c r="AV57" s="431"/>
      <c r="AW57" s="431"/>
      <c r="AX57" s="431"/>
      <c r="AY57" s="431"/>
      <c r="AZ57" s="431"/>
      <c r="BA57" s="431"/>
      <c r="BB57" s="561"/>
      <c r="BC57" s="228"/>
      <c r="BD57" s="448"/>
      <c r="BE57" s="769"/>
      <c r="BF57" s="431"/>
      <c r="BG57" s="431"/>
      <c r="BH57" s="431"/>
      <c r="BI57" s="431"/>
      <c r="BJ57" s="561"/>
      <c r="BK57" s="561"/>
      <c r="BL57" s="228"/>
      <c r="BM57" s="798"/>
      <c r="BN57" s="431"/>
      <c r="BO57" s="431"/>
      <c r="BP57" s="431"/>
      <c r="BQ57" s="228"/>
      <c r="BR57" s="798"/>
      <c r="BS57" s="431"/>
      <c r="BT57" s="228"/>
      <c r="BU57" s="670"/>
      <c r="BV57" s="264">
        <f t="shared" si="4"/>
        <v>0</v>
      </c>
      <c r="BW57" s="80">
        <f>BV57</f>
        <v>0</v>
      </c>
    </row>
    <row r="58" spans="1:75" ht="15.75" customHeight="1">
      <c r="A58" s="852"/>
      <c r="B58" s="855" t="s">
        <v>282</v>
      </c>
      <c r="C58" s="86" t="s">
        <v>283</v>
      </c>
      <c r="D58" s="85"/>
      <c r="E58" s="868" t="s">
        <v>96</v>
      </c>
      <c r="F58" s="378"/>
      <c r="G58" s="431"/>
      <c r="H58" s="228"/>
      <c r="I58" s="395"/>
      <c r="J58" s="228"/>
      <c r="K58" s="540"/>
      <c r="L58" s="431"/>
      <c r="M58" s="431"/>
      <c r="N58" s="431"/>
      <c r="O58" s="431"/>
      <c r="P58" s="431"/>
      <c r="Q58" s="431"/>
      <c r="R58" s="431"/>
      <c r="S58" s="431"/>
      <c r="T58" s="431"/>
      <c r="U58" s="561"/>
      <c r="V58" s="228"/>
      <c r="W58" s="608"/>
      <c r="X58" s="431"/>
      <c r="Y58" s="431"/>
      <c r="Z58" s="431"/>
      <c r="AA58" s="431"/>
      <c r="AB58" s="431"/>
      <c r="AC58" s="431"/>
      <c r="AD58" s="431"/>
      <c r="AE58" s="431"/>
      <c r="AF58" s="561"/>
      <c r="AG58" s="561"/>
      <c r="AH58" s="561"/>
      <c r="AI58" s="561"/>
      <c r="AJ58" s="228"/>
      <c r="AK58" s="608"/>
      <c r="AL58" s="431"/>
      <c r="AM58" s="431"/>
      <c r="AN58" s="228"/>
      <c r="AO58" s="741"/>
      <c r="AP58" s="722"/>
      <c r="AQ58" s="431"/>
      <c r="AR58" s="431"/>
      <c r="AS58" s="228"/>
      <c r="AT58" s="635"/>
      <c r="AU58" s="431"/>
      <c r="AV58" s="431"/>
      <c r="AW58" s="431"/>
      <c r="AX58" s="431"/>
      <c r="AY58" s="431"/>
      <c r="AZ58" s="431"/>
      <c r="BA58" s="431"/>
      <c r="BB58" s="561"/>
      <c r="BC58" s="228"/>
      <c r="BD58" s="448"/>
      <c r="BE58" s="769"/>
      <c r="BF58" s="431"/>
      <c r="BG58" s="431"/>
      <c r="BH58" s="431"/>
      <c r="BI58" s="431"/>
      <c r="BJ58" s="561"/>
      <c r="BK58" s="561"/>
      <c r="BL58" s="228"/>
      <c r="BM58" s="798"/>
      <c r="BN58" s="431"/>
      <c r="BO58" s="431"/>
      <c r="BP58" s="431"/>
      <c r="BQ58" s="228"/>
      <c r="BR58" s="798"/>
      <c r="BS58" s="431"/>
      <c r="BT58" s="228"/>
      <c r="BU58" s="670"/>
      <c r="BV58" s="147">
        <f t="shared" si="4"/>
        <v>0</v>
      </c>
      <c r="BW58" s="840">
        <f>SUM(BV58:BV59)</f>
        <v>0</v>
      </c>
    </row>
    <row r="59" spans="1:75" ht="15.75" customHeight="1">
      <c r="A59" s="854"/>
      <c r="B59" s="857"/>
      <c r="C59" s="298" t="s">
        <v>358</v>
      </c>
      <c r="D59" s="299"/>
      <c r="E59" s="869"/>
      <c r="F59" s="410"/>
      <c r="G59" s="419"/>
      <c r="H59" s="341"/>
      <c r="I59" s="410"/>
      <c r="J59" s="341"/>
      <c r="K59" s="410"/>
      <c r="L59" s="419"/>
      <c r="M59" s="419"/>
      <c r="N59" s="419"/>
      <c r="O59" s="419"/>
      <c r="P59" s="419"/>
      <c r="Q59" s="419"/>
      <c r="R59" s="419"/>
      <c r="S59" s="419"/>
      <c r="T59" s="419"/>
      <c r="U59" s="539"/>
      <c r="V59" s="341"/>
      <c r="W59" s="608"/>
      <c r="X59" s="431"/>
      <c r="Y59" s="431"/>
      <c r="Z59" s="431"/>
      <c r="AA59" s="431"/>
      <c r="AB59" s="431"/>
      <c r="AC59" s="431"/>
      <c r="AD59" s="431"/>
      <c r="AE59" s="431"/>
      <c r="AF59" s="561"/>
      <c r="AG59" s="561"/>
      <c r="AH59" s="561"/>
      <c r="AI59" s="561"/>
      <c r="AJ59" s="228"/>
      <c r="AK59" s="608"/>
      <c r="AL59" s="431"/>
      <c r="AM59" s="431"/>
      <c r="AN59" s="228"/>
      <c r="AO59" s="741"/>
      <c r="AP59" s="722"/>
      <c r="AQ59" s="431"/>
      <c r="AR59" s="431"/>
      <c r="AS59" s="228"/>
      <c r="AT59" s="635"/>
      <c r="AU59" s="431"/>
      <c r="AV59" s="431"/>
      <c r="AW59" s="431"/>
      <c r="AX59" s="431"/>
      <c r="AY59" s="431"/>
      <c r="AZ59" s="431"/>
      <c r="BA59" s="431"/>
      <c r="BB59" s="561"/>
      <c r="BC59" s="228"/>
      <c r="BD59" s="448"/>
      <c r="BE59" s="769"/>
      <c r="BF59" s="431"/>
      <c r="BG59" s="431"/>
      <c r="BH59" s="431"/>
      <c r="BI59" s="431"/>
      <c r="BJ59" s="561"/>
      <c r="BK59" s="561"/>
      <c r="BL59" s="228"/>
      <c r="BM59" s="798"/>
      <c r="BN59" s="431"/>
      <c r="BO59" s="431"/>
      <c r="BP59" s="431"/>
      <c r="BQ59" s="228"/>
      <c r="BR59" s="798"/>
      <c r="BS59" s="431"/>
      <c r="BT59" s="228"/>
      <c r="BU59" s="670"/>
      <c r="BV59" s="147">
        <f t="shared" si="4"/>
        <v>0</v>
      </c>
      <c r="BW59" s="842"/>
    </row>
    <row r="60" spans="1:75" ht="15.75" customHeight="1">
      <c r="A60" s="49"/>
      <c r="B60" s="51" t="s">
        <v>93</v>
      </c>
      <c r="C60" s="47" t="s">
        <v>118</v>
      </c>
      <c r="D60" s="47">
        <v>2005</v>
      </c>
      <c r="E60" s="94" t="s">
        <v>85</v>
      </c>
      <c r="F60" s="409"/>
      <c r="G60" s="418"/>
      <c r="H60" s="290"/>
      <c r="I60" s="409"/>
      <c r="J60" s="290"/>
      <c r="K60" s="409"/>
      <c r="L60" s="418"/>
      <c r="M60" s="418"/>
      <c r="N60" s="418"/>
      <c r="O60" s="418"/>
      <c r="P60" s="418"/>
      <c r="Q60" s="418"/>
      <c r="R60" s="418"/>
      <c r="S60" s="418"/>
      <c r="T60" s="418"/>
      <c r="U60" s="94"/>
      <c r="V60" s="290"/>
      <c r="W60" s="49"/>
      <c r="X60" s="430"/>
      <c r="Y60" s="430"/>
      <c r="Z60" s="430"/>
      <c r="AA60" s="430"/>
      <c r="AB60" s="430"/>
      <c r="AC60" s="430"/>
      <c r="AD60" s="430"/>
      <c r="AE60" s="430"/>
      <c r="AF60" s="556"/>
      <c r="AG60" s="556"/>
      <c r="AH60" s="556"/>
      <c r="AI60" s="556"/>
      <c r="AJ60" s="194"/>
      <c r="AK60" s="49"/>
      <c r="AL60" s="430"/>
      <c r="AM60" s="430"/>
      <c r="AN60" s="194"/>
      <c r="AO60" s="737"/>
      <c r="AP60" s="49"/>
      <c r="AQ60" s="430"/>
      <c r="AR60" s="430"/>
      <c r="AS60" s="194"/>
      <c r="AT60" s="49"/>
      <c r="AU60" s="430"/>
      <c r="AV60" s="430"/>
      <c r="AW60" s="430"/>
      <c r="AX60" s="430"/>
      <c r="AY60" s="430"/>
      <c r="AZ60" s="430"/>
      <c r="BA60" s="430"/>
      <c r="BB60" s="556"/>
      <c r="BC60" s="194"/>
      <c r="BD60" s="816"/>
      <c r="BE60" s="49"/>
      <c r="BF60" s="430"/>
      <c r="BG60" s="430"/>
      <c r="BH60" s="430"/>
      <c r="BI60" s="430"/>
      <c r="BJ60" s="556"/>
      <c r="BK60" s="556"/>
      <c r="BL60" s="194"/>
      <c r="BM60" s="49"/>
      <c r="BN60" s="430"/>
      <c r="BO60" s="430"/>
      <c r="BP60" s="430"/>
      <c r="BQ60" s="194"/>
      <c r="BR60" s="49"/>
      <c r="BS60" s="430"/>
      <c r="BT60" s="194"/>
      <c r="BU60" s="550"/>
      <c r="BV60" s="84">
        <f t="shared" si="4"/>
        <v>0</v>
      </c>
      <c r="BW60" s="55">
        <f>BV60</f>
        <v>0</v>
      </c>
    </row>
    <row r="61" spans="1:75" ht="15.75" customHeight="1">
      <c r="A61" s="361"/>
      <c r="B61" s="344" t="s">
        <v>119</v>
      </c>
      <c r="C61" s="85" t="s">
        <v>120</v>
      </c>
      <c r="D61" s="85">
        <v>2004</v>
      </c>
      <c r="E61" s="343" t="s">
        <v>55</v>
      </c>
      <c r="F61" s="405"/>
      <c r="G61" s="416"/>
      <c r="H61" s="406"/>
      <c r="I61" s="405"/>
      <c r="J61" s="406"/>
      <c r="K61" s="405"/>
      <c r="L61" s="416"/>
      <c r="M61" s="416"/>
      <c r="N61" s="416"/>
      <c r="O61" s="416"/>
      <c r="P61" s="416"/>
      <c r="Q61" s="416"/>
      <c r="R61" s="416"/>
      <c r="S61" s="416"/>
      <c r="T61" s="416"/>
      <c r="U61" s="210"/>
      <c r="V61" s="406"/>
      <c r="W61" s="195"/>
      <c r="X61" s="426"/>
      <c r="Y61" s="426"/>
      <c r="Z61" s="426"/>
      <c r="AA61" s="426"/>
      <c r="AB61" s="426"/>
      <c r="AC61" s="426"/>
      <c r="AD61" s="426"/>
      <c r="AE61" s="426"/>
      <c r="AF61" s="554"/>
      <c r="AG61" s="554"/>
      <c r="AH61" s="554"/>
      <c r="AI61" s="554"/>
      <c r="AJ61" s="196"/>
      <c r="AK61" s="195"/>
      <c r="AL61" s="426"/>
      <c r="AM61" s="426"/>
      <c r="AN61" s="196"/>
      <c r="AO61" s="734"/>
      <c r="AP61" s="195"/>
      <c r="AQ61" s="426"/>
      <c r="AR61" s="426"/>
      <c r="AS61" s="196"/>
      <c r="AT61" s="195"/>
      <c r="AU61" s="426"/>
      <c r="AV61" s="426"/>
      <c r="AW61" s="426"/>
      <c r="AX61" s="426"/>
      <c r="AY61" s="426"/>
      <c r="AZ61" s="426"/>
      <c r="BA61" s="426"/>
      <c r="BB61" s="554"/>
      <c r="BC61" s="196"/>
      <c r="BD61" s="453"/>
      <c r="BE61" s="195"/>
      <c r="BF61" s="426"/>
      <c r="BG61" s="426"/>
      <c r="BH61" s="426"/>
      <c r="BI61" s="426"/>
      <c r="BJ61" s="554"/>
      <c r="BK61" s="554"/>
      <c r="BL61" s="196"/>
      <c r="BM61" s="195"/>
      <c r="BN61" s="426"/>
      <c r="BO61" s="426"/>
      <c r="BP61" s="426"/>
      <c r="BQ61" s="196"/>
      <c r="BR61" s="195"/>
      <c r="BS61" s="426"/>
      <c r="BT61" s="196"/>
      <c r="BU61" s="549"/>
      <c r="BV61" s="84">
        <f t="shared" si="4"/>
        <v>0</v>
      </c>
      <c r="BW61" s="62">
        <f>SUM(BV61:BV61)</f>
        <v>0</v>
      </c>
    </row>
    <row r="62" spans="1:75" ht="15.75" customHeight="1">
      <c r="A62" s="870"/>
      <c r="B62" s="858" t="s">
        <v>110</v>
      </c>
      <c r="C62" s="68" t="s">
        <v>209</v>
      </c>
      <c r="D62" s="63">
        <v>2010</v>
      </c>
      <c r="E62" s="861" t="s">
        <v>111</v>
      </c>
      <c r="F62" s="409"/>
      <c r="G62" s="418"/>
      <c r="H62" s="290"/>
      <c r="I62" s="409"/>
      <c r="J62" s="290"/>
      <c r="K62" s="409"/>
      <c r="L62" s="418"/>
      <c r="M62" s="418"/>
      <c r="N62" s="418"/>
      <c r="O62" s="418"/>
      <c r="P62" s="418"/>
      <c r="Q62" s="418"/>
      <c r="R62" s="418"/>
      <c r="S62" s="418"/>
      <c r="T62" s="418"/>
      <c r="U62" s="94"/>
      <c r="V62" s="290"/>
      <c r="W62" s="49"/>
      <c r="X62" s="430"/>
      <c r="Y62" s="430"/>
      <c r="Z62" s="430"/>
      <c r="AA62" s="430"/>
      <c r="AB62" s="430"/>
      <c r="AC62" s="430"/>
      <c r="AD62" s="430"/>
      <c r="AE62" s="430"/>
      <c r="AF62" s="556"/>
      <c r="AG62" s="556"/>
      <c r="AH62" s="556"/>
      <c r="AI62" s="556"/>
      <c r="AJ62" s="194"/>
      <c r="AK62" s="49"/>
      <c r="AL62" s="430"/>
      <c r="AM62" s="430"/>
      <c r="AN62" s="194"/>
      <c r="AO62" s="737"/>
      <c r="AP62" s="49"/>
      <c r="AQ62" s="430"/>
      <c r="AR62" s="430"/>
      <c r="AS62" s="194"/>
      <c r="AT62" s="49"/>
      <c r="AU62" s="430"/>
      <c r="AV62" s="430"/>
      <c r="AW62" s="430"/>
      <c r="AX62" s="430"/>
      <c r="AY62" s="430"/>
      <c r="AZ62" s="430"/>
      <c r="BA62" s="430"/>
      <c r="BB62" s="556"/>
      <c r="BC62" s="194"/>
      <c r="BD62" s="816"/>
      <c r="BE62" s="49"/>
      <c r="BF62" s="430"/>
      <c r="BG62" s="430"/>
      <c r="BH62" s="430"/>
      <c r="BI62" s="430"/>
      <c r="BJ62" s="556"/>
      <c r="BK62" s="556"/>
      <c r="BL62" s="194"/>
      <c r="BM62" s="49"/>
      <c r="BN62" s="430"/>
      <c r="BO62" s="430"/>
      <c r="BP62" s="430"/>
      <c r="BQ62" s="194"/>
      <c r="BR62" s="49"/>
      <c r="BS62" s="430"/>
      <c r="BT62" s="194"/>
      <c r="BU62" s="550"/>
      <c r="BV62" s="147">
        <f t="shared" si="4"/>
        <v>0</v>
      </c>
      <c r="BW62" s="840">
        <f>SUM(BV62:BV64)</f>
        <v>0</v>
      </c>
    </row>
    <row r="63" spans="1:75" ht="15.75" customHeight="1">
      <c r="A63" s="873"/>
      <c r="B63" s="859"/>
      <c r="C63" s="68" t="s">
        <v>168</v>
      </c>
      <c r="D63" s="63"/>
      <c r="E63" s="872"/>
      <c r="F63" s="409"/>
      <c r="G63" s="418"/>
      <c r="H63" s="290"/>
      <c r="I63" s="409"/>
      <c r="J63" s="290"/>
      <c r="K63" s="409"/>
      <c r="L63" s="418"/>
      <c r="M63" s="418"/>
      <c r="N63" s="418"/>
      <c r="O63" s="418"/>
      <c r="P63" s="418"/>
      <c r="Q63" s="418"/>
      <c r="R63" s="418"/>
      <c r="S63" s="418"/>
      <c r="T63" s="418"/>
      <c r="U63" s="94"/>
      <c r="V63" s="290"/>
      <c r="W63" s="49"/>
      <c r="X63" s="430"/>
      <c r="Y63" s="430"/>
      <c r="Z63" s="430"/>
      <c r="AA63" s="430"/>
      <c r="AB63" s="430"/>
      <c r="AC63" s="430"/>
      <c r="AD63" s="430"/>
      <c r="AE63" s="430"/>
      <c r="AF63" s="556"/>
      <c r="AG63" s="556"/>
      <c r="AH63" s="556"/>
      <c r="AI63" s="556"/>
      <c r="AJ63" s="194"/>
      <c r="AK63" s="49"/>
      <c r="AL63" s="430"/>
      <c r="AM63" s="430"/>
      <c r="AN63" s="194"/>
      <c r="AO63" s="737"/>
      <c r="AP63" s="49"/>
      <c r="AQ63" s="430"/>
      <c r="AR63" s="430"/>
      <c r="AS63" s="194"/>
      <c r="AT63" s="49"/>
      <c r="AU63" s="430"/>
      <c r="AV63" s="430"/>
      <c r="AW63" s="430"/>
      <c r="AX63" s="430"/>
      <c r="AY63" s="430"/>
      <c r="AZ63" s="430"/>
      <c r="BA63" s="430"/>
      <c r="BB63" s="556"/>
      <c r="BC63" s="194"/>
      <c r="BD63" s="816"/>
      <c r="BE63" s="49"/>
      <c r="BF63" s="430"/>
      <c r="BG63" s="430"/>
      <c r="BH63" s="430"/>
      <c r="BI63" s="430"/>
      <c r="BJ63" s="556"/>
      <c r="BK63" s="556"/>
      <c r="BL63" s="194"/>
      <c r="BM63" s="49"/>
      <c r="BN63" s="430"/>
      <c r="BO63" s="430"/>
      <c r="BP63" s="430"/>
      <c r="BQ63" s="194"/>
      <c r="BR63" s="49"/>
      <c r="BS63" s="430"/>
      <c r="BT63" s="194"/>
      <c r="BU63" s="550"/>
      <c r="BV63" s="147">
        <f t="shared" si="4"/>
        <v>0</v>
      </c>
      <c r="BW63" s="841"/>
    </row>
    <row r="64" spans="1:75" ht="15.75" customHeight="1">
      <c r="A64" s="871"/>
      <c r="B64" s="860"/>
      <c r="C64" s="68" t="s">
        <v>313</v>
      </c>
      <c r="D64" s="63">
        <v>2004</v>
      </c>
      <c r="E64" s="862"/>
      <c r="F64" s="409"/>
      <c r="G64" s="418"/>
      <c r="H64" s="290"/>
      <c r="I64" s="409"/>
      <c r="J64" s="290"/>
      <c r="K64" s="409"/>
      <c r="L64" s="418"/>
      <c r="M64" s="418"/>
      <c r="N64" s="418"/>
      <c r="O64" s="418"/>
      <c r="P64" s="418"/>
      <c r="Q64" s="418"/>
      <c r="R64" s="418"/>
      <c r="S64" s="418"/>
      <c r="T64" s="418"/>
      <c r="U64" s="94"/>
      <c r="V64" s="290"/>
      <c r="W64" s="49"/>
      <c r="X64" s="430"/>
      <c r="Y64" s="430"/>
      <c r="Z64" s="430"/>
      <c r="AA64" s="430"/>
      <c r="AB64" s="430"/>
      <c r="AC64" s="430"/>
      <c r="AD64" s="430"/>
      <c r="AE64" s="430"/>
      <c r="AF64" s="556"/>
      <c r="AG64" s="556"/>
      <c r="AH64" s="556"/>
      <c r="AI64" s="556"/>
      <c r="AJ64" s="194"/>
      <c r="AK64" s="49"/>
      <c r="AL64" s="430"/>
      <c r="AM64" s="430"/>
      <c r="AN64" s="194"/>
      <c r="AO64" s="737"/>
      <c r="AP64" s="49"/>
      <c r="AQ64" s="430"/>
      <c r="AR64" s="430"/>
      <c r="AS64" s="194"/>
      <c r="AT64" s="49"/>
      <c r="AU64" s="430"/>
      <c r="AV64" s="430"/>
      <c r="AW64" s="430"/>
      <c r="AX64" s="430"/>
      <c r="AY64" s="430"/>
      <c r="AZ64" s="430"/>
      <c r="BA64" s="430"/>
      <c r="BB64" s="556"/>
      <c r="BC64" s="194"/>
      <c r="BD64" s="816"/>
      <c r="BE64" s="49"/>
      <c r="BF64" s="430"/>
      <c r="BG64" s="430"/>
      <c r="BH64" s="430"/>
      <c r="BI64" s="430"/>
      <c r="BJ64" s="556"/>
      <c r="BK64" s="556"/>
      <c r="BL64" s="194"/>
      <c r="BM64" s="49"/>
      <c r="BN64" s="430"/>
      <c r="BO64" s="430"/>
      <c r="BP64" s="430"/>
      <c r="BQ64" s="194"/>
      <c r="BR64" s="49"/>
      <c r="BS64" s="430"/>
      <c r="BT64" s="194"/>
      <c r="BU64" s="550"/>
      <c r="BV64" s="147">
        <f t="shared" si="4"/>
        <v>0</v>
      </c>
      <c r="BW64" s="842"/>
    </row>
    <row r="65" spans="1:75" ht="15" customHeight="1">
      <c r="A65" s="870"/>
      <c r="B65" s="858" t="s">
        <v>131</v>
      </c>
      <c r="C65" s="63" t="s">
        <v>132</v>
      </c>
      <c r="D65" s="76">
        <v>2001</v>
      </c>
      <c r="E65" s="882" t="s">
        <v>133</v>
      </c>
      <c r="F65" s="407"/>
      <c r="G65" s="417"/>
      <c r="H65" s="408"/>
      <c r="I65" s="407"/>
      <c r="J65" s="408"/>
      <c r="K65" s="407"/>
      <c r="L65" s="417"/>
      <c r="M65" s="417"/>
      <c r="N65" s="417"/>
      <c r="O65" s="417"/>
      <c r="P65" s="417"/>
      <c r="Q65" s="417"/>
      <c r="R65" s="417"/>
      <c r="S65" s="417"/>
      <c r="T65" s="417"/>
      <c r="U65" s="53"/>
      <c r="V65" s="408"/>
      <c r="W65" s="197"/>
      <c r="X65" s="429"/>
      <c r="Y65" s="429"/>
      <c r="Z65" s="429"/>
      <c r="AA65" s="429"/>
      <c r="AB65" s="429"/>
      <c r="AC65" s="429"/>
      <c r="AD65" s="429"/>
      <c r="AE65" s="429"/>
      <c r="AF65" s="555"/>
      <c r="AG65" s="555"/>
      <c r="AH65" s="555"/>
      <c r="AI65" s="555"/>
      <c r="AJ65" s="198"/>
      <c r="AK65" s="197"/>
      <c r="AL65" s="429"/>
      <c r="AM65" s="429"/>
      <c r="AN65" s="198"/>
      <c r="AO65" s="735"/>
      <c r="AP65" s="197"/>
      <c r="AQ65" s="429"/>
      <c r="AR65" s="429"/>
      <c r="AS65" s="198"/>
      <c r="AT65" s="197"/>
      <c r="AU65" s="429"/>
      <c r="AV65" s="429"/>
      <c r="AW65" s="429"/>
      <c r="AX65" s="429"/>
      <c r="AY65" s="429"/>
      <c r="AZ65" s="429"/>
      <c r="BA65" s="429"/>
      <c r="BB65" s="555"/>
      <c r="BC65" s="198"/>
      <c r="BD65" s="817"/>
      <c r="BE65" s="197"/>
      <c r="BF65" s="429"/>
      <c r="BG65" s="429"/>
      <c r="BH65" s="429"/>
      <c r="BI65" s="429"/>
      <c r="BJ65" s="555"/>
      <c r="BK65" s="555"/>
      <c r="BL65" s="198"/>
      <c r="BM65" s="197"/>
      <c r="BN65" s="429"/>
      <c r="BO65" s="429"/>
      <c r="BP65" s="429"/>
      <c r="BQ65" s="198"/>
      <c r="BR65" s="197"/>
      <c r="BS65" s="429"/>
      <c r="BT65" s="198"/>
      <c r="BU65" s="286"/>
      <c r="BV65" s="84">
        <f t="shared" si="4"/>
        <v>0</v>
      </c>
      <c r="BW65" s="840">
        <f>SUM(BV65:BV67)</f>
        <v>0</v>
      </c>
    </row>
    <row r="66" spans="1:75" ht="15.75" customHeight="1">
      <c r="A66" s="873"/>
      <c r="B66" s="859"/>
      <c r="C66" s="68" t="s">
        <v>315</v>
      </c>
      <c r="D66" s="76">
        <v>2002</v>
      </c>
      <c r="E66" s="883"/>
      <c r="F66" s="407"/>
      <c r="G66" s="417"/>
      <c r="H66" s="408"/>
      <c r="I66" s="407"/>
      <c r="J66" s="408"/>
      <c r="K66" s="407"/>
      <c r="L66" s="417"/>
      <c r="M66" s="417"/>
      <c r="N66" s="417"/>
      <c r="O66" s="417"/>
      <c r="P66" s="417"/>
      <c r="Q66" s="417"/>
      <c r="R66" s="417"/>
      <c r="S66" s="417"/>
      <c r="T66" s="417"/>
      <c r="U66" s="53"/>
      <c r="V66" s="408"/>
      <c r="W66" s="197"/>
      <c r="X66" s="429"/>
      <c r="Y66" s="429"/>
      <c r="Z66" s="429"/>
      <c r="AA66" s="429"/>
      <c r="AB66" s="429"/>
      <c r="AC66" s="429"/>
      <c r="AD66" s="429"/>
      <c r="AE66" s="429"/>
      <c r="AF66" s="555"/>
      <c r="AG66" s="555"/>
      <c r="AH66" s="555"/>
      <c r="AI66" s="555"/>
      <c r="AJ66" s="198"/>
      <c r="AK66" s="197"/>
      <c r="AL66" s="429"/>
      <c r="AM66" s="429"/>
      <c r="AN66" s="198"/>
      <c r="AO66" s="735"/>
      <c r="AP66" s="197"/>
      <c r="AQ66" s="429"/>
      <c r="AR66" s="429"/>
      <c r="AS66" s="198"/>
      <c r="AT66" s="197"/>
      <c r="AU66" s="429"/>
      <c r="AV66" s="429"/>
      <c r="AW66" s="429"/>
      <c r="AX66" s="429"/>
      <c r="AY66" s="429"/>
      <c r="AZ66" s="429"/>
      <c r="BA66" s="429"/>
      <c r="BB66" s="555"/>
      <c r="BC66" s="198"/>
      <c r="BD66" s="817"/>
      <c r="BE66" s="197"/>
      <c r="BF66" s="429"/>
      <c r="BG66" s="429"/>
      <c r="BH66" s="429"/>
      <c r="BI66" s="429"/>
      <c r="BJ66" s="555"/>
      <c r="BK66" s="555"/>
      <c r="BL66" s="198"/>
      <c r="BM66" s="197"/>
      <c r="BN66" s="429"/>
      <c r="BO66" s="429"/>
      <c r="BP66" s="429"/>
      <c r="BQ66" s="198"/>
      <c r="BR66" s="197"/>
      <c r="BS66" s="429"/>
      <c r="BT66" s="198"/>
      <c r="BU66" s="286"/>
      <c r="BV66" s="84">
        <f t="shared" si="4"/>
        <v>0</v>
      </c>
      <c r="BW66" s="841"/>
    </row>
    <row r="67" spans="1:75" ht="15.75" customHeight="1">
      <c r="A67" s="871"/>
      <c r="B67" s="860"/>
      <c r="C67" s="48" t="s">
        <v>310</v>
      </c>
      <c r="D67" s="280">
        <v>2009</v>
      </c>
      <c r="E67" s="874"/>
      <c r="F67" s="407"/>
      <c r="G67" s="417"/>
      <c r="H67" s="408"/>
      <c r="I67" s="407"/>
      <c r="J67" s="408"/>
      <c r="K67" s="407"/>
      <c r="L67" s="417"/>
      <c r="M67" s="417"/>
      <c r="N67" s="417"/>
      <c r="O67" s="417"/>
      <c r="P67" s="417"/>
      <c r="Q67" s="417"/>
      <c r="R67" s="417"/>
      <c r="S67" s="417"/>
      <c r="T67" s="417"/>
      <c r="U67" s="53"/>
      <c r="V67" s="408"/>
      <c r="W67" s="197"/>
      <c r="X67" s="429"/>
      <c r="Y67" s="429"/>
      <c r="Z67" s="429"/>
      <c r="AA67" s="429"/>
      <c r="AB67" s="429"/>
      <c r="AC67" s="429"/>
      <c r="AD67" s="429"/>
      <c r="AE67" s="429"/>
      <c r="AF67" s="555"/>
      <c r="AG67" s="555"/>
      <c r="AH67" s="555"/>
      <c r="AI67" s="555"/>
      <c r="AJ67" s="198"/>
      <c r="AK67" s="197"/>
      <c r="AL67" s="429"/>
      <c r="AM67" s="429"/>
      <c r="AN67" s="198"/>
      <c r="AO67" s="735"/>
      <c r="AP67" s="197"/>
      <c r="AQ67" s="429"/>
      <c r="AR67" s="429"/>
      <c r="AS67" s="198"/>
      <c r="AT67" s="197"/>
      <c r="AU67" s="429"/>
      <c r="AV67" s="429"/>
      <c r="AW67" s="429"/>
      <c r="AX67" s="429"/>
      <c r="AY67" s="429"/>
      <c r="AZ67" s="429"/>
      <c r="BA67" s="429"/>
      <c r="BB67" s="555"/>
      <c r="BC67" s="198"/>
      <c r="BD67" s="817"/>
      <c r="BE67" s="197"/>
      <c r="BF67" s="429"/>
      <c r="BG67" s="429"/>
      <c r="BH67" s="429"/>
      <c r="BI67" s="429"/>
      <c r="BJ67" s="555"/>
      <c r="BK67" s="555"/>
      <c r="BL67" s="198"/>
      <c r="BM67" s="197"/>
      <c r="BN67" s="429"/>
      <c r="BO67" s="429"/>
      <c r="BP67" s="429"/>
      <c r="BQ67" s="198"/>
      <c r="BR67" s="197"/>
      <c r="BS67" s="429"/>
      <c r="BT67" s="198"/>
      <c r="BU67" s="286"/>
      <c r="BV67" s="84">
        <f t="shared" si="4"/>
        <v>0</v>
      </c>
      <c r="BW67" s="842"/>
    </row>
    <row r="68" spans="1:75" ht="15.75" customHeight="1">
      <c r="A68" s="49"/>
      <c r="B68" s="51" t="s">
        <v>322</v>
      </c>
      <c r="C68" s="48" t="s">
        <v>323</v>
      </c>
      <c r="D68" s="47"/>
      <c r="E68" s="94" t="s">
        <v>126</v>
      </c>
      <c r="F68" s="409"/>
      <c r="G68" s="418"/>
      <c r="H68" s="290"/>
      <c r="I68" s="409"/>
      <c r="J68" s="290"/>
      <c r="K68" s="409"/>
      <c r="L68" s="418"/>
      <c r="M68" s="418"/>
      <c r="N68" s="418"/>
      <c r="O68" s="418"/>
      <c r="P68" s="418"/>
      <c r="Q68" s="418"/>
      <c r="R68" s="418"/>
      <c r="S68" s="418"/>
      <c r="T68" s="418"/>
      <c r="U68" s="94"/>
      <c r="V68" s="290"/>
      <c r="W68" s="49"/>
      <c r="X68" s="430"/>
      <c r="Y68" s="430"/>
      <c r="Z68" s="430"/>
      <c r="AA68" s="430"/>
      <c r="AB68" s="430"/>
      <c r="AC68" s="430"/>
      <c r="AD68" s="430"/>
      <c r="AE68" s="430"/>
      <c r="AF68" s="556"/>
      <c r="AG68" s="556"/>
      <c r="AH68" s="556"/>
      <c r="AI68" s="556"/>
      <c r="AJ68" s="194"/>
      <c r="AK68" s="49"/>
      <c r="AL68" s="430"/>
      <c r="AM68" s="430"/>
      <c r="AN68" s="194"/>
      <c r="AO68" s="737"/>
      <c r="AP68" s="49"/>
      <c r="AQ68" s="430"/>
      <c r="AR68" s="430"/>
      <c r="AS68" s="194"/>
      <c r="AT68" s="49"/>
      <c r="AU68" s="430"/>
      <c r="AV68" s="430"/>
      <c r="AW68" s="430"/>
      <c r="AX68" s="430"/>
      <c r="AY68" s="430"/>
      <c r="AZ68" s="430"/>
      <c r="BA68" s="430"/>
      <c r="BB68" s="556"/>
      <c r="BC68" s="194"/>
      <c r="BD68" s="816"/>
      <c r="BE68" s="49"/>
      <c r="BF68" s="430"/>
      <c r="BG68" s="430"/>
      <c r="BH68" s="430"/>
      <c r="BI68" s="430"/>
      <c r="BJ68" s="556"/>
      <c r="BK68" s="556"/>
      <c r="BL68" s="194"/>
      <c r="BM68" s="49"/>
      <c r="BN68" s="430"/>
      <c r="BO68" s="430"/>
      <c r="BP68" s="430"/>
      <c r="BQ68" s="194"/>
      <c r="BR68" s="49"/>
      <c r="BS68" s="430"/>
      <c r="BT68" s="194"/>
      <c r="BU68" s="286"/>
      <c r="BV68" s="84">
        <f t="shared" si="4"/>
        <v>0</v>
      </c>
      <c r="BW68" s="55">
        <f>BV68</f>
        <v>0</v>
      </c>
    </row>
    <row r="69" spans="1:75" ht="15" customHeight="1">
      <c r="A69" s="870"/>
      <c r="B69" s="858" t="s">
        <v>137</v>
      </c>
      <c r="C69" s="68" t="s">
        <v>224</v>
      </c>
      <c r="D69" s="63"/>
      <c r="E69" s="861" t="s">
        <v>187</v>
      </c>
      <c r="F69" s="409"/>
      <c r="G69" s="418"/>
      <c r="H69" s="290"/>
      <c r="I69" s="409"/>
      <c r="J69" s="290"/>
      <c r="K69" s="409"/>
      <c r="L69" s="418"/>
      <c r="M69" s="418"/>
      <c r="N69" s="418"/>
      <c r="O69" s="418"/>
      <c r="P69" s="418"/>
      <c r="Q69" s="418"/>
      <c r="R69" s="418"/>
      <c r="S69" s="418"/>
      <c r="T69" s="418"/>
      <c r="U69" s="94"/>
      <c r="V69" s="290"/>
      <c r="W69" s="49"/>
      <c r="X69" s="430"/>
      <c r="Y69" s="430"/>
      <c r="Z69" s="430"/>
      <c r="AA69" s="430"/>
      <c r="AB69" s="430"/>
      <c r="AC69" s="430"/>
      <c r="AD69" s="430"/>
      <c r="AE69" s="430"/>
      <c r="AF69" s="556"/>
      <c r="AG69" s="556"/>
      <c r="AH69" s="556"/>
      <c r="AI69" s="556"/>
      <c r="AJ69" s="194"/>
      <c r="AK69" s="49"/>
      <c r="AL69" s="430"/>
      <c r="AM69" s="430"/>
      <c r="AN69" s="194"/>
      <c r="AO69" s="737"/>
      <c r="AP69" s="49"/>
      <c r="AQ69" s="430"/>
      <c r="AR69" s="430"/>
      <c r="AS69" s="194"/>
      <c r="AT69" s="49"/>
      <c r="AU69" s="430"/>
      <c r="AV69" s="430"/>
      <c r="AW69" s="430"/>
      <c r="AX69" s="430"/>
      <c r="AY69" s="430"/>
      <c r="AZ69" s="430"/>
      <c r="BA69" s="430"/>
      <c r="BB69" s="556"/>
      <c r="BC69" s="194"/>
      <c r="BD69" s="816"/>
      <c r="BE69" s="49"/>
      <c r="BF69" s="430"/>
      <c r="BG69" s="430"/>
      <c r="BH69" s="430"/>
      <c r="BI69" s="430"/>
      <c r="BJ69" s="556"/>
      <c r="BK69" s="556"/>
      <c r="BL69" s="194"/>
      <c r="BM69" s="49"/>
      <c r="BN69" s="430"/>
      <c r="BO69" s="430"/>
      <c r="BP69" s="430"/>
      <c r="BQ69" s="194"/>
      <c r="BR69" s="49"/>
      <c r="BS69" s="430"/>
      <c r="BT69" s="194"/>
      <c r="BU69" s="550"/>
      <c r="BV69" s="147">
        <f t="shared" si="4"/>
        <v>0</v>
      </c>
      <c r="BW69" s="840">
        <f>SUM(BV69:BV70)</f>
        <v>0</v>
      </c>
    </row>
    <row r="70" spans="1:75" ht="15.75" customHeight="1">
      <c r="A70" s="871"/>
      <c r="B70" s="860"/>
      <c r="C70" s="68" t="s">
        <v>173</v>
      </c>
      <c r="D70" s="63"/>
      <c r="E70" s="862"/>
      <c r="F70" s="409"/>
      <c r="G70" s="418"/>
      <c r="H70" s="290"/>
      <c r="I70" s="409"/>
      <c r="J70" s="290"/>
      <c r="K70" s="409"/>
      <c r="L70" s="418"/>
      <c r="M70" s="418"/>
      <c r="N70" s="418"/>
      <c r="O70" s="418"/>
      <c r="P70" s="418"/>
      <c r="Q70" s="418"/>
      <c r="R70" s="418"/>
      <c r="S70" s="418"/>
      <c r="T70" s="418"/>
      <c r="U70" s="94"/>
      <c r="V70" s="290"/>
      <c r="W70" s="49"/>
      <c r="X70" s="430"/>
      <c r="Y70" s="430"/>
      <c r="Z70" s="430"/>
      <c r="AA70" s="430"/>
      <c r="AB70" s="430"/>
      <c r="AC70" s="430"/>
      <c r="AD70" s="430"/>
      <c r="AE70" s="430"/>
      <c r="AF70" s="556"/>
      <c r="AG70" s="556"/>
      <c r="AH70" s="556"/>
      <c r="AI70" s="556"/>
      <c r="AJ70" s="194"/>
      <c r="AK70" s="49"/>
      <c r="AL70" s="430"/>
      <c r="AM70" s="430"/>
      <c r="AN70" s="194"/>
      <c r="AO70" s="737"/>
      <c r="AP70" s="49"/>
      <c r="AQ70" s="430"/>
      <c r="AR70" s="430"/>
      <c r="AS70" s="194"/>
      <c r="AT70" s="49"/>
      <c r="AU70" s="430"/>
      <c r="AV70" s="430"/>
      <c r="AW70" s="430"/>
      <c r="AX70" s="430"/>
      <c r="AY70" s="430"/>
      <c r="AZ70" s="430"/>
      <c r="BA70" s="430"/>
      <c r="BB70" s="556"/>
      <c r="BC70" s="194"/>
      <c r="BD70" s="816"/>
      <c r="BE70" s="49"/>
      <c r="BF70" s="430"/>
      <c r="BG70" s="430"/>
      <c r="BH70" s="430"/>
      <c r="BI70" s="430"/>
      <c r="BJ70" s="556"/>
      <c r="BK70" s="556"/>
      <c r="BL70" s="194"/>
      <c r="BM70" s="49"/>
      <c r="BN70" s="430"/>
      <c r="BO70" s="430"/>
      <c r="BP70" s="430"/>
      <c r="BQ70" s="194"/>
      <c r="BR70" s="49"/>
      <c r="BS70" s="430"/>
      <c r="BT70" s="194"/>
      <c r="BU70" s="550"/>
      <c r="BV70" s="147">
        <f t="shared" si="4"/>
        <v>0</v>
      </c>
      <c r="BW70" s="842"/>
    </row>
    <row r="71" spans="1:75" ht="15.75" customHeight="1">
      <c r="A71" s="71"/>
      <c r="B71" s="186" t="s">
        <v>167</v>
      </c>
      <c r="C71" s="48" t="s">
        <v>243</v>
      </c>
      <c r="D71" s="47">
        <v>2005</v>
      </c>
      <c r="E71" s="82" t="s">
        <v>98</v>
      </c>
      <c r="F71" s="409"/>
      <c r="G71" s="418"/>
      <c r="H71" s="290"/>
      <c r="I71" s="409"/>
      <c r="J71" s="290"/>
      <c r="K71" s="409"/>
      <c r="L71" s="418"/>
      <c r="M71" s="418"/>
      <c r="N71" s="418"/>
      <c r="O71" s="418"/>
      <c r="P71" s="418"/>
      <c r="Q71" s="418"/>
      <c r="R71" s="418"/>
      <c r="S71" s="418"/>
      <c r="T71" s="418"/>
      <c r="U71" s="94"/>
      <c r="V71" s="290"/>
      <c r="W71" s="49"/>
      <c r="X71" s="430"/>
      <c r="Y71" s="430"/>
      <c r="Z71" s="430"/>
      <c r="AA71" s="430"/>
      <c r="AB71" s="430"/>
      <c r="AC71" s="430"/>
      <c r="AD71" s="430"/>
      <c r="AE71" s="430"/>
      <c r="AF71" s="556"/>
      <c r="AG71" s="556"/>
      <c r="AH71" s="556"/>
      <c r="AI71" s="556"/>
      <c r="AJ71" s="194"/>
      <c r="AK71" s="49"/>
      <c r="AL71" s="430"/>
      <c r="AM71" s="430"/>
      <c r="AN71" s="194"/>
      <c r="AO71" s="737"/>
      <c r="AP71" s="49"/>
      <c r="AQ71" s="430"/>
      <c r="AR71" s="430"/>
      <c r="AS71" s="194"/>
      <c r="AT71" s="49"/>
      <c r="AU71" s="430"/>
      <c r="AV71" s="430"/>
      <c r="AW71" s="430"/>
      <c r="AX71" s="430"/>
      <c r="AY71" s="430"/>
      <c r="AZ71" s="430"/>
      <c r="BA71" s="430"/>
      <c r="BB71" s="556"/>
      <c r="BC71" s="194"/>
      <c r="BD71" s="816"/>
      <c r="BE71" s="49"/>
      <c r="BF71" s="430"/>
      <c r="BG71" s="430"/>
      <c r="BH71" s="430"/>
      <c r="BI71" s="430"/>
      <c r="BJ71" s="556"/>
      <c r="BK71" s="556"/>
      <c r="BL71" s="194"/>
      <c r="BM71" s="49"/>
      <c r="BN71" s="430"/>
      <c r="BO71" s="430"/>
      <c r="BP71" s="430"/>
      <c r="BQ71" s="194"/>
      <c r="BR71" s="49"/>
      <c r="BS71" s="430"/>
      <c r="BT71" s="194"/>
      <c r="BU71" s="286"/>
      <c r="BV71" s="84">
        <f t="shared" si="4"/>
        <v>0</v>
      </c>
      <c r="BW71" s="80">
        <f aca="true" t="shared" si="5" ref="BW71:BW77">BV71</f>
        <v>0</v>
      </c>
    </row>
    <row r="72" spans="1:75" ht="15.75" customHeight="1">
      <c r="A72" s="49"/>
      <c r="B72" s="51" t="s">
        <v>179</v>
      </c>
      <c r="C72" s="48" t="s">
        <v>178</v>
      </c>
      <c r="D72" s="47">
        <v>2009</v>
      </c>
      <c r="E72" s="94" t="s">
        <v>228</v>
      </c>
      <c r="F72" s="409"/>
      <c r="G72" s="418"/>
      <c r="H72" s="290"/>
      <c r="I72" s="409"/>
      <c r="J72" s="290"/>
      <c r="K72" s="409"/>
      <c r="L72" s="418"/>
      <c r="M72" s="418"/>
      <c r="N72" s="418"/>
      <c r="O72" s="418"/>
      <c r="P72" s="418"/>
      <c r="Q72" s="418"/>
      <c r="R72" s="418"/>
      <c r="S72" s="418"/>
      <c r="T72" s="418"/>
      <c r="U72" s="94"/>
      <c r="V72" s="290"/>
      <c r="W72" s="49"/>
      <c r="X72" s="430"/>
      <c r="Y72" s="430"/>
      <c r="Z72" s="430"/>
      <c r="AA72" s="430"/>
      <c r="AB72" s="430"/>
      <c r="AC72" s="430"/>
      <c r="AD72" s="430"/>
      <c r="AE72" s="430"/>
      <c r="AF72" s="556"/>
      <c r="AG72" s="556"/>
      <c r="AH72" s="556"/>
      <c r="AI72" s="556"/>
      <c r="AJ72" s="194"/>
      <c r="AK72" s="49"/>
      <c r="AL72" s="430"/>
      <c r="AM72" s="430"/>
      <c r="AN72" s="194"/>
      <c r="AO72" s="737"/>
      <c r="AP72" s="49"/>
      <c r="AQ72" s="430"/>
      <c r="AR72" s="430"/>
      <c r="AS72" s="194"/>
      <c r="AT72" s="49"/>
      <c r="AU72" s="430"/>
      <c r="AV72" s="430"/>
      <c r="AW72" s="430"/>
      <c r="AX72" s="430"/>
      <c r="AY72" s="430"/>
      <c r="AZ72" s="430"/>
      <c r="BA72" s="430"/>
      <c r="BB72" s="556"/>
      <c r="BC72" s="194"/>
      <c r="BD72" s="816"/>
      <c r="BE72" s="49"/>
      <c r="BF72" s="430"/>
      <c r="BG72" s="430"/>
      <c r="BH72" s="430"/>
      <c r="BI72" s="430"/>
      <c r="BJ72" s="556"/>
      <c r="BK72" s="556"/>
      <c r="BL72" s="194"/>
      <c r="BM72" s="49"/>
      <c r="BN72" s="430"/>
      <c r="BO72" s="430"/>
      <c r="BP72" s="430"/>
      <c r="BQ72" s="194"/>
      <c r="BR72" s="49"/>
      <c r="BS72" s="430"/>
      <c r="BT72" s="194"/>
      <c r="BU72" s="550"/>
      <c r="BV72" s="147">
        <f t="shared" si="4"/>
        <v>0</v>
      </c>
      <c r="BW72" s="55">
        <f t="shared" si="5"/>
        <v>0</v>
      </c>
    </row>
    <row r="73" spans="1:75" ht="15.75" customHeight="1">
      <c r="A73" s="71"/>
      <c r="B73" s="70" t="s">
        <v>350</v>
      </c>
      <c r="C73" s="59" t="s">
        <v>351</v>
      </c>
      <c r="D73" s="300"/>
      <c r="E73" s="82" t="s">
        <v>352</v>
      </c>
      <c r="F73" s="409"/>
      <c r="G73" s="418"/>
      <c r="H73" s="290"/>
      <c r="I73" s="409"/>
      <c r="J73" s="290"/>
      <c r="K73" s="409"/>
      <c r="L73" s="418"/>
      <c r="M73" s="418"/>
      <c r="N73" s="418"/>
      <c r="O73" s="418"/>
      <c r="P73" s="418"/>
      <c r="Q73" s="418"/>
      <c r="R73" s="418"/>
      <c r="S73" s="418"/>
      <c r="T73" s="418"/>
      <c r="U73" s="94"/>
      <c r="V73" s="290"/>
      <c r="W73" s="49"/>
      <c r="X73" s="430"/>
      <c r="Y73" s="430"/>
      <c r="Z73" s="430"/>
      <c r="AA73" s="430"/>
      <c r="AB73" s="430"/>
      <c r="AC73" s="430"/>
      <c r="AD73" s="430"/>
      <c r="AE73" s="430"/>
      <c r="AF73" s="556"/>
      <c r="AG73" s="556"/>
      <c r="AH73" s="556"/>
      <c r="AI73" s="556"/>
      <c r="AJ73" s="194"/>
      <c r="AK73" s="49"/>
      <c r="AL73" s="430"/>
      <c r="AM73" s="430"/>
      <c r="AN73" s="194"/>
      <c r="AO73" s="737"/>
      <c r="AP73" s="49"/>
      <c r="AQ73" s="430"/>
      <c r="AR73" s="430"/>
      <c r="AS73" s="194"/>
      <c r="AT73" s="49"/>
      <c r="AU73" s="430"/>
      <c r="AV73" s="430"/>
      <c r="AW73" s="430"/>
      <c r="AX73" s="430"/>
      <c r="AY73" s="430"/>
      <c r="AZ73" s="430"/>
      <c r="BA73" s="430"/>
      <c r="BB73" s="556"/>
      <c r="BC73" s="194"/>
      <c r="BD73" s="816"/>
      <c r="BE73" s="49"/>
      <c r="BF73" s="430"/>
      <c r="BG73" s="430"/>
      <c r="BH73" s="430"/>
      <c r="BI73" s="430"/>
      <c r="BJ73" s="556"/>
      <c r="BK73" s="556"/>
      <c r="BL73" s="194"/>
      <c r="BM73" s="49"/>
      <c r="BN73" s="430"/>
      <c r="BO73" s="430"/>
      <c r="BP73" s="430"/>
      <c r="BQ73" s="194"/>
      <c r="BR73" s="49"/>
      <c r="BS73" s="430"/>
      <c r="BT73" s="194"/>
      <c r="BU73" s="286"/>
      <c r="BV73" s="84">
        <f t="shared" si="4"/>
        <v>0</v>
      </c>
      <c r="BW73" s="80">
        <f t="shared" si="5"/>
        <v>0</v>
      </c>
    </row>
    <row r="74" spans="1:75" ht="15.75" customHeight="1">
      <c r="A74" s="270"/>
      <c r="B74" s="78" t="s">
        <v>203</v>
      </c>
      <c r="C74" s="342" t="s">
        <v>262</v>
      </c>
      <c r="D74" s="351">
        <v>2002</v>
      </c>
      <c r="E74" s="247" t="s">
        <v>266</v>
      </c>
      <c r="F74" s="409"/>
      <c r="G74" s="418"/>
      <c r="H74" s="376"/>
      <c r="I74" s="512"/>
      <c r="J74" s="376"/>
      <c r="K74" s="512"/>
      <c r="L74" s="548"/>
      <c r="M74" s="548"/>
      <c r="N74" s="548"/>
      <c r="O74" s="548"/>
      <c r="P74" s="548"/>
      <c r="Q74" s="548"/>
      <c r="R74" s="548"/>
      <c r="S74" s="548"/>
      <c r="T74" s="548"/>
      <c r="U74" s="81"/>
      <c r="V74" s="376"/>
      <c r="W74" s="60"/>
      <c r="X74" s="671"/>
      <c r="Y74" s="671"/>
      <c r="Z74" s="671"/>
      <c r="AA74" s="671"/>
      <c r="AB74" s="671"/>
      <c r="AC74" s="671"/>
      <c r="AD74" s="671"/>
      <c r="AE74" s="671"/>
      <c r="AF74" s="672"/>
      <c r="AG74" s="672"/>
      <c r="AH74" s="672"/>
      <c r="AI74" s="672"/>
      <c r="AJ74" s="673"/>
      <c r="AK74" s="60"/>
      <c r="AL74" s="671"/>
      <c r="AM74" s="671"/>
      <c r="AN74" s="673"/>
      <c r="AO74" s="742"/>
      <c r="AP74" s="60"/>
      <c r="AQ74" s="671"/>
      <c r="AR74" s="671"/>
      <c r="AS74" s="673"/>
      <c r="AT74" s="60"/>
      <c r="AU74" s="671"/>
      <c r="AV74" s="671"/>
      <c r="AW74" s="671"/>
      <c r="AX74" s="671"/>
      <c r="AY74" s="671"/>
      <c r="AZ74" s="671"/>
      <c r="BA74" s="671"/>
      <c r="BB74" s="672"/>
      <c r="BC74" s="673"/>
      <c r="BD74" s="819"/>
      <c r="BE74" s="60"/>
      <c r="BF74" s="671"/>
      <c r="BG74" s="671"/>
      <c r="BH74" s="671"/>
      <c r="BI74" s="671"/>
      <c r="BJ74" s="672"/>
      <c r="BK74" s="672"/>
      <c r="BL74" s="673"/>
      <c r="BM74" s="60"/>
      <c r="BN74" s="671"/>
      <c r="BO74" s="671"/>
      <c r="BP74" s="671"/>
      <c r="BQ74" s="673"/>
      <c r="BR74" s="60"/>
      <c r="BS74" s="671"/>
      <c r="BT74" s="673"/>
      <c r="BU74" s="675"/>
      <c r="BV74" s="147">
        <f t="shared" si="4"/>
        <v>0</v>
      </c>
      <c r="BW74" s="62">
        <f t="shared" si="5"/>
        <v>0</v>
      </c>
    </row>
    <row r="75" spans="1:75" ht="15.75" customHeight="1">
      <c r="A75" s="870"/>
      <c r="B75" s="858" t="s">
        <v>320</v>
      </c>
      <c r="C75" s="47" t="s">
        <v>135</v>
      </c>
      <c r="D75" s="156">
        <v>2000</v>
      </c>
      <c r="E75" s="882" t="s">
        <v>85</v>
      </c>
      <c r="F75" s="407"/>
      <c r="G75" s="417"/>
      <c r="H75" s="408"/>
      <c r="I75" s="407"/>
      <c r="J75" s="408"/>
      <c r="K75" s="407"/>
      <c r="L75" s="417"/>
      <c r="M75" s="417"/>
      <c r="N75" s="417"/>
      <c r="O75" s="417"/>
      <c r="P75" s="417"/>
      <c r="Q75" s="417"/>
      <c r="R75" s="417"/>
      <c r="S75" s="417"/>
      <c r="T75" s="417"/>
      <c r="U75" s="53"/>
      <c r="V75" s="408"/>
      <c r="W75" s="197"/>
      <c r="X75" s="429"/>
      <c r="Y75" s="429"/>
      <c r="Z75" s="429"/>
      <c r="AA75" s="429"/>
      <c r="AB75" s="429"/>
      <c r="AC75" s="429"/>
      <c r="AD75" s="429"/>
      <c r="AE75" s="429"/>
      <c r="AF75" s="555"/>
      <c r="AG75" s="555"/>
      <c r="AH75" s="555"/>
      <c r="AI75" s="555"/>
      <c r="AJ75" s="198"/>
      <c r="AK75" s="197"/>
      <c r="AL75" s="429"/>
      <c r="AM75" s="429"/>
      <c r="AN75" s="198"/>
      <c r="AO75" s="735"/>
      <c r="AP75" s="197"/>
      <c r="AQ75" s="429"/>
      <c r="AR75" s="429"/>
      <c r="AS75" s="198"/>
      <c r="AT75" s="197"/>
      <c r="AU75" s="429"/>
      <c r="AV75" s="429"/>
      <c r="AW75" s="429"/>
      <c r="AX75" s="429"/>
      <c r="AY75" s="429"/>
      <c r="AZ75" s="429"/>
      <c r="BA75" s="429"/>
      <c r="BB75" s="555"/>
      <c r="BC75" s="198"/>
      <c r="BD75" s="817"/>
      <c r="BE75" s="197"/>
      <c r="BF75" s="429"/>
      <c r="BG75" s="429"/>
      <c r="BH75" s="429"/>
      <c r="BI75" s="429"/>
      <c r="BJ75" s="555"/>
      <c r="BK75" s="555"/>
      <c r="BL75" s="198"/>
      <c r="BM75" s="197"/>
      <c r="BN75" s="429"/>
      <c r="BO75" s="429"/>
      <c r="BP75" s="429"/>
      <c r="BQ75" s="198"/>
      <c r="BR75" s="197"/>
      <c r="BS75" s="429"/>
      <c r="BT75" s="198"/>
      <c r="BU75" s="286"/>
      <c r="BV75" s="84">
        <f t="shared" si="4"/>
        <v>0</v>
      </c>
      <c r="BW75" s="840">
        <f>SUM(BV75:BV76)</f>
        <v>0</v>
      </c>
    </row>
    <row r="76" spans="1:75" ht="15.75" customHeight="1">
      <c r="A76" s="871"/>
      <c r="B76" s="860"/>
      <c r="C76" s="59" t="s">
        <v>92</v>
      </c>
      <c r="D76" s="176">
        <v>1999</v>
      </c>
      <c r="E76" s="874"/>
      <c r="F76" s="407"/>
      <c r="G76" s="417"/>
      <c r="H76" s="408"/>
      <c r="I76" s="407"/>
      <c r="J76" s="408"/>
      <c r="K76" s="407"/>
      <c r="L76" s="417"/>
      <c r="M76" s="417"/>
      <c r="N76" s="417"/>
      <c r="O76" s="417"/>
      <c r="P76" s="417"/>
      <c r="Q76" s="417"/>
      <c r="R76" s="417"/>
      <c r="S76" s="417"/>
      <c r="T76" s="417"/>
      <c r="U76" s="53"/>
      <c r="V76" s="408"/>
      <c r="W76" s="197"/>
      <c r="X76" s="429"/>
      <c r="Y76" s="429"/>
      <c r="Z76" s="429"/>
      <c r="AA76" s="429"/>
      <c r="AB76" s="429"/>
      <c r="AC76" s="429"/>
      <c r="AD76" s="429"/>
      <c r="AE76" s="429"/>
      <c r="AF76" s="555"/>
      <c r="AG76" s="555"/>
      <c r="AH76" s="555"/>
      <c r="AI76" s="555"/>
      <c r="AJ76" s="198"/>
      <c r="AK76" s="197"/>
      <c r="AL76" s="429"/>
      <c r="AM76" s="429"/>
      <c r="AN76" s="198"/>
      <c r="AO76" s="735"/>
      <c r="AP76" s="197"/>
      <c r="AQ76" s="429"/>
      <c r="AR76" s="429"/>
      <c r="AS76" s="198"/>
      <c r="AT76" s="197"/>
      <c r="AU76" s="429"/>
      <c r="AV76" s="429"/>
      <c r="AW76" s="429"/>
      <c r="AX76" s="429"/>
      <c r="AY76" s="429"/>
      <c r="AZ76" s="429"/>
      <c r="BA76" s="429"/>
      <c r="BB76" s="555"/>
      <c r="BC76" s="198"/>
      <c r="BD76" s="817"/>
      <c r="BE76" s="197"/>
      <c r="BF76" s="429"/>
      <c r="BG76" s="429"/>
      <c r="BH76" s="429"/>
      <c r="BI76" s="429"/>
      <c r="BJ76" s="555"/>
      <c r="BK76" s="555"/>
      <c r="BL76" s="198"/>
      <c r="BM76" s="197"/>
      <c r="BN76" s="429"/>
      <c r="BO76" s="429"/>
      <c r="BP76" s="429"/>
      <c r="BQ76" s="198"/>
      <c r="BR76" s="197"/>
      <c r="BS76" s="429"/>
      <c r="BT76" s="198"/>
      <c r="BU76" s="286"/>
      <c r="BV76" s="84">
        <f t="shared" si="4"/>
        <v>0</v>
      </c>
      <c r="BW76" s="842"/>
    </row>
    <row r="77" spans="1:75" ht="15.75" customHeight="1">
      <c r="A77" s="49"/>
      <c r="B77" s="51" t="s">
        <v>116</v>
      </c>
      <c r="C77" s="47" t="s">
        <v>117</v>
      </c>
      <c r="D77" s="47">
        <v>1997</v>
      </c>
      <c r="E77" s="53" t="s">
        <v>98</v>
      </c>
      <c r="F77" s="407"/>
      <c r="G77" s="417"/>
      <c r="H77" s="408"/>
      <c r="I77" s="407"/>
      <c r="J77" s="408"/>
      <c r="K77" s="407"/>
      <c r="L77" s="417"/>
      <c r="M77" s="417"/>
      <c r="N77" s="417"/>
      <c r="O77" s="417"/>
      <c r="P77" s="417"/>
      <c r="Q77" s="417"/>
      <c r="R77" s="417"/>
      <c r="S77" s="417"/>
      <c r="T77" s="417"/>
      <c r="U77" s="53"/>
      <c r="V77" s="408"/>
      <c r="W77" s="197"/>
      <c r="X77" s="429"/>
      <c r="Y77" s="429"/>
      <c r="Z77" s="429"/>
      <c r="AA77" s="429"/>
      <c r="AB77" s="429"/>
      <c r="AC77" s="429"/>
      <c r="AD77" s="429"/>
      <c r="AE77" s="429"/>
      <c r="AF77" s="555"/>
      <c r="AG77" s="555"/>
      <c r="AH77" s="555"/>
      <c r="AI77" s="555"/>
      <c r="AJ77" s="198"/>
      <c r="AK77" s="197"/>
      <c r="AL77" s="429"/>
      <c r="AM77" s="429"/>
      <c r="AN77" s="198"/>
      <c r="AO77" s="735"/>
      <c r="AP77" s="197"/>
      <c r="AQ77" s="429"/>
      <c r="AR77" s="429"/>
      <c r="AS77" s="198"/>
      <c r="AT77" s="197"/>
      <c r="AU77" s="429"/>
      <c r="AV77" s="429"/>
      <c r="AW77" s="429"/>
      <c r="AX77" s="429"/>
      <c r="AY77" s="429"/>
      <c r="AZ77" s="429"/>
      <c r="BA77" s="429"/>
      <c r="BB77" s="555"/>
      <c r="BC77" s="198"/>
      <c r="BD77" s="817"/>
      <c r="BE77" s="197"/>
      <c r="BF77" s="429"/>
      <c r="BG77" s="429"/>
      <c r="BH77" s="429"/>
      <c r="BI77" s="429"/>
      <c r="BJ77" s="555"/>
      <c r="BK77" s="555"/>
      <c r="BL77" s="198"/>
      <c r="BM77" s="197"/>
      <c r="BN77" s="429"/>
      <c r="BO77" s="429"/>
      <c r="BP77" s="429"/>
      <c r="BQ77" s="198"/>
      <c r="BR77" s="197"/>
      <c r="BS77" s="429"/>
      <c r="BT77" s="198"/>
      <c r="BU77" s="286"/>
      <c r="BV77" s="84">
        <f t="shared" si="4"/>
        <v>0</v>
      </c>
      <c r="BW77" s="55">
        <f t="shared" si="5"/>
        <v>0</v>
      </c>
    </row>
    <row r="78" spans="1:75" ht="15.75" customHeight="1">
      <c r="A78" s="870"/>
      <c r="B78" s="858" t="s">
        <v>284</v>
      </c>
      <c r="C78" s="68" t="s">
        <v>285</v>
      </c>
      <c r="D78" s="63"/>
      <c r="E78" s="861" t="s">
        <v>286</v>
      </c>
      <c r="F78" s="409"/>
      <c r="G78" s="418"/>
      <c r="H78" s="290"/>
      <c r="I78" s="409"/>
      <c r="J78" s="290"/>
      <c r="K78" s="409"/>
      <c r="L78" s="418"/>
      <c r="M78" s="418"/>
      <c r="N78" s="418"/>
      <c r="O78" s="418"/>
      <c r="P78" s="418"/>
      <c r="Q78" s="418"/>
      <c r="R78" s="418"/>
      <c r="S78" s="418"/>
      <c r="T78" s="418"/>
      <c r="U78" s="94"/>
      <c r="V78" s="290"/>
      <c r="W78" s="49"/>
      <c r="X78" s="430"/>
      <c r="Y78" s="430"/>
      <c r="Z78" s="430"/>
      <c r="AA78" s="430"/>
      <c r="AB78" s="430"/>
      <c r="AC78" s="430"/>
      <c r="AD78" s="430"/>
      <c r="AE78" s="430"/>
      <c r="AF78" s="556"/>
      <c r="AG78" s="556"/>
      <c r="AH78" s="556"/>
      <c r="AI78" s="556"/>
      <c r="AJ78" s="194"/>
      <c r="AK78" s="49"/>
      <c r="AL78" s="430"/>
      <c r="AM78" s="430"/>
      <c r="AN78" s="194"/>
      <c r="AO78" s="737"/>
      <c r="AP78" s="49"/>
      <c r="AQ78" s="430"/>
      <c r="AR78" s="430"/>
      <c r="AS78" s="194"/>
      <c r="AT78" s="49"/>
      <c r="AU78" s="430"/>
      <c r="AV78" s="430"/>
      <c r="AW78" s="430"/>
      <c r="AX78" s="430"/>
      <c r="AY78" s="430"/>
      <c r="AZ78" s="430"/>
      <c r="BA78" s="430"/>
      <c r="BB78" s="556"/>
      <c r="BC78" s="194"/>
      <c r="BD78" s="816"/>
      <c r="BE78" s="49"/>
      <c r="BF78" s="430"/>
      <c r="BG78" s="430"/>
      <c r="BH78" s="430"/>
      <c r="BI78" s="430"/>
      <c r="BJ78" s="556"/>
      <c r="BK78" s="556"/>
      <c r="BL78" s="194"/>
      <c r="BM78" s="49"/>
      <c r="BN78" s="430"/>
      <c r="BO78" s="430"/>
      <c r="BP78" s="430"/>
      <c r="BQ78" s="194"/>
      <c r="BR78" s="49"/>
      <c r="BS78" s="430"/>
      <c r="BT78" s="194"/>
      <c r="BU78" s="550"/>
      <c r="BV78" s="84">
        <f t="shared" si="4"/>
        <v>0</v>
      </c>
      <c r="BW78" s="840">
        <f>SUM(BV78:BV80)</f>
        <v>0</v>
      </c>
    </row>
    <row r="79" spans="1:75" ht="15.75" customHeight="1">
      <c r="A79" s="873"/>
      <c r="B79" s="859"/>
      <c r="C79" s="68" t="s">
        <v>355</v>
      </c>
      <c r="D79" s="63"/>
      <c r="E79" s="872"/>
      <c r="F79" s="409"/>
      <c r="G79" s="418"/>
      <c r="H79" s="376"/>
      <c r="I79" s="512"/>
      <c r="J79" s="376"/>
      <c r="K79" s="512"/>
      <c r="L79" s="548"/>
      <c r="M79" s="548"/>
      <c r="N79" s="548"/>
      <c r="O79" s="548"/>
      <c r="P79" s="548"/>
      <c r="Q79" s="548"/>
      <c r="R79" s="548"/>
      <c r="S79" s="548"/>
      <c r="T79" s="548"/>
      <c r="U79" s="81"/>
      <c r="V79" s="376"/>
      <c r="W79" s="60"/>
      <c r="X79" s="671"/>
      <c r="Y79" s="671"/>
      <c r="Z79" s="671"/>
      <c r="AA79" s="671"/>
      <c r="AB79" s="671"/>
      <c r="AC79" s="671"/>
      <c r="AD79" s="671"/>
      <c r="AE79" s="671"/>
      <c r="AF79" s="672"/>
      <c r="AG79" s="672"/>
      <c r="AH79" s="672"/>
      <c r="AI79" s="672"/>
      <c r="AJ79" s="673"/>
      <c r="AK79" s="60"/>
      <c r="AL79" s="671"/>
      <c r="AM79" s="671"/>
      <c r="AN79" s="673"/>
      <c r="AO79" s="742"/>
      <c r="AP79" s="60"/>
      <c r="AQ79" s="671"/>
      <c r="AR79" s="671"/>
      <c r="AS79" s="673"/>
      <c r="AT79" s="60"/>
      <c r="AU79" s="671"/>
      <c r="AV79" s="671"/>
      <c r="AW79" s="671"/>
      <c r="AX79" s="671"/>
      <c r="AY79" s="671"/>
      <c r="AZ79" s="671"/>
      <c r="BA79" s="671"/>
      <c r="BB79" s="672"/>
      <c r="BC79" s="673"/>
      <c r="BD79" s="819"/>
      <c r="BE79" s="60"/>
      <c r="BF79" s="671"/>
      <c r="BG79" s="671"/>
      <c r="BH79" s="671"/>
      <c r="BI79" s="671"/>
      <c r="BJ79" s="672"/>
      <c r="BK79" s="672"/>
      <c r="BL79" s="673"/>
      <c r="BM79" s="60"/>
      <c r="BN79" s="671"/>
      <c r="BO79" s="671"/>
      <c r="BP79" s="671"/>
      <c r="BQ79" s="673"/>
      <c r="BR79" s="60"/>
      <c r="BS79" s="671"/>
      <c r="BT79" s="673"/>
      <c r="BU79" s="675"/>
      <c r="BV79" s="84">
        <f t="shared" si="4"/>
        <v>0</v>
      </c>
      <c r="BW79" s="841"/>
    </row>
    <row r="80" spans="1:75" ht="15.75" customHeight="1">
      <c r="A80" s="871"/>
      <c r="B80" s="860"/>
      <c r="C80" s="48" t="s">
        <v>356</v>
      </c>
      <c r="D80" s="63"/>
      <c r="E80" s="862"/>
      <c r="F80" s="409"/>
      <c r="G80" s="418"/>
      <c r="H80" s="376"/>
      <c r="I80" s="512"/>
      <c r="J80" s="376"/>
      <c r="K80" s="512"/>
      <c r="L80" s="548"/>
      <c r="M80" s="548"/>
      <c r="N80" s="548"/>
      <c r="O80" s="548"/>
      <c r="P80" s="548"/>
      <c r="Q80" s="548"/>
      <c r="R80" s="548"/>
      <c r="S80" s="548"/>
      <c r="T80" s="548"/>
      <c r="U80" s="81"/>
      <c r="V80" s="376"/>
      <c r="W80" s="60"/>
      <c r="X80" s="671"/>
      <c r="Y80" s="671"/>
      <c r="Z80" s="671"/>
      <c r="AA80" s="671"/>
      <c r="AB80" s="671"/>
      <c r="AC80" s="671"/>
      <c r="AD80" s="671"/>
      <c r="AE80" s="671"/>
      <c r="AF80" s="672"/>
      <c r="AG80" s="672"/>
      <c r="AH80" s="672"/>
      <c r="AI80" s="672"/>
      <c r="AJ80" s="673"/>
      <c r="AK80" s="60"/>
      <c r="AL80" s="671"/>
      <c r="AM80" s="671"/>
      <c r="AN80" s="673"/>
      <c r="AO80" s="742"/>
      <c r="AP80" s="60"/>
      <c r="AQ80" s="671"/>
      <c r="AR80" s="671"/>
      <c r="AS80" s="673"/>
      <c r="AT80" s="60"/>
      <c r="AU80" s="671"/>
      <c r="AV80" s="671"/>
      <c r="AW80" s="671"/>
      <c r="AX80" s="671"/>
      <c r="AY80" s="671"/>
      <c r="AZ80" s="671"/>
      <c r="BA80" s="671"/>
      <c r="BB80" s="672"/>
      <c r="BC80" s="673"/>
      <c r="BD80" s="819"/>
      <c r="BE80" s="60"/>
      <c r="BF80" s="671"/>
      <c r="BG80" s="671"/>
      <c r="BH80" s="671"/>
      <c r="BI80" s="671"/>
      <c r="BJ80" s="672"/>
      <c r="BK80" s="672"/>
      <c r="BL80" s="673"/>
      <c r="BM80" s="60"/>
      <c r="BN80" s="671"/>
      <c r="BO80" s="671"/>
      <c r="BP80" s="671"/>
      <c r="BQ80" s="673"/>
      <c r="BR80" s="60"/>
      <c r="BS80" s="671"/>
      <c r="BT80" s="673"/>
      <c r="BU80" s="675"/>
      <c r="BV80" s="84">
        <f t="shared" si="4"/>
        <v>0</v>
      </c>
      <c r="BW80" s="842"/>
    </row>
    <row r="81" spans="1:75" ht="15.75" customHeight="1">
      <c r="A81" s="49"/>
      <c r="B81" s="51" t="s">
        <v>71</v>
      </c>
      <c r="C81" s="47" t="s">
        <v>72</v>
      </c>
      <c r="D81" s="47"/>
      <c r="E81" s="53" t="s">
        <v>73</v>
      </c>
      <c r="F81" s="407"/>
      <c r="G81" s="417"/>
      <c r="H81" s="408"/>
      <c r="I81" s="407"/>
      <c r="J81" s="408"/>
      <c r="K81" s="407"/>
      <c r="L81" s="417"/>
      <c r="M81" s="417"/>
      <c r="N81" s="417"/>
      <c r="O81" s="417"/>
      <c r="P81" s="417"/>
      <c r="Q81" s="417"/>
      <c r="R81" s="417"/>
      <c r="S81" s="417"/>
      <c r="T81" s="417"/>
      <c r="U81" s="53"/>
      <c r="V81" s="408"/>
      <c r="W81" s="197"/>
      <c r="X81" s="429"/>
      <c r="Y81" s="429"/>
      <c r="Z81" s="429"/>
      <c r="AA81" s="429"/>
      <c r="AB81" s="429"/>
      <c r="AC81" s="429"/>
      <c r="AD81" s="429"/>
      <c r="AE81" s="429"/>
      <c r="AF81" s="555"/>
      <c r="AG81" s="555"/>
      <c r="AH81" s="555"/>
      <c r="AI81" s="555"/>
      <c r="AJ81" s="198"/>
      <c r="AK81" s="197"/>
      <c r="AL81" s="429"/>
      <c r="AM81" s="429"/>
      <c r="AN81" s="198"/>
      <c r="AO81" s="735"/>
      <c r="AP81" s="197"/>
      <c r="AQ81" s="429"/>
      <c r="AR81" s="429"/>
      <c r="AS81" s="198"/>
      <c r="AT81" s="197"/>
      <c r="AU81" s="429"/>
      <c r="AV81" s="429"/>
      <c r="AW81" s="429"/>
      <c r="AX81" s="429"/>
      <c r="AY81" s="429"/>
      <c r="AZ81" s="429"/>
      <c r="BA81" s="429"/>
      <c r="BB81" s="555"/>
      <c r="BC81" s="198"/>
      <c r="BD81" s="817"/>
      <c r="BE81" s="197"/>
      <c r="BF81" s="429"/>
      <c r="BG81" s="429"/>
      <c r="BH81" s="429"/>
      <c r="BI81" s="429"/>
      <c r="BJ81" s="555"/>
      <c r="BK81" s="555"/>
      <c r="BL81" s="198"/>
      <c r="BM81" s="197"/>
      <c r="BN81" s="429"/>
      <c r="BO81" s="429"/>
      <c r="BP81" s="429"/>
      <c r="BQ81" s="198"/>
      <c r="BR81" s="197"/>
      <c r="BS81" s="429"/>
      <c r="BT81" s="198"/>
      <c r="BU81" s="286"/>
      <c r="BV81" s="84">
        <f t="shared" si="4"/>
        <v>0</v>
      </c>
      <c r="BW81" s="55">
        <f>BV81</f>
        <v>0</v>
      </c>
    </row>
    <row r="82" spans="1:75" ht="15.75" customHeight="1">
      <c r="A82" s="49"/>
      <c r="B82" s="51" t="s">
        <v>165</v>
      </c>
      <c r="C82" s="48" t="s">
        <v>166</v>
      </c>
      <c r="D82" s="47">
        <v>2007</v>
      </c>
      <c r="E82" s="94" t="s">
        <v>55</v>
      </c>
      <c r="F82" s="409"/>
      <c r="G82" s="418"/>
      <c r="H82" s="290"/>
      <c r="I82" s="409"/>
      <c r="J82" s="290"/>
      <c r="K82" s="409"/>
      <c r="L82" s="418"/>
      <c r="M82" s="418"/>
      <c r="N82" s="418"/>
      <c r="O82" s="418"/>
      <c r="P82" s="418"/>
      <c r="Q82" s="418"/>
      <c r="R82" s="418"/>
      <c r="S82" s="418"/>
      <c r="T82" s="418"/>
      <c r="U82" s="94"/>
      <c r="V82" s="290"/>
      <c r="W82" s="49"/>
      <c r="X82" s="430"/>
      <c r="Y82" s="430"/>
      <c r="Z82" s="430"/>
      <c r="AA82" s="430"/>
      <c r="AB82" s="430"/>
      <c r="AC82" s="430"/>
      <c r="AD82" s="430"/>
      <c r="AE82" s="430"/>
      <c r="AF82" s="556"/>
      <c r="AG82" s="556"/>
      <c r="AH82" s="556"/>
      <c r="AI82" s="556"/>
      <c r="AJ82" s="194"/>
      <c r="AK82" s="49"/>
      <c r="AL82" s="430"/>
      <c r="AM82" s="430"/>
      <c r="AN82" s="194"/>
      <c r="AO82" s="737"/>
      <c r="AP82" s="49"/>
      <c r="AQ82" s="430"/>
      <c r="AR82" s="430"/>
      <c r="AS82" s="194"/>
      <c r="AT82" s="49"/>
      <c r="AU82" s="430"/>
      <c r="AV82" s="430"/>
      <c r="AW82" s="430"/>
      <c r="AX82" s="430"/>
      <c r="AY82" s="430"/>
      <c r="AZ82" s="430"/>
      <c r="BA82" s="430"/>
      <c r="BB82" s="556"/>
      <c r="BC82" s="194"/>
      <c r="BD82" s="816"/>
      <c r="BE82" s="49"/>
      <c r="BF82" s="430"/>
      <c r="BG82" s="430"/>
      <c r="BH82" s="430"/>
      <c r="BI82" s="430"/>
      <c r="BJ82" s="556"/>
      <c r="BK82" s="556"/>
      <c r="BL82" s="194"/>
      <c r="BM82" s="49"/>
      <c r="BN82" s="430"/>
      <c r="BO82" s="430"/>
      <c r="BP82" s="430"/>
      <c r="BQ82" s="194"/>
      <c r="BR82" s="49"/>
      <c r="BS82" s="430"/>
      <c r="BT82" s="194"/>
      <c r="BU82" s="550"/>
      <c r="BV82" s="84">
        <f t="shared" si="4"/>
        <v>0</v>
      </c>
      <c r="BW82" s="55">
        <f>BV82</f>
        <v>0</v>
      </c>
    </row>
    <row r="83" spans="1:75" ht="15.75" customHeight="1">
      <c r="A83" s="49"/>
      <c r="B83" s="51" t="s">
        <v>240</v>
      </c>
      <c r="C83" s="48" t="s">
        <v>241</v>
      </c>
      <c r="D83" s="47"/>
      <c r="E83" s="94" t="s">
        <v>242</v>
      </c>
      <c r="F83" s="409"/>
      <c r="G83" s="418"/>
      <c r="H83" s="376"/>
      <c r="I83" s="512"/>
      <c r="J83" s="376"/>
      <c r="K83" s="512"/>
      <c r="L83" s="548"/>
      <c r="M83" s="548"/>
      <c r="N83" s="548"/>
      <c r="O83" s="548"/>
      <c r="P83" s="548"/>
      <c r="Q83" s="548"/>
      <c r="R83" s="548"/>
      <c r="S83" s="548"/>
      <c r="T83" s="548"/>
      <c r="U83" s="81"/>
      <c r="V83" s="376"/>
      <c r="W83" s="60"/>
      <c r="X83" s="671"/>
      <c r="Y83" s="671"/>
      <c r="Z83" s="671"/>
      <c r="AA83" s="671"/>
      <c r="AB83" s="671"/>
      <c r="AC83" s="671"/>
      <c r="AD83" s="671"/>
      <c r="AE83" s="671"/>
      <c r="AF83" s="672"/>
      <c r="AG83" s="672"/>
      <c r="AH83" s="672"/>
      <c r="AI83" s="672"/>
      <c r="AJ83" s="673"/>
      <c r="AK83" s="60"/>
      <c r="AL83" s="671"/>
      <c r="AM83" s="671"/>
      <c r="AN83" s="673"/>
      <c r="AO83" s="742"/>
      <c r="AP83" s="60"/>
      <c r="AQ83" s="671"/>
      <c r="AR83" s="671"/>
      <c r="AS83" s="673"/>
      <c r="AT83" s="60"/>
      <c r="AU83" s="671"/>
      <c r="AV83" s="671"/>
      <c r="AW83" s="671"/>
      <c r="AX83" s="671"/>
      <c r="AY83" s="671"/>
      <c r="AZ83" s="671"/>
      <c r="BA83" s="671"/>
      <c r="BB83" s="672"/>
      <c r="BC83" s="673"/>
      <c r="BD83" s="819"/>
      <c r="BE83" s="60"/>
      <c r="BF83" s="671"/>
      <c r="BG83" s="671"/>
      <c r="BH83" s="671"/>
      <c r="BI83" s="671"/>
      <c r="BJ83" s="672"/>
      <c r="BK83" s="672"/>
      <c r="BL83" s="673"/>
      <c r="BM83" s="60"/>
      <c r="BN83" s="671"/>
      <c r="BO83" s="671"/>
      <c r="BP83" s="671"/>
      <c r="BQ83" s="673"/>
      <c r="BR83" s="60"/>
      <c r="BS83" s="671"/>
      <c r="BT83" s="673"/>
      <c r="BU83" s="675"/>
      <c r="BV83" s="147">
        <f t="shared" si="4"/>
        <v>0</v>
      </c>
      <c r="BW83" s="55">
        <f>BV83</f>
        <v>0</v>
      </c>
    </row>
    <row r="84" spans="1:75" ht="15.75" customHeight="1">
      <c r="A84" s="71"/>
      <c r="B84" s="70" t="s">
        <v>113</v>
      </c>
      <c r="C84" s="58" t="s">
        <v>112</v>
      </c>
      <c r="D84" s="58">
        <v>2001</v>
      </c>
      <c r="E84" s="72" t="s">
        <v>114</v>
      </c>
      <c r="F84" s="407"/>
      <c r="G84" s="417"/>
      <c r="H84" s="408"/>
      <c r="I84" s="407"/>
      <c r="J84" s="408"/>
      <c r="K84" s="407"/>
      <c r="L84" s="417"/>
      <c r="M84" s="417"/>
      <c r="N84" s="417"/>
      <c r="O84" s="417"/>
      <c r="P84" s="417"/>
      <c r="Q84" s="417"/>
      <c r="R84" s="417"/>
      <c r="S84" s="417"/>
      <c r="T84" s="417"/>
      <c r="U84" s="53"/>
      <c r="V84" s="408"/>
      <c r="W84" s="197"/>
      <c r="X84" s="429"/>
      <c r="Y84" s="429"/>
      <c r="Z84" s="429"/>
      <c r="AA84" s="429"/>
      <c r="AB84" s="429"/>
      <c r="AC84" s="429"/>
      <c r="AD84" s="429"/>
      <c r="AE84" s="429"/>
      <c r="AF84" s="555"/>
      <c r="AG84" s="555"/>
      <c r="AH84" s="555"/>
      <c r="AI84" s="555"/>
      <c r="AJ84" s="198"/>
      <c r="AK84" s="197"/>
      <c r="AL84" s="429"/>
      <c r="AM84" s="429"/>
      <c r="AN84" s="198"/>
      <c r="AO84" s="735"/>
      <c r="AP84" s="197"/>
      <c r="AQ84" s="429"/>
      <c r="AR84" s="429"/>
      <c r="AS84" s="198"/>
      <c r="AT84" s="197"/>
      <c r="AU84" s="429"/>
      <c r="AV84" s="429"/>
      <c r="AW84" s="429"/>
      <c r="AX84" s="429"/>
      <c r="AY84" s="429"/>
      <c r="AZ84" s="429"/>
      <c r="BA84" s="429"/>
      <c r="BB84" s="555"/>
      <c r="BC84" s="198"/>
      <c r="BD84" s="817"/>
      <c r="BE84" s="197"/>
      <c r="BF84" s="429"/>
      <c r="BG84" s="429"/>
      <c r="BH84" s="429"/>
      <c r="BI84" s="429"/>
      <c r="BJ84" s="555"/>
      <c r="BK84" s="555"/>
      <c r="BL84" s="198"/>
      <c r="BM84" s="197"/>
      <c r="BN84" s="429"/>
      <c r="BO84" s="429"/>
      <c r="BP84" s="429"/>
      <c r="BQ84" s="198"/>
      <c r="BR84" s="197"/>
      <c r="BS84" s="429"/>
      <c r="BT84" s="198"/>
      <c r="BU84" s="286"/>
      <c r="BV84" s="84">
        <f t="shared" si="4"/>
        <v>0</v>
      </c>
      <c r="BW84" s="55">
        <f>BV84</f>
        <v>0</v>
      </c>
    </row>
    <row r="85" spans="1:75" ht="15.75" customHeight="1">
      <c r="A85" s="870"/>
      <c r="B85" s="858" t="s">
        <v>222</v>
      </c>
      <c r="C85" s="48" t="s">
        <v>223</v>
      </c>
      <c r="D85" s="47"/>
      <c r="E85" s="861" t="s">
        <v>65</v>
      </c>
      <c r="F85" s="409"/>
      <c r="G85" s="418"/>
      <c r="H85" s="290"/>
      <c r="I85" s="409"/>
      <c r="J85" s="290"/>
      <c r="K85" s="409"/>
      <c r="L85" s="418"/>
      <c r="M85" s="418"/>
      <c r="N85" s="418"/>
      <c r="O85" s="418"/>
      <c r="P85" s="418"/>
      <c r="Q85" s="418"/>
      <c r="R85" s="418"/>
      <c r="S85" s="418"/>
      <c r="T85" s="418"/>
      <c r="U85" s="94"/>
      <c r="V85" s="290"/>
      <c r="W85" s="49"/>
      <c r="X85" s="430"/>
      <c r="Y85" s="430"/>
      <c r="Z85" s="430"/>
      <c r="AA85" s="430"/>
      <c r="AB85" s="430"/>
      <c r="AC85" s="430"/>
      <c r="AD85" s="430"/>
      <c r="AE85" s="430"/>
      <c r="AF85" s="556"/>
      <c r="AG85" s="556"/>
      <c r="AH85" s="556"/>
      <c r="AI85" s="556"/>
      <c r="AJ85" s="194"/>
      <c r="AK85" s="49"/>
      <c r="AL85" s="430"/>
      <c r="AM85" s="430"/>
      <c r="AN85" s="194"/>
      <c r="AO85" s="737"/>
      <c r="AP85" s="49"/>
      <c r="AQ85" s="430"/>
      <c r="AR85" s="430"/>
      <c r="AS85" s="194"/>
      <c r="AT85" s="49"/>
      <c r="AU85" s="430"/>
      <c r="AV85" s="430"/>
      <c r="AW85" s="430"/>
      <c r="AX85" s="430"/>
      <c r="AY85" s="430"/>
      <c r="AZ85" s="430"/>
      <c r="BA85" s="430"/>
      <c r="BB85" s="556"/>
      <c r="BC85" s="194"/>
      <c r="BD85" s="816"/>
      <c r="BE85" s="49"/>
      <c r="BF85" s="430"/>
      <c r="BG85" s="430"/>
      <c r="BH85" s="430"/>
      <c r="BI85" s="430"/>
      <c r="BJ85" s="556"/>
      <c r="BK85" s="556"/>
      <c r="BL85" s="194"/>
      <c r="BM85" s="49"/>
      <c r="BN85" s="430"/>
      <c r="BO85" s="430"/>
      <c r="BP85" s="430"/>
      <c r="BQ85" s="194"/>
      <c r="BR85" s="49"/>
      <c r="BS85" s="430"/>
      <c r="BT85" s="194"/>
      <c r="BU85" s="550"/>
      <c r="BV85" s="147">
        <f t="shared" si="4"/>
        <v>0</v>
      </c>
      <c r="BW85" s="840">
        <f>SUM(BV85:BV86)</f>
        <v>0</v>
      </c>
    </row>
    <row r="86" spans="1:75" ht="15.75" customHeight="1">
      <c r="A86" s="871"/>
      <c r="B86" s="860"/>
      <c r="C86" s="68" t="s">
        <v>129</v>
      </c>
      <c r="D86" s="63"/>
      <c r="E86" s="874"/>
      <c r="F86" s="407"/>
      <c r="G86" s="417"/>
      <c r="H86" s="408"/>
      <c r="I86" s="407"/>
      <c r="J86" s="408"/>
      <c r="K86" s="407"/>
      <c r="L86" s="417"/>
      <c r="M86" s="417"/>
      <c r="N86" s="417"/>
      <c r="O86" s="417"/>
      <c r="P86" s="417"/>
      <c r="Q86" s="417"/>
      <c r="R86" s="417"/>
      <c r="S86" s="417"/>
      <c r="T86" s="417"/>
      <c r="U86" s="53"/>
      <c r="V86" s="408"/>
      <c r="W86" s="197"/>
      <c r="X86" s="429"/>
      <c r="Y86" s="429"/>
      <c r="Z86" s="429"/>
      <c r="AA86" s="429"/>
      <c r="AB86" s="429"/>
      <c r="AC86" s="429"/>
      <c r="AD86" s="429"/>
      <c r="AE86" s="429"/>
      <c r="AF86" s="555"/>
      <c r="AG86" s="555"/>
      <c r="AH86" s="555"/>
      <c r="AI86" s="555"/>
      <c r="AJ86" s="198"/>
      <c r="AK86" s="197"/>
      <c r="AL86" s="429"/>
      <c r="AM86" s="429"/>
      <c r="AN86" s="198"/>
      <c r="AO86" s="735"/>
      <c r="AP86" s="197"/>
      <c r="AQ86" s="429"/>
      <c r="AR86" s="429"/>
      <c r="AS86" s="198"/>
      <c r="AT86" s="197"/>
      <c r="AU86" s="429"/>
      <c r="AV86" s="429"/>
      <c r="AW86" s="429"/>
      <c r="AX86" s="429"/>
      <c r="AY86" s="429"/>
      <c r="AZ86" s="429"/>
      <c r="BA86" s="429"/>
      <c r="BB86" s="555"/>
      <c r="BC86" s="198"/>
      <c r="BD86" s="817"/>
      <c r="BE86" s="197"/>
      <c r="BF86" s="429"/>
      <c r="BG86" s="429"/>
      <c r="BH86" s="429"/>
      <c r="BI86" s="429"/>
      <c r="BJ86" s="555"/>
      <c r="BK86" s="555"/>
      <c r="BL86" s="198"/>
      <c r="BM86" s="197"/>
      <c r="BN86" s="429"/>
      <c r="BO86" s="429"/>
      <c r="BP86" s="429"/>
      <c r="BQ86" s="198"/>
      <c r="BR86" s="197"/>
      <c r="BS86" s="429"/>
      <c r="BT86" s="198"/>
      <c r="BU86" s="286"/>
      <c r="BV86" s="147">
        <f t="shared" si="4"/>
        <v>0</v>
      </c>
      <c r="BW86" s="842"/>
    </row>
    <row r="87" spans="1:75" ht="15.75" customHeight="1">
      <c r="A87" s="49"/>
      <c r="B87" s="51" t="s">
        <v>311</v>
      </c>
      <c r="C87" s="48" t="s">
        <v>312</v>
      </c>
      <c r="D87" s="47">
        <v>2003</v>
      </c>
      <c r="E87" s="94" t="s">
        <v>184</v>
      </c>
      <c r="F87" s="409"/>
      <c r="G87" s="418"/>
      <c r="H87" s="290"/>
      <c r="I87" s="409"/>
      <c r="J87" s="290"/>
      <c r="K87" s="409"/>
      <c r="L87" s="418"/>
      <c r="M87" s="418"/>
      <c r="N87" s="418"/>
      <c r="O87" s="418"/>
      <c r="P87" s="418"/>
      <c r="Q87" s="418"/>
      <c r="R87" s="418"/>
      <c r="S87" s="418"/>
      <c r="T87" s="418"/>
      <c r="U87" s="94"/>
      <c r="V87" s="290"/>
      <c r="W87" s="49"/>
      <c r="X87" s="430"/>
      <c r="Y87" s="430"/>
      <c r="Z87" s="430"/>
      <c r="AA87" s="430"/>
      <c r="AB87" s="430"/>
      <c r="AC87" s="430"/>
      <c r="AD87" s="430"/>
      <c r="AE87" s="430"/>
      <c r="AF87" s="556"/>
      <c r="AG87" s="556"/>
      <c r="AH87" s="556"/>
      <c r="AI87" s="556"/>
      <c r="AJ87" s="194"/>
      <c r="AK87" s="49"/>
      <c r="AL87" s="430"/>
      <c r="AM87" s="430"/>
      <c r="AN87" s="194"/>
      <c r="AO87" s="737"/>
      <c r="AP87" s="49"/>
      <c r="AQ87" s="430"/>
      <c r="AR87" s="430"/>
      <c r="AS87" s="194"/>
      <c r="AT87" s="49"/>
      <c r="AU87" s="430"/>
      <c r="AV87" s="430"/>
      <c r="AW87" s="430"/>
      <c r="AX87" s="430"/>
      <c r="AY87" s="430"/>
      <c r="AZ87" s="430"/>
      <c r="BA87" s="430"/>
      <c r="BB87" s="556"/>
      <c r="BC87" s="194"/>
      <c r="BD87" s="816"/>
      <c r="BE87" s="49"/>
      <c r="BF87" s="430"/>
      <c r="BG87" s="430"/>
      <c r="BH87" s="430"/>
      <c r="BI87" s="430"/>
      <c r="BJ87" s="556"/>
      <c r="BK87" s="556"/>
      <c r="BL87" s="194"/>
      <c r="BM87" s="49"/>
      <c r="BN87" s="430"/>
      <c r="BO87" s="430"/>
      <c r="BP87" s="430"/>
      <c r="BQ87" s="194"/>
      <c r="BR87" s="49"/>
      <c r="BS87" s="430"/>
      <c r="BT87" s="194"/>
      <c r="BU87" s="550"/>
      <c r="BV87" s="84">
        <f t="shared" si="4"/>
        <v>0</v>
      </c>
      <c r="BW87" s="55">
        <f aca="true" t="shared" si="6" ref="BW87:BW92">BV87</f>
        <v>0</v>
      </c>
    </row>
    <row r="88" spans="1:75" ht="15.75" customHeight="1">
      <c r="A88" s="49"/>
      <c r="B88" s="51" t="s">
        <v>174</v>
      </c>
      <c r="C88" s="48" t="s">
        <v>175</v>
      </c>
      <c r="D88" s="156"/>
      <c r="E88" s="94" t="s">
        <v>176</v>
      </c>
      <c r="F88" s="409"/>
      <c r="G88" s="418"/>
      <c r="H88" s="290"/>
      <c r="I88" s="409"/>
      <c r="J88" s="290"/>
      <c r="K88" s="409"/>
      <c r="L88" s="418"/>
      <c r="M88" s="418"/>
      <c r="N88" s="418"/>
      <c r="O88" s="418"/>
      <c r="P88" s="418"/>
      <c r="Q88" s="418"/>
      <c r="R88" s="418"/>
      <c r="S88" s="418"/>
      <c r="T88" s="418"/>
      <c r="U88" s="94"/>
      <c r="V88" s="290"/>
      <c r="W88" s="49"/>
      <c r="X88" s="430"/>
      <c r="Y88" s="430"/>
      <c r="Z88" s="430"/>
      <c r="AA88" s="430"/>
      <c r="AB88" s="430"/>
      <c r="AC88" s="430"/>
      <c r="AD88" s="430"/>
      <c r="AE88" s="430"/>
      <c r="AF88" s="556"/>
      <c r="AG88" s="556"/>
      <c r="AH88" s="556"/>
      <c r="AI88" s="556"/>
      <c r="AJ88" s="194"/>
      <c r="AK88" s="49"/>
      <c r="AL88" s="430"/>
      <c r="AM88" s="430"/>
      <c r="AN88" s="194"/>
      <c r="AO88" s="737"/>
      <c r="AP88" s="49"/>
      <c r="AQ88" s="430"/>
      <c r="AR88" s="430"/>
      <c r="AS88" s="194"/>
      <c r="AT88" s="49"/>
      <c r="AU88" s="430"/>
      <c r="AV88" s="430"/>
      <c r="AW88" s="430"/>
      <c r="AX88" s="430"/>
      <c r="AY88" s="430"/>
      <c r="AZ88" s="430"/>
      <c r="BA88" s="430"/>
      <c r="BB88" s="556"/>
      <c r="BC88" s="194"/>
      <c r="BD88" s="816"/>
      <c r="BE88" s="49"/>
      <c r="BF88" s="430"/>
      <c r="BG88" s="430"/>
      <c r="BH88" s="430"/>
      <c r="BI88" s="430"/>
      <c r="BJ88" s="556"/>
      <c r="BK88" s="556"/>
      <c r="BL88" s="194"/>
      <c r="BM88" s="49"/>
      <c r="BN88" s="430"/>
      <c r="BO88" s="430"/>
      <c r="BP88" s="430"/>
      <c r="BQ88" s="194"/>
      <c r="BR88" s="49"/>
      <c r="BS88" s="430"/>
      <c r="BT88" s="194"/>
      <c r="BU88" s="550"/>
      <c r="BV88" s="84">
        <f t="shared" si="4"/>
        <v>0</v>
      </c>
      <c r="BW88" s="55">
        <f t="shared" si="6"/>
        <v>0</v>
      </c>
    </row>
    <row r="89" spans="1:75" ht="15.75" customHeight="1">
      <c r="A89" s="270"/>
      <c r="B89" s="78" t="s">
        <v>296</v>
      </c>
      <c r="C89" s="59" t="s">
        <v>297</v>
      </c>
      <c r="D89" s="176"/>
      <c r="E89" s="247" t="s">
        <v>298</v>
      </c>
      <c r="F89" s="409"/>
      <c r="G89" s="418"/>
      <c r="H89" s="290"/>
      <c r="I89" s="409"/>
      <c r="J89" s="290"/>
      <c r="K89" s="409"/>
      <c r="L89" s="418"/>
      <c r="M89" s="418"/>
      <c r="N89" s="418"/>
      <c r="O89" s="418"/>
      <c r="P89" s="418"/>
      <c r="Q89" s="418"/>
      <c r="R89" s="418"/>
      <c r="S89" s="418"/>
      <c r="T89" s="418"/>
      <c r="U89" s="94"/>
      <c r="V89" s="290"/>
      <c r="W89" s="49"/>
      <c r="X89" s="430"/>
      <c r="Y89" s="430"/>
      <c r="Z89" s="430"/>
      <c r="AA89" s="430"/>
      <c r="AB89" s="430"/>
      <c r="AC89" s="430"/>
      <c r="AD89" s="430"/>
      <c r="AE89" s="430"/>
      <c r="AF89" s="556"/>
      <c r="AG89" s="556"/>
      <c r="AH89" s="556"/>
      <c r="AI89" s="556"/>
      <c r="AJ89" s="194"/>
      <c r="AK89" s="49"/>
      <c r="AL89" s="430"/>
      <c r="AM89" s="430"/>
      <c r="AN89" s="194"/>
      <c r="AO89" s="737"/>
      <c r="AP89" s="49"/>
      <c r="AQ89" s="430"/>
      <c r="AR89" s="430"/>
      <c r="AS89" s="194"/>
      <c r="AT89" s="49"/>
      <c r="AU89" s="430"/>
      <c r="AV89" s="430"/>
      <c r="AW89" s="430"/>
      <c r="AX89" s="430"/>
      <c r="AY89" s="430"/>
      <c r="AZ89" s="430"/>
      <c r="BA89" s="430"/>
      <c r="BB89" s="556"/>
      <c r="BC89" s="194"/>
      <c r="BD89" s="816"/>
      <c r="BE89" s="49"/>
      <c r="BF89" s="430"/>
      <c r="BG89" s="430"/>
      <c r="BH89" s="430"/>
      <c r="BI89" s="430"/>
      <c r="BJ89" s="556"/>
      <c r="BK89" s="556"/>
      <c r="BL89" s="194"/>
      <c r="BM89" s="49"/>
      <c r="BN89" s="430"/>
      <c r="BO89" s="430"/>
      <c r="BP89" s="430"/>
      <c r="BQ89" s="194"/>
      <c r="BR89" s="49"/>
      <c r="BS89" s="430"/>
      <c r="BT89" s="194"/>
      <c r="BU89" s="550"/>
      <c r="BV89" s="84">
        <f t="shared" si="4"/>
        <v>0</v>
      </c>
      <c r="BW89" s="62">
        <f t="shared" si="6"/>
        <v>0</v>
      </c>
    </row>
    <row r="90" spans="1:75" ht="15.75" customHeight="1">
      <c r="A90" s="49"/>
      <c r="B90" s="51" t="s">
        <v>108</v>
      </c>
      <c r="C90" s="47" t="s">
        <v>107</v>
      </c>
      <c r="D90" s="47">
        <v>2006</v>
      </c>
      <c r="E90" s="94" t="s">
        <v>187</v>
      </c>
      <c r="F90" s="409"/>
      <c r="G90" s="418"/>
      <c r="H90" s="290"/>
      <c r="I90" s="409"/>
      <c r="J90" s="290"/>
      <c r="K90" s="409"/>
      <c r="L90" s="418"/>
      <c r="M90" s="418"/>
      <c r="N90" s="418"/>
      <c r="O90" s="418"/>
      <c r="P90" s="418"/>
      <c r="Q90" s="418"/>
      <c r="R90" s="418"/>
      <c r="S90" s="418"/>
      <c r="T90" s="418"/>
      <c r="U90" s="94"/>
      <c r="V90" s="290"/>
      <c r="W90" s="49"/>
      <c r="X90" s="430"/>
      <c r="Y90" s="430"/>
      <c r="Z90" s="430"/>
      <c r="AA90" s="430"/>
      <c r="AB90" s="430"/>
      <c r="AC90" s="430"/>
      <c r="AD90" s="430"/>
      <c r="AE90" s="430"/>
      <c r="AF90" s="556"/>
      <c r="AG90" s="556"/>
      <c r="AH90" s="556"/>
      <c r="AI90" s="556"/>
      <c r="AJ90" s="194"/>
      <c r="AK90" s="49"/>
      <c r="AL90" s="430"/>
      <c r="AM90" s="430"/>
      <c r="AN90" s="194"/>
      <c r="AO90" s="737"/>
      <c r="AP90" s="49"/>
      <c r="AQ90" s="430"/>
      <c r="AR90" s="430"/>
      <c r="AS90" s="194"/>
      <c r="AT90" s="49"/>
      <c r="AU90" s="430"/>
      <c r="AV90" s="430"/>
      <c r="AW90" s="430"/>
      <c r="AX90" s="430"/>
      <c r="AY90" s="430"/>
      <c r="AZ90" s="430"/>
      <c r="BA90" s="430"/>
      <c r="BB90" s="556"/>
      <c r="BC90" s="194"/>
      <c r="BD90" s="816"/>
      <c r="BE90" s="49"/>
      <c r="BF90" s="430"/>
      <c r="BG90" s="430"/>
      <c r="BH90" s="430"/>
      <c r="BI90" s="430"/>
      <c r="BJ90" s="556"/>
      <c r="BK90" s="556"/>
      <c r="BL90" s="194"/>
      <c r="BM90" s="49"/>
      <c r="BN90" s="430"/>
      <c r="BO90" s="430"/>
      <c r="BP90" s="430"/>
      <c r="BQ90" s="194"/>
      <c r="BR90" s="49"/>
      <c r="BS90" s="430"/>
      <c r="BT90" s="194"/>
      <c r="BU90" s="550"/>
      <c r="BV90" s="84">
        <f t="shared" si="4"/>
        <v>0</v>
      </c>
      <c r="BW90" s="55">
        <f t="shared" si="6"/>
        <v>0</v>
      </c>
    </row>
    <row r="91" spans="1:75" ht="15.75" customHeight="1">
      <c r="A91" s="71"/>
      <c r="B91" s="70" t="s">
        <v>335</v>
      </c>
      <c r="C91" s="59" t="s">
        <v>299</v>
      </c>
      <c r="D91" s="58"/>
      <c r="E91" s="82" t="s">
        <v>300</v>
      </c>
      <c r="F91" s="409"/>
      <c r="G91" s="418"/>
      <c r="H91" s="290"/>
      <c r="I91" s="409"/>
      <c r="J91" s="290"/>
      <c r="K91" s="409"/>
      <c r="L91" s="418"/>
      <c r="M91" s="418"/>
      <c r="N91" s="418"/>
      <c r="O91" s="418"/>
      <c r="P91" s="418"/>
      <c r="Q91" s="418"/>
      <c r="R91" s="418"/>
      <c r="S91" s="418"/>
      <c r="T91" s="418"/>
      <c r="U91" s="94"/>
      <c r="V91" s="290"/>
      <c r="W91" s="49"/>
      <c r="X91" s="430"/>
      <c r="Y91" s="430"/>
      <c r="Z91" s="430"/>
      <c r="AA91" s="430"/>
      <c r="AB91" s="430"/>
      <c r="AC91" s="430"/>
      <c r="AD91" s="430"/>
      <c r="AE91" s="430"/>
      <c r="AF91" s="556"/>
      <c r="AG91" s="556"/>
      <c r="AH91" s="556"/>
      <c r="AI91" s="556"/>
      <c r="AJ91" s="194"/>
      <c r="AK91" s="49"/>
      <c r="AL91" s="430"/>
      <c r="AM91" s="430"/>
      <c r="AN91" s="194"/>
      <c r="AO91" s="737"/>
      <c r="AP91" s="49"/>
      <c r="AQ91" s="430"/>
      <c r="AR91" s="430"/>
      <c r="AS91" s="194"/>
      <c r="AT91" s="49"/>
      <c r="AU91" s="430"/>
      <c r="AV91" s="430"/>
      <c r="AW91" s="430"/>
      <c r="AX91" s="430"/>
      <c r="AY91" s="430"/>
      <c r="AZ91" s="430"/>
      <c r="BA91" s="430"/>
      <c r="BB91" s="556"/>
      <c r="BC91" s="194"/>
      <c r="BD91" s="816"/>
      <c r="BE91" s="49"/>
      <c r="BF91" s="430"/>
      <c r="BG91" s="430"/>
      <c r="BH91" s="430"/>
      <c r="BI91" s="430"/>
      <c r="BJ91" s="556"/>
      <c r="BK91" s="556"/>
      <c r="BL91" s="194"/>
      <c r="BM91" s="49"/>
      <c r="BN91" s="430"/>
      <c r="BO91" s="430"/>
      <c r="BP91" s="430"/>
      <c r="BQ91" s="194"/>
      <c r="BR91" s="49"/>
      <c r="BS91" s="430"/>
      <c r="BT91" s="194"/>
      <c r="BU91" s="550"/>
      <c r="BV91" s="84">
        <f t="shared" si="4"/>
        <v>0</v>
      </c>
      <c r="BW91" s="55">
        <f t="shared" si="6"/>
        <v>0</v>
      </c>
    </row>
    <row r="92" spans="1:75" ht="15.75" customHeight="1">
      <c r="A92" s="71"/>
      <c r="B92" s="70" t="s">
        <v>395</v>
      </c>
      <c r="C92" s="59" t="s">
        <v>396</v>
      </c>
      <c r="D92" s="58"/>
      <c r="E92" s="82" t="s">
        <v>80</v>
      </c>
      <c r="F92" s="409"/>
      <c r="G92" s="418"/>
      <c r="H92" s="290"/>
      <c r="I92" s="409"/>
      <c r="J92" s="290"/>
      <c r="K92" s="409"/>
      <c r="L92" s="418"/>
      <c r="M92" s="418"/>
      <c r="N92" s="418"/>
      <c r="O92" s="418"/>
      <c r="P92" s="418"/>
      <c r="Q92" s="418"/>
      <c r="R92" s="418"/>
      <c r="S92" s="418"/>
      <c r="T92" s="418"/>
      <c r="U92" s="94"/>
      <c r="V92" s="290"/>
      <c r="W92" s="49"/>
      <c r="X92" s="430"/>
      <c r="Y92" s="430"/>
      <c r="Z92" s="430"/>
      <c r="AA92" s="430"/>
      <c r="AB92" s="430"/>
      <c r="AC92" s="430"/>
      <c r="AD92" s="430"/>
      <c r="AE92" s="430"/>
      <c r="AF92" s="556"/>
      <c r="AG92" s="556"/>
      <c r="AH92" s="556"/>
      <c r="AI92" s="556"/>
      <c r="AJ92" s="194"/>
      <c r="AK92" s="49"/>
      <c r="AL92" s="430"/>
      <c r="AM92" s="430"/>
      <c r="AN92" s="194"/>
      <c r="AO92" s="737"/>
      <c r="AP92" s="49"/>
      <c r="AQ92" s="430"/>
      <c r="AR92" s="430"/>
      <c r="AS92" s="194"/>
      <c r="AT92" s="49"/>
      <c r="AU92" s="430"/>
      <c r="AV92" s="430"/>
      <c r="AW92" s="430"/>
      <c r="AX92" s="430"/>
      <c r="AY92" s="430"/>
      <c r="AZ92" s="430"/>
      <c r="BA92" s="430"/>
      <c r="BB92" s="556"/>
      <c r="BC92" s="194"/>
      <c r="BD92" s="816"/>
      <c r="BE92" s="49"/>
      <c r="BF92" s="430"/>
      <c r="BG92" s="430"/>
      <c r="BH92" s="430"/>
      <c r="BI92" s="430"/>
      <c r="BJ92" s="556"/>
      <c r="BK92" s="556"/>
      <c r="BL92" s="194"/>
      <c r="BM92" s="49"/>
      <c r="BN92" s="430"/>
      <c r="BO92" s="430"/>
      <c r="BP92" s="430"/>
      <c r="BQ92" s="194"/>
      <c r="BR92" s="49"/>
      <c r="BS92" s="430"/>
      <c r="BT92" s="194"/>
      <c r="BU92" s="550"/>
      <c r="BV92" s="84">
        <f t="shared" si="4"/>
        <v>0</v>
      </c>
      <c r="BW92" s="55">
        <f t="shared" si="6"/>
        <v>0</v>
      </c>
    </row>
    <row r="93" spans="1:75" ht="15.75" customHeight="1">
      <c r="A93" s="75"/>
      <c r="B93" s="61" t="s">
        <v>185</v>
      </c>
      <c r="C93" s="68" t="s">
        <v>186</v>
      </c>
      <c r="D93" s="76"/>
      <c r="E93" s="81" t="s">
        <v>96</v>
      </c>
      <c r="F93" s="409"/>
      <c r="G93" s="418"/>
      <c r="H93" s="290"/>
      <c r="I93" s="409"/>
      <c r="J93" s="290"/>
      <c r="K93" s="409"/>
      <c r="L93" s="418"/>
      <c r="M93" s="418"/>
      <c r="N93" s="418"/>
      <c r="O93" s="418"/>
      <c r="P93" s="418"/>
      <c r="Q93" s="418"/>
      <c r="R93" s="418"/>
      <c r="S93" s="418"/>
      <c r="T93" s="418"/>
      <c r="U93" s="94"/>
      <c r="V93" s="290"/>
      <c r="W93" s="49"/>
      <c r="X93" s="430"/>
      <c r="Y93" s="430"/>
      <c r="Z93" s="430"/>
      <c r="AA93" s="430"/>
      <c r="AB93" s="430"/>
      <c r="AC93" s="430"/>
      <c r="AD93" s="430"/>
      <c r="AE93" s="430"/>
      <c r="AF93" s="556"/>
      <c r="AG93" s="556"/>
      <c r="AH93" s="556"/>
      <c r="AI93" s="556"/>
      <c r="AJ93" s="194"/>
      <c r="AK93" s="49"/>
      <c r="AL93" s="430"/>
      <c r="AM93" s="430"/>
      <c r="AN93" s="194"/>
      <c r="AO93" s="737"/>
      <c r="AP93" s="49"/>
      <c r="AQ93" s="430"/>
      <c r="AR93" s="430"/>
      <c r="AS93" s="194"/>
      <c r="AT93" s="49"/>
      <c r="AU93" s="430"/>
      <c r="AV93" s="430"/>
      <c r="AW93" s="430"/>
      <c r="AX93" s="430"/>
      <c r="AY93" s="430"/>
      <c r="AZ93" s="430"/>
      <c r="BA93" s="430"/>
      <c r="BB93" s="556"/>
      <c r="BC93" s="194"/>
      <c r="BD93" s="816"/>
      <c r="BE93" s="49"/>
      <c r="BF93" s="430"/>
      <c r="BG93" s="430"/>
      <c r="BH93" s="430"/>
      <c r="BI93" s="430"/>
      <c r="BJ93" s="556"/>
      <c r="BK93" s="556"/>
      <c r="BL93" s="194"/>
      <c r="BM93" s="49"/>
      <c r="BN93" s="430"/>
      <c r="BO93" s="430"/>
      <c r="BP93" s="430"/>
      <c r="BQ93" s="194"/>
      <c r="BR93" s="49"/>
      <c r="BS93" s="430"/>
      <c r="BT93" s="194"/>
      <c r="BU93" s="550"/>
      <c r="BV93" s="84">
        <f t="shared" si="4"/>
        <v>0</v>
      </c>
      <c r="BW93" s="55">
        <f>BV93</f>
        <v>0</v>
      </c>
    </row>
    <row r="94" spans="1:75" ht="15.75" customHeight="1">
      <c r="A94" s="49"/>
      <c r="B94" s="324" t="s">
        <v>95</v>
      </c>
      <c r="C94" s="48" t="s">
        <v>380</v>
      </c>
      <c r="D94" s="156"/>
      <c r="E94" s="404" t="s">
        <v>379</v>
      </c>
      <c r="F94" s="411"/>
      <c r="G94" s="420"/>
      <c r="H94" s="325"/>
      <c r="I94" s="411"/>
      <c r="J94" s="325"/>
      <c r="K94" s="411"/>
      <c r="L94" s="420"/>
      <c r="M94" s="420"/>
      <c r="N94" s="420"/>
      <c r="O94" s="420"/>
      <c r="P94" s="420"/>
      <c r="Q94" s="420"/>
      <c r="R94" s="420"/>
      <c r="S94" s="420"/>
      <c r="T94" s="420"/>
      <c r="U94" s="404"/>
      <c r="V94" s="325"/>
      <c r="W94" s="49"/>
      <c r="X94" s="430"/>
      <c r="Y94" s="430"/>
      <c r="Z94" s="430"/>
      <c r="AA94" s="430"/>
      <c r="AB94" s="430"/>
      <c r="AC94" s="430"/>
      <c r="AD94" s="430"/>
      <c r="AE94" s="430"/>
      <c r="AF94" s="556"/>
      <c r="AG94" s="556"/>
      <c r="AH94" s="556"/>
      <c r="AI94" s="556"/>
      <c r="AJ94" s="194"/>
      <c r="AK94" s="49"/>
      <c r="AL94" s="430"/>
      <c r="AM94" s="430"/>
      <c r="AN94" s="194"/>
      <c r="AO94" s="737"/>
      <c r="AP94" s="49"/>
      <c r="AQ94" s="430"/>
      <c r="AR94" s="430"/>
      <c r="AS94" s="194"/>
      <c r="AT94" s="49"/>
      <c r="AU94" s="430"/>
      <c r="AV94" s="430"/>
      <c r="AW94" s="430"/>
      <c r="AX94" s="430"/>
      <c r="AY94" s="430"/>
      <c r="AZ94" s="430"/>
      <c r="BA94" s="430"/>
      <c r="BB94" s="556"/>
      <c r="BC94" s="194"/>
      <c r="BD94" s="816"/>
      <c r="BE94" s="49"/>
      <c r="BF94" s="430"/>
      <c r="BG94" s="430"/>
      <c r="BH94" s="430"/>
      <c r="BI94" s="430"/>
      <c r="BJ94" s="556"/>
      <c r="BK94" s="556"/>
      <c r="BL94" s="194"/>
      <c r="BM94" s="49"/>
      <c r="BN94" s="430"/>
      <c r="BO94" s="430"/>
      <c r="BP94" s="430"/>
      <c r="BQ94" s="194"/>
      <c r="BR94" s="49"/>
      <c r="BS94" s="430"/>
      <c r="BT94" s="194"/>
      <c r="BU94" s="286"/>
      <c r="BV94" s="84">
        <f t="shared" si="4"/>
        <v>0</v>
      </c>
      <c r="BW94" s="80">
        <f>BV94</f>
        <v>0</v>
      </c>
    </row>
    <row r="95" spans="1:75" ht="15.75" customHeight="1">
      <c r="A95" s="75"/>
      <c r="B95" s="61" t="s">
        <v>264</v>
      </c>
      <c r="C95" s="68" t="s">
        <v>265</v>
      </c>
      <c r="D95" s="76">
        <v>2005</v>
      </c>
      <c r="E95" s="81" t="s">
        <v>266</v>
      </c>
      <c r="F95" s="409"/>
      <c r="G95" s="418"/>
      <c r="H95" s="290"/>
      <c r="I95" s="409"/>
      <c r="J95" s="290"/>
      <c r="K95" s="409"/>
      <c r="L95" s="418"/>
      <c r="M95" s="418"/>
      <c r="N95" s="418"/>
      <c r="O95" s="418"/>
      <c r="P95" s="418"/>
      <c r="Q95" s="418"/>
      <c r="R95" s="418"/>
      <c r="S95" s="418"/>
      <c r="T95" s="418"/>
      <c r="U95" s="94"/>
      <c r="V95" s="290"/>
      <c r="W95" s="49"/>
      <c r="X95" s="430"/>
      <c r="Y95" s="430"/>
      <c r="Z95" s="430"/>
      <c r="AA95" s="430"/>
      <c r="AB95" s="430"/>
      <c r="AC95" s="430"/>
      <c r="AD95" s="430"/>
      <c r="AE95" s="430"/>
      <c r="AF95" s="556"/>
      <c r="AG95" s="556"/>
      <c r="AH95" s="556"/>
      <c r="AI95" s="556"/>
      <c r="AJ95" s="194"/>
      <c r="AK95" s="49"/>
      <c r="AL95" s="430"/>
      <c r="AM95" s="430"/>
      <c r="AN95" s="194"/>
      <c r="AO95" s="737"/>
      <c r="AP95" s="49"/>
      <c r="AQ95" s="430"/>
      <c r="AR95" s="430"/>
      <c r="AS95" s="194"/>
      <c r="AT95" s="49"/>
      <c r="AU95" s="430"/>
      <c r="AV95" s="430"/>
      <c r="AW95" s="430"/>
      <c r="AX95" s="430"/>
      <c r="AY95" s="430"/>
      <c r="AZ95" s="430"/>
      <c r="BA95" s="430"/>
      <c r="BB95" s="556"/>
      <c r="BC95" s="194"/>
      <c r="BD95" s="816"/>
      <c r="BE95" s="49"/>
      <c r="BF95" s="430"/>
      <c r="BG95" s="430"/>
      <c r="BH95" s="430"/>
      <c r="BI95" s="430"/>
      <c r="BJ95" s="556"/>
      <c r="BK95" s="556"/>
      <c r="BL95" s="194"/>
      <c r="BM95" s="49"/>
      <c r="BN95" s="430"/>
      <c r="BO95" s="430"/>
      <c r="BP95" s="430"/>
      <c r="BQ95" s="194"/>
      <c r="BR95" s="49"/>
      <c r="BS95" s="430"/>
      <c r="BT95" s="194"/>
      <c r="BU95" s="550"/>
      <c r="BV95" s="84">
        <f aca="true" t="shared" si="7" ref="BV95:BV107">SUM(BU95)</f>
        <v>0</v>
      </c>
      <c r="BW95" s="55">
        <f>BV95</f>
        <v>0</v>
      </c>
    </row>
    <row r="96" spans="1:75" ht="15.75" customHeight="1">
      <c r="A96" s="49"/>
      <c r="B96" s="51" t="s">
        <v>333</v>
      </c>
      <c r="C96" s="48" t="s">
        <v>334</v>
      </c>
      <c r="D96" s="47">
        <v>2007</v>
      </c>
      <c r="E96" s="94" t="s">
        <v>114</v>
      </c>
      <c r="F96" s="409"/>
      <c r="G96" s="418"/>
      <c r="H96" s="290"/>
      <c r="I96" s="409"/>
      <c r="J96" s="290"/>
      <c r="K96" s="409"/>
      <c r="L96" s="418"/>
      <c r="M96" s="418"/>
      <c r="N96" s="418"/>
      <c r="O96" s="418"/>
      <c r="P96" s="418"/>
      <c r="Q96" s="418"/>
      <c r="R96" s="418"/>
      <c r="S96" s="418"/>
      <c r="T96" s="418"/>
      <c r="U96" s="94"/>
      <c r="V96" s="290"/>
      <c r="W96" s="49"/>
      <c r="X96" s="430"/>
      <c r="Y96" s="430"/>
      <c r="Z96" s="430"/>
      <c r="AA96" s="430"/>
      <c r="AB96" s="430"/>
      <c r="AC96" s="430"/>
      <c r="AD96" s="430"/>
      <c r="AE96" s="430"/>
      <c r="AF96" s="556"/>
      <c r="AG96" s="556"/>
      <c r="AH96" s="556"/>
      <c r="AI96" s="556"/>
      <c r="AJ96" s="194"/>
      <c r="AK96" s="49"/>
      <c r="AL96" s="430"/>
      <c r="AM96" s="430"/>
      <c r="AN96" s="194"/>
      <c r="AO96" s="737"/>
      <c r="AP96" s="49"/>
      <c r="AQ96" s="430"/>
      <c r="AR96" s="430"/>
      <c r="AS96" s="194"/>
      <c r="AT96" s="49"/>
      <c r="AU96" s="430"/>
      <c r="AV96" s="430"/>
      <c r="AW96" s="430"/>
      <c r="AX96" s="430"/>
      <c r="AY96" s="430"/>
      <c r="AZ96" s="430"/>
      <c r="BA96" s="430"/>
      <c r="BB96" s="556"/>
      <c r="BC96" s="194"/>
      <c r="BD96" s="816"/>
      <c r="BE96" s="49"/>
      <c r="BF96" s="430"/>
      <c r="BG96" s="430"/>
      <c r="BH96" s="430"/>
      <c r="BI96" s="430"/>
      <c r="BJ96" s="556"/>
      <c r="BK96" s="556"/>
      <c r="BL96" s="194"/>
      <c r="BM96" s="49"/>
      <c r="BN96" s="430"/>
      <c r="BO96" s="430"/>
      <c r="BP96" s="430"/>
      <c r="BQ96" s="194"/>
      <c r="BR96" s="49"/>
      <c r="BS96" s="430"/>
      <c r="BT96" s="194"/>
      <c r="BU96" s="550"/>
      <c r="BV96" s="147">
        <f t="shared" si="7"/>
        <v>0</v>
      </c>
      <c r="BW96" s="55">
        <f aca="true" t="shared" si="8" ref="BW96:BW107">BV96</f>
        <v>0</v>
      </c>
    </row>
    <row r="97" spans="1:75" ht="15.75" customHeight="1">
      <c r="A97" s="49"/>
      <c r="B97" s="51" t="s">
        <v>144</v>
      </c>
      <c r="C97" s="48" t="s">
        <v>145</v>
      </c>
      <c r="D97" s="47"/>
      <c r="E97" s="94" t="s">
        <v>69</v>
      </c>
      <c r="F97" s="409"/>
      <c r="G97" s="418"/>
      <c r="H97" s="290"/>
      <c r="I97" s="409"/>
      <c r="J97" s="290"/>
      <c r="K97" s="409"/>
      <c r="L97" s="418"/>
      <c r="M97" s="418"/>
      <c r="N97" s="418"/>
      <c r="O97" s="418"/>
      <c r="P97" s="418"/>
      <c r="Q97" s="418"/>
      <c r="R97" s="418"/>
      <c r="S97" s="418"/>
      <c r="T97" s="418"/>
      <c r="U97" s="94"/>
      <c r="V97" s="290"/>
      <c r="W97" s="49"/>
      <c r="X97" s="430"/>
      <c r="Y97" s="430"/>
      <c r="Z97" s="430"/>
      <c r="AA97" s="430"/>
      <c r="AB97" s="430"/>
      <c r="AC97" s="430"/>
      <c r="AD97" s="430"/>
      <c r="AE97" s="430"/>
      <c r="AF97" s="556"/>
      <c r="AG97" s="556"/>
      <c r="AH97" s="556"/>
      <c r="AI97" s="556"/>
      <c r="AJ97" s="194"/>
      <c r="AK97" s="49"/>
      <c r="AL97" s="430"/>
      <c r="AM97" s="430"/>
      <c r="AN97" s="194"/>
      <c r="AO97" s="737"/>
      <c r="AP97" s="49"/>
      <c r="AQ97" s="430"/>
      <c r="AR97" s="430"/>
      <c r="AS97" s="194"/>
      <c r="AT97" s="49"/>
      <c r="AU97" s="430"/>
      <c r="AV97" s="430"/>
      <c r="AW97" s="430"/>
      <c r="AX97" s="430"/>
      <c r="AY97" s="430"/>
      <c r="AZ97" s="430"/>
      <c r="BA97" s="430"/>
      <c r="BB97" s="556"/>
      <c r="BC97" s="194"/>
      <c r="BD97" s="816"/>
      <c r="BE97" s="49"/>
      <c r="BF97" s="430"/>
      <c r="BG97" s="430"/>
      <c r="BH97" s="430"/>
      <c r="BI97" s="430"/>
      <c r="BJ97" s="556"/>
      <c r="BK97" s="556"/>
      <c r="BL97" s="194"/>
      <c r="BM97" s="49"/>
      <c r="BN97" s="430"/>
      <c r="BO97" s="430"/>
      <c r="BP97" s="430"/>
      <c r="BQ97" s="194"/>
      <c r="BR97" s="49"/>
      <c r="BS97" s="430"/>
      <c r="BT97" s="194"/>
      <c r="BU97" s="550"/>
      <c r="BV97" s="84">
        <f t="shared" si="7"/>
        <v>0</v>
      </c>
      <c r="BW97" s="55">
        <f>BV97</f>
        <v>0</v>
      </c>
    </row>
    <row r="98" spans="1:75" ht="15.75" customHeight="1">
      <c r="A98" s="155"/>
      <c r="B98" s="51" t="s">
        <v>196</v>
      </c>
      <c r="C98" s="48" t="s">
        <v>197</v>
      </c>
      <c r="D98" s="156"/>
      <c r="E98" s="94" t="s">
        <v>244</v>
      </c>
      <c r="F98" s="409"/>
      <c r="G98" s="418"/>
      <c r="H98" s="290"/>
      <c r="I98" s="409"/>
      <c r="J98" s="290"/>
      <c r="K98" s="409"/>
      <c r="L98" s="418"/>
      <c r="M98" s="418"/>
      <c r="N98" s="418"/>
      <c r="O98" s="418"/>
      <c r="P98" s="418"/>
      <c r="Q98" s="418"/>
      <c r="R98" s="418"/>
      <c r="S98" s="418"/>
      <c r="T98" s="418"/>
      <c r="U98" s="94"/>
      <c r="V98" s="290"/>
      <c r="W98" s="49"/>
      <c r="X98" s="430"/>
      <c r="Y98" s="430"/>
      <c r="Z98" s="430"/>
      <c r="AA98" s="430"/>
      <c r="AB98" s="430"/>
      <c r="AC98" s="430"/>
      <c r="AD98" s="430"/>
      <c r="AE98" s="430"/>
      <c r="AF98" s="556"/>
      <c r="AG98" s="556"/>
      <c r="AH98" s="556"/>
      <c r="AI98" s="556"/>
      <c r="AJ98" s="194"/>
      <c r="AK98" s="49"/>
      <c r="AL98" s="430"/>
      <c r="AM98" s="430"/>
      <c r="AN98" s="194"/>
      <c r="AO98" s="737"/>
      <c r="AP98" s="49"/>
      <c r="AQ98" s="430"/>
      <c r="AR98" s="430"/>
      <c r="AS98" s="194"/>
      <c r="AT98" s="49"/>
      <c r="AU98" s="430"/>
      <c r="AV98" s="430"/>
      <c r="AW98" s="430"/>
      <c r="AX98" s="430"/>
      <c r="AY98" s="430"/>
      <c r="AZ98" s="430"/>
      <c r="BA98" s="430"/>
      <c r="BB98" s="556"/>
      <c r="BC98" s="194"/>
      <c r="BD98" s="816"/>
      <c r="BE98" s="49"/>
      <c r="BF98" s="430"/>
      <c r="BG98" s="430"/>
      <c r="BH98" s="430"/>
      <c r="BI98" s="430"/>
      <c r="BJ98" s="556"/>
      <c r="BK98" s="556"/>
      <c r="BL98" s="194"/>
      <c r="BM98" s="49"/>
      <c r="BN98" s="430"/>
      <c r="BO98" s="430"/>
      <c r="BP98" s="430"/>
      <c r="BQ98" s="194"/>
      <c r="BR98" s="49"/>
      <c r="BS98" s="430"/>
      <c r="BT98" s="194"/>
      <c r="BU98" s="550"/>
      <c r="BV98" s="84">
        <f t="shared" si="7"/>
        <v>0</v>
      </c>
      <c r="BW98" s="55">
        <f t="shared" si="8"/>
        <v>0</v>
      </c>
    </row>
    <row r="99" spans="1:75" ht="15.75" customHeight="1">
      <c r="A99" s="60"/>
      <c r="B99" s="61" t="s">
        <v>218</v>
      </c>
      <c r="C99" s="68" t="s">
        <v>219</v>
      </c>
      <c r="D99" s="63"/>
      <c r="E99" s="81"/>
      <c r="F99" s="409"/>
      <c r="G99" s="418"/>
      <c r="H99" s="290"/>
      <c r="I99" s="409"/>
      <c r="J99" s="290"/>
      <c r="K99" s="409"/>
      <c r="L99" s="418"/>
      <c r="M99" s="418"/>
      <c r="N99" s="418"/>
      <c r="O99" s="418"/>
      <c r="P99" s="418"/>
      <c r="Q99" s="418"/>
      <c r="R99" s="418"/>
      <c r="S99" s="418"/>
      <c r="T99" s="418"/>
      <c r="U99" s="94"/>
      <c r="V99" s="290"/>
      <c r="W99" s="49"/>
      <c r="X99" s="430"/>
      <c r="Y99" s="430"/>
      <c r="Z99" s="430"/>
      <c r="AA99" s="430"/>
      <c r="AB99" s="430"/>
      <c r="AC99" s="430"/>
      <c r="AD99" s="430"/>
      <c r="AE99" s="430"/>
      <c r="AF99" s="556"/>
      <c r="AG99" s="556"/>
      <c r="AH99" s="556"/>
      <c r="AI99" s="556"/>
      <c r="AJ99" s="194"/>
      <c r="AK99" s="49"/>
      <c r="AL99" s="430"/>
      <c r="AM99" s="430"/>
      <c r="AN99" s="194"/>
      <c r="AO99" s="737"/>
      <c r="AP99" s="49"/>
      <c r="AQ99" s="430"/>
      <c r="AR99" s="430"/>
      <c r="AS99" s="194"/>
      <c r="AT99" s="49"/>
      <c r="AU99" s="430"/>
      <c r="AV99" s="430"/>
      <c r="AW99" s="430"/>
      <c r="AX99" s="430"/>
      <c r="AY99" s="430"/>
      <c r="AZ99" s="430"/>
      <c r="BA99" s="430"/>
      <c r="BB99" s="556"/>
      <c r="BC99" s="194"/>
      <c r="BD99" s="816"/>
      <c r="BE99" s="49"/>
      <c r="BF99" s="430"/>
      <c r="BG99" s="430"/>
      <c r="BH99" s="430"/>
      <c r="BI99" s="430"/>
      <c r="BJ99" s="556"/>
      <c r="BK99" s="556"/>
      <c r="BL99" s="194"/>
      <c r="BM99" s="49"/>
      <c r="BN99" s="430"/>
      <c r="BO99" s="430"/>
      <c r="BP99" s="430"/>
      <c r="BQ99" s="194"/>
      <c r="BR99" s="49"/>
      <c r="BS99" s="430"/>
      <c r="BT99" s="194"/>
      <c r="BU99" s="550"/>
      <c r="BV99" s="147">
        <f t="shared" si="7"/>
        <v>0</v>
      </c>
      <c r="BW99" s="62">
        <f t="shared" si="8"/>
        <v>0</v>
      </c>
    </row>
    <row r="100" spans="1:75" ht="15.75" customHeight="1">
      <c r="A100" s="75"/>
      <c r="B100" s="61" t="s">
        <v>369</v>
      </c>
      <c r="C100" s="68" t="s">
        <v>370</v>
      </c>
      <c r="D100" s="76"/>
      <c r="E100" s="81" t="s">
        <v>242</v>
      </c>
      <c r="F100" s="409"/>
      <c r="G100" s="418"/>
      <c r="H100" s="290"/>
      <c r="I100" s="409"/>
      <c r="J100" s="290"/>
      <c r="K100" s="409"/>
      <c r="L100" s="418"/>
      <c r="M100" s="418"/>
      <c r="N100" s="418"/>
      <c r="O100" s="418"/>
      <c r="P100" s="418"/>
      <c r="Q100" s="418"/>
      <c r="R100" s="418"/>
      <c r="S100" s="418"/>
      <c r="T100" s="418"/>
      <c r="U100" s="94"/>
      <c r="V100" s="290"/>
      <c r="W100" s="49"/>
      <c r="X100" s="430"/>
      <c r="Y100" s="430"/>
      <c r="Z100" s="430"/>
      <c r="AA100" s="430"/>
      <c r="AB100" s="430"/>
      <c r="AC100" s="430"/>
      <c r="AD100" s="430"/>
      <c r="AE100" s="430"/>
      <c r="AF100" s="556"/>
      <c r="AG100" s="556"/>
      <c r="AH100" s="556"/>
      <c r="AI100" s="556"/>
      <c r="AJ100" s="194"/>
      <c r="AK100" s="49"/>
      <c r="AL100" s="430"/>
      <c r="AM100" s="430"/>
      <c r="AN100" s="194"/>
      <c r="AO100" s="737"/>
      <c r="AP100" s="49"/>
      <c r="AQ100" s="430"/>
      <c r="AR100" s="430"/>
      <c r="AS100" s="194"/>
      <c r="AT100" s="49"/>
      <c r="AU100" s="430"/>
      <c r="AV100" s="430"/>
      <c r="AW100" s="430"/>
      <c r="AX100" s="430"/>
      <c r="AY100" s="430"/>
      <c r="AZ100" s="430"/>
      <c r="BA100" s="430"/>
      <c r="BB100" s="556"/>
      <c r="BC100" s="194"/>
      <c r="BD100" s="816"/>
      <c r="BE100" s="49"/>
      <c r="BF100" s="430"/>
      <c r="BG100" s="430"/>
      <c r="BH100" s="430"/>
      <c r="BI100" s="430"/>
      <c r="BJ100" s="556"/>
      <c r="BK100" s="556"/>
      <c r="BL100" s="194"/>
      <c r="BM100" s="49"/>
      <c r="BN100" s="430"/>
      <c r="BO100" s="430"/>
      <c r="BP100" s="430"/>
      <c r="BQ100" s="194"/>
      <c r="BR100" s="49"/>
      <c r="BS100" s="430"/>
      <c r="BT100" s="194"/>
      <c r="BU100" s="550"/>
      <c r="BV100" s="147">
        <f t="shared" si="7"/>
        <v>0</v>
      </c>
      <c r="BW100" s="62">
        <f t="shared" si="8"/>
        <v>0</v>
      </c>
    </row>
    <row r="101" spans="1:75" ht="15.75" customHeight="1">
      <c r="A101" s="75"/>
      <c r="B101" s="61" t="s">
        <v>204</v>
      </c>
      <c r="C101" s="68" t="s">
        <v>261</v>
      </c>
      <c r="D101" s="76"/>
      <c r="E101" s="81" t="s">
        <v>187</v>
      </c>
      <c r="F101" s="409"/>
      <c r="G101" s="418"/>
      <c r="H101" s="290"/>
      <c r="I101" s="409"/>
      <c r="J101" s="290"/>
      <c r="K101" s="409"/>
      <c r="L101" s="418"/>
      <c r="M101" s="418"/>
      <c r="N101" s="418"/>
      <c r="O101" s="418"/>
      <c r="P101" s="418"/>
      <c r="Q101" s="418"/>
      <c r="R101" s="418"/>
      <c r="S101" s="418"/>
      <c r="T101" s="418"/>
      <c r="U101" s="94"/>
      <c r="V101" s="290"/>
      <c r="W101" s="49"/>
      <c r="X101" s="430"/>
      <c r="Y101" s="430"/>
      <c r="Z101" s="430"/>
      <c r="AA101" s="430"/>
      <c r="AB101" s="430"/>
      <c r="AC101" s="430"/>
      <c r="AD101" s="430"/>
      <c r="AE101" s="430"/>
      <c r="AF101" s="556"/>
      <c r="AG101" s="556"/>
      <c r="AH101" s="556"/>
      <c r="AI101" s="556"/>
      <c r="AJ101" s="194"/>
      <c r="AK101" s="49"/>
      <c r="AL101" s="430"/>
      <c r="AM101" s="430"/>
      <c r="AN101" s="194"/>
      <c r="AO101" s="737"/>
      <c r="AP101" s="49"/>
      <c r="AQ101" s="430"/>
      <c r="AR101" s="430"/>
      <c r="AS101" s="194"/>
      <c r="AT101" s="49"/>
      <c r="AU101" s="430"/>
      <c r="AV101" s="430"/>
      <c r="AW101" s="430"/>
      <c r="AX101" s="430"/>
      <c r="AY101" s="430"/>
      <c r="AZ101" s="430"/>
      <c r="BA101" s="430"/>
      <c r="BB101" s="556"/>
      <c r="BC101" s="194"/>
      <c r="BD101" s="816"/>
      <c r="BE101" s="49"/>
      <c r="BF101" s="430"/>
      <c r="BG101" s="430"/>
      <c r="BH101" s="430"/>
      <c r="BI101" s="430"/>
      <c r="BJ101" s="556"/>
      <c r="BK101" s="556"/>
      <c r="BL101" s="194"/>
      <c r="BM101" s="49"/>
      <c r="BN101" s="430"/>
      <c r="BO101" s="430"/>
      <c r="BP101" s="430"/>
      <c r="BQ101" s="194"/>
      <c r="BR101" s="49"/>
      <c r="BS101" s="430"/>
      <c r="BT101" s="194"/>
      <c r="BU101" s="550"/>
      <c r="BV101" s="84">
        <f t="shared" si="7"/>
        <v>0</v>
      </c>
      <c r="BW101" s="55">
        <f t="shared" si="8"/>
        <v>0</v>
      </c>
    </row>
    <row r="102" spans="1:75" ht="15.75" customHeight="1">
      <c r="A102" s="75"/>
      <c r="B102" s="61" t="s">
        <v>306</v>
      </c>
      <c r="C102" s="68" t="s">
        <v>308</v>
      </c>
      <c r="D102" s="76">
        <v>2004</v>
      </c>
      <c r="E102" s="81" t="s">
        <v>307</v>
      </c>
      <c r="F102" s="409"/>
      <c r="G102" s="418"/>
      <c r="H102" s="290"/>
      <c r="I102" s="409"/>
      <c r="J102" s="290"/>
      <c r="K102" s="409"/>
      <c r="L102" s="418"/>
      <c r="M102" s="418"/>
      <c r="N102" s="418"/>
      <c r="O102" s="418"/>
      <c r="P102" s="418"/>
      <c r="Q102" s="418"/>
      <c r="R102" s="418"/>
      <c r="S102" s="418"/>
      <c r="T102" s="418"/>
      <c r="U102" s="94"/>
      <c r="V102" s="290"/>
      <c r="W102" s="49"/>
      <c r="X102" s="430"/>
      <c r="Y102" s="430"/>
      <c r="Z102" s="430"/>
      <c r="AA102" s="430"/>
      <c r="AB102" s="430"/>
      <c r="AC102" s="430"/>
      <c r="AD102" s="430"/>
      <c r="AE102" s="430"/>
      <c r="AF102" s="556"/>
      <c r="AG102" s="556"/>
      <c r="AH102" s="556"/>
      <c r="AI102" s="556"/>
      <c r="AJ102" s="194"/>
      <c r="AK102" s="49"/>
      <c r="AL102" s="430"/>
      <c r="AM102" s="430"/>
      <c r="AN102" s="194"/>
      <c r="AO102" s="737"/>
      <c r="AP102" s="49"/>
      <c r="AQ102" s="430"/>
      <c r="AR102" s="430"/>
      <c r="AS102" s="194"/>
      <c r="AT102" s="49"/>
      <c r="AU102" s="430"/>
      <c r="AV102" s="430"/>
      <c r="AW102" s="430"/>
      <c r="AX102" s="430"/>
      <c r="AY102" s="430"/>
      <c r="AZ102" s="430"/>
      <c r="BA102" s="430"/>
      <c r="BB102" s="556"/>
      <c r="BC102" s="194"/>
      <c r="BD102" s="816"/>
      <c r="BE102" s="49"/>
      <c r="BF102" s="430"/>
      <c r="BG102" s="430"/>
      <c r="BH102" s="430"/>
      <c r="BI102" s="430"/>
      <c r="BJ102" s="556"/>
      <c r="BK102" s="556"/>
      <c r="BL102" s="194"/>
      <c r="BM102" s="49"/>
      <c r="BN102" s="430"/>
      <c r="BO102" s="430"/>
      <c r="BP102" s="430"/>
      <c r="BQ102" s="194"/>
      <c r="BR102" s="49"/>
      <c r="BS102" s="430"/>
      <c r="BT102" s="194"/>
      <c r="BU102" s="550"/>
      <c r="BV102" s="84">
        <f t="shared" si="7"/>
        <v>0</v>
      </c>
      <c r="BW102" s="55">
        <f t="shared" si="8"/>
        <v>0</v>
      </c>
    </row>
    <row r="103" spans="1:75" ht="15.75" customHeight="1">
      <c r="A103" s="75"/>
      <c r="B103" s="61" t="s">
        <v>393</v>
      </c>
      <c r="C103" s="68" t="s">
        <v>394</v>
      </c>
      <c r="D103" s="76"/>
      <c r="E103" s="81"/>
      <c r="F103" s="409"/>
      <c r="G103" s="418"/>
      <c r="H103" s="290"/>
      <c r="I103" s="409"/>
      <c r="J103" s="290"/>
      <c r="K103" s="409"/>
      <c r="L103" s="418"/>
      <c r="M103" s="418"/>
      <c r="N103" s="418"/>
      <c r="O103" s="418"/>
      <c r="P103" s="418"/>
      <c r="Q103" s="418"/>
      <c r="R103" s="418"/>
      <c r="S103" s="418"/>
      <c r="T103" s="418"/>
      <c r="U103" s="94"/>
      <c r="V103" s="290"/>
      <c r="W103" s="49"/>
      <c r="X103" s="430"/>
      <c r="Y103" s="430"/>
      <c r="Z103" s="430"/>
      <c r="AA103" s="430"/>
      <c r="AB103" s="430"/>
      <c r="AC103" s="430"/>
      <c r="AD103" s="430"/>
      <c r="AE103" s="430"/>
      <c r="AF103" s="556"/>
      <c r="AG103" s="556"/>
      <c r="AH103" s="556"/>
      <c r="AI103" s="556"/>
      <c r="AJ103" s="194"/>
      <c r="AK103" s="49"/>
      <c r="AL103" s="430"/>
      <c r="AM103" s="430"/>
      <c r="AN103" s="194"/>
      <c r="AO103" s="737"/>
      <c r="AP103" s="49"/>
      <c r="AQ103" s="430"/>
      <c r="AR103" s="430"/>
      <c r="AS103" s="194"/>
      <c r="AT103" s="49"/>
      <c r="AU103" s="430"/>
      <c r="AV103" s="430"/>
      <c r="AW103" s="430"/>
      <c r="AX103" s="430"/>
      <c r="AY103" s="430"/>
      <c r="AZ103" s="430"/>
      <c r="BA103" s="430"/>
      <c r="BB103" s="556"/>
      <c r="BC103" s="194"/>
      <c r="BD103" s="816"/>
      <c r="BE103" s="49"/>
      <c r="BF103" s="430"/>
      <c r="BG103" s="430"/>
      <c r="BH103" s="430"/>
      <c r="BI103" s="430"/>
      <c r="BJ103" s="556"/>
      <c r="BK103" s="556"/>
      <c r="BL103" s="194"/>
      <c r="BM103" s="49"/>
      <c r="BN103" s="430"/>
      <c r="BO103" s="430"/>
      <c r="BP103" s="430"/>
      <c r="BQ103" s="194"/>
      <c r="BR103" s="49"/>
      <c r="BS103" s="430"/>
      <c r="BT103" s="194"/>
      <c r="BU103" s="550"/>
      <c r="BV103" s="84">
        <f t="shared" si="7"/>
        <v>0</v>
      </c>
      <c r="BW103" s="55">
        <f t="shared" si="8"/>
        <v>0</v>
      </c>
    </row>
    <row r="104" spans="1:75" ht="15.75" customHeight="1">
      <c r="A104" s="75"/>
      <c r="B104" s="61" t="s">
        <v>391</v>
      </c>
      <c r="C104" s="68" t="s">
        <v>392</v>
      </c>
      <c r="D104" s="76">
        <v>2002</v>
      </c>
      <c r="E104" s="81" t="s">
        <v>190</v>
      </c>
      <c r="F104" s="409"/>
      <c r="G104" s="418"/>
      <c r="H104" s="290"/>
      <c r="I104" s="409"/>
      <c r="J104" s="290"/>
      <c r="K104" s="409"/>
      <c r="L104" s="418"/>
      <c r="M104" s="418"/>
      <c r="N104" s="418"/>
      <c r="O104" s="418"/>
      <c r="P104" s="418"/>
      <c r="Q104" s="418"/>
      <c r="R104" s="418"/>
      <c r="S104" s="418"/>
      <c r="T104" s="418"/>
      <c r="U104" s="94"/>
      <c r="V104" s="290"/>
      <c r="W104" s="49"/>
      <c r="X104" s="430"/>
      <c r="Y104" s="430"/>
      <c r="Z104" s="430"/>
      <c r="AA104" s="430"/>
      <c r="AB104" s="430"/>
      <c r="AC104" s="430"/>
      <c r="AD104" s="430"/>
      <c r="AE104" s="430"/>
      <c r="AF104" s="556"/>
      <c r="AG104" s="556"/>
      <c r="AH104" s="556"/>
      <c r="AI104" s="556"/>
      <c r="AJ104" s="194"/>
      <c r="AK104" s="49"/>
      <c r="AL104" s="430"/>
      <c r="AM104" s="430"/>
      <c r="AN104" s="194"/>
      <c r="AO104" s="737"/>
      <c r="AP104" s="49"/>
      <c r="AQ104" s="430"/>
      <c r="AR104" s="430"/>
      <c r="AS104" s="194"/>
      <c r="AT104" s="49"/>
      <c r="AU104" s="430"/>
      <c r="AV104" s="430"/>
      <c r="AW104" s="430"/>
      <c r="AX104" s="430"/>
      <c r="AY104" s="430"/>
      <c r="AZ104" s="430"/>
      <c r="BA104" s="430"/>
      <c r="BB104" s="556"/>
      <c r="BC104" s="194"/>
      <c r="BD104" s="816"/>
      <c r="BE104" s="49"/>
      <c r="BF104" s="430"/>
      <c r="BG104" s="430"/>
      <c r="BH104" s="430"/>
      <c r="BI104" s="430"/>
      <c r="BJ104" s="556"/>
      <c r="BK104" s="556"/>
      <c r="BL104" s="194"/>
      <c r="BM104" s="49"/>
      <c r="BN104" s="430"/>
      <c r="BO104" s="430"/>
      <c r="BP104" s="430"/>
      <c r="BQ104" s="194"/>
      <c r="BR104" s="49"/>
      <c r="BS104" s="430"/>
      <c r="BT104" s="194"/>
      <c r="BU104" s="550"/>
      <c r="BV104" s="84">
        <f t="shared" si="7"/>
        <v>0</v>
      </c>
      <c r="BW104" s="55">
        <f t="shared" si="8"/>
        <v>0</v>
      </c>
    </row>
    <row r="105" spans="1:75" ht="15.75" customHeight="1">
      <c r="A105" s="49"/>
      <c r="B105" s="51" t="s">
        <v>194</v>
      </c>
      <c r="C105" s="48" t="s">
        <v>195</v>
      </c>
      <c r="D105" s="47"/>
      <c r="E105" s="94" t="s">
        <v>239</v>
      </c>
      <c r="F105" s="409"/>
      <c r="G105" s="418"/>
      <c r="H105" s="290"/>
      <c r="I105" s="409"/>
      <c r="J105" s="290"/>
      <c r="K105" s="409"/>
      <c r="L105" s="418"/>
      <c r="M105" s="418"/>
      <c r="N105" s="418"/>
      <c r="O105" s="418"/>
      <c r="P105" s="418"/>
      <c r="Q105" s="418"/>
      <c r="R105" s="418"/>
      <c r="S105" s="418"/>
      <c r="T105" s="418"/>
      <c r="U105" s="94"/>
      <c r="V105" s="290"/>
      <c r="W105" s="49"/>
      <c r="X105" s="430"/>
      <c r="Y105" s="430"/>
      <c r="Z105" s="430"/>
      <c r="AA105" s="430"/>
      <c r="AB105" s="430"/>
      <c r="AC105" s="430"/>
      <c r="AD105" s="430"/>
      <c r="AE105" s="430"/>
      <c r="AF105" s="556"/>
      <c r="AG105" s="556"/>
      <c r="AH105" s="556"/>
      <c r="AI105" s="556"/>
      <c r="AJ105" s="194"/>
      <c r="AK105" s="49"/>
      <c r="AL105" s="430"/>
      <c r="AM105" s="430"/>
      <c r="AN105" s="194"/>
      <c r="AO105" s="737"/>
      <c r="AP105" s="49"/>
      <c r="AQ105" s="430"/>
      <c r="AR105" s="430"/>
      <c r="AS105" s="194"/>
      <c r="AT105" s="49"/>
      <c r="AU105" s="430"/>
      <c r="AV105" s="430"/>
      <c r="AW105" s="430"/>
      <c r="AX105" s="430"/>
      <c r="AY105" s="430"/>
      <c r="AZ105" s="430"/>
      <c r="BA105" s="430"/>
      <c r="BB105" s="556"/>
      <c r="BC105" s="194"/>
      <c r="BD105" s="816"/>
      <c r="BE105" s="49"/>
      <c r="BF105" s="430"/>
      <c r="BG105" s="430"/>
      <c r="BH105" s="430"/>
      <c r="BI105" s="430"/>
      <c r="BJ105" s="556"/>
      <c r="BK105" s="556"/>
      <c r="BL105" s="194"/>
      <c r="BM105" s="49"/>
      <c r="BN105" s="430"/>
      <c r="BO105" s="430"/>
      <c r="BP105" s="430"/>
      <c r="BQ105" s="194"/>
      <c r="BR105" s="49"/>
      <c r="BS105" s="430"/>
      <c r="BT105" s="194"/>
      <c r="BU105" s="550"/>
      <c r="BV105" s="84">
        <f t="shared" si="7"/>
        <v>0</v>
      </c>
      <c r="BW105" s="55">
        <f t="shared" si="8"/>
        <v>0</v>
      </c>
    </row>
    <row r="106" spans="1:75" ht="15.75" customHeight="1">
      <c r="A106" s="71"/>
      <c r="B106" s="70" t="s">
        <v>290</v>
      </c>
      <c r="C106" s="59" t="s">
        <v>291</v>
      </c>
      <c r="D106" s="58"/>
      <c r="E106" s="82" t="s">
        <v>292</v>
      </c>
      <c r="F106" s="409"/>
      <c r="G106" s="418"/>
      <c r="H106" s="290"/>
      <c r="I106" s="409"/>
      <c r="J106" s="290"/>
      <c r="K106" s="409"/>
      <c r="L106" s="418"/>
      <c r="M106" s="418"/>
      <c r="N106" s="418"/>
      <c r="O106" s="418"/>
      <c r="P106" s="418"/>
      <c r="Q106" s="418"/>
      <c r="R106" s="418"/>
      <c r="S106" s="418"/>
      <c r="T106" s="418"/>
      <c r="U106" s="94"/>
      <c r="V106" s="290"/>
      <c r="W106" s="49"/>
      <c r="X106" s="430"/>
      <c r="Y106" s="430"/>
      <c r="Z106" s="430"/>
      <c r="AA106" s="430"/>
      <c r="AB106" s="430"/>
      <c r="AC106" s="430"/>
      <c r="AD106" s="430"/>
      <c r="AE106" s="430"/>
      <c r="AF106" s="556"/>
      <c r="AG106" s="556"/>
      <c r="AH106" s="556"/>
      <c r="AI106" s="556"/>
      <c r="AJ106" s="194"/>
      <c r="AK106" s="49"/>
      <c r="AL106" s="430"/>
      <c r="AM106" s="430"/>
      <c r="AN106" s="194"/>
      <c r="AO106" s="737"/>
      <c r="AP106" s="49"/>
      <c r="AQ106" s="430"/>
      <c r="AR106" s="430"/>
      <c r="AS106" s="194"/>
      <c r="AT106" s="49"/>
      <c r="AU106" s="430"/>
      <c r="AV106" s="430"/>
      <c r="AW106" s="430"/>
      <c r="AX106" s="430"/>
      <c r="AY106" s="430"/>
      <c r="AZ106" s="430"/>
      <c r="BA106" s="430"/>
      <c r="BB106" s="556"/>
      <c r="BC106" s="194"/>
      <c r="BD106" s="816"/>
      <c r="BE106" s="49"/>
      <c r="BF106" s="430"/>
      <c r="BG106" s="430"/>
      <c r="BH106" s="430"/>
      <c r="BI106" s="430"/>
      <c r="BJ106" s="556"/>
      <c r="BK106" s="556"/>
      <c r="BL106" s="194"/>
      <c r="BM106" s="49"/>
      <c r="BN106" s="430"/>
      <c r="BO106" s="430"/>
      <c r="BP106" s="430"/>
      <c r="BQ106" s="194"/>
      <c r="BR106" s="49"/>
      <c r="BS106" s="430"/>
      <c r="BT106" s="194"/>
      <c r="BU106" s="550"/>
      <c r="BV106" s="84">
        <f t="shared" si="7"/>
        <v>0</v>
      </c>
      <c r="BW106" s="55">
        <f t="shared" si="8"/>
        <v>0</v>
      </c>
    </row>
    <row r="107" spans="1:75" ht="15.75" customHeight="1" thickBot="1">
      <c r="A107" s="199"/>
      <c r="B107" s="52" t="s">
        <v>371</v>
      </c>
      <c r="C107" s="187" t="s">
        <v>372</v>
      </c>
      <c r="D107" s="355"/>
      <c r="E107" s="83" t="s">
        <v>242</v>
      </c>
      <c r="F107" s="412"/>
      <c r="G107" s="421"/>
      <c r="H107" s="413"/>
      <c r="I107" s="412"/>
      <c r="J107" s="413"/>
      <c r="K107" s="412"/>
      <c r="L107" s="421"/>
      <c r="M107" s="421"/>
      <c r="N107" s="421"/>
      <c r="O107" s="421"/>
      <c r="P107" s="421"/>
      <c r="Q107" s="421"/>
      <c r="R107" s="421"/>
      <c r="S107" s="421"/>
      <c r="T107" s="421"/>
      <c r="U107" s="83"/>
      <c r="V107" s="413"/>
      <c r="W107" s="199"/>
      <c r="X107" s="676"/>
      <c r="Y107" s="676"/>
      <c r="Z107" s="676"/>
      <c r="AA107" s="676"/>
      <c r="AB107" s="676"/>
      <c r="AC107" s="676"/>
      <c r="AD107" s="676"/>
      <c r="AE107" s="676"/>
      <c r="AF107" s="677"/>
      <c r="AG107" s="677"/>
      <c r="AH107" s="677"/>
      <c r="AI107" s="677"/>
      <c r="AJ107" s="678"/>
      <c r="AK107" s="199"/>
      <c r="AL107" s="676"/>
      <c r="AM107" s="676"/>
      <c r="AN107" s="678"/>
      <c r="AO107" s="743"/>
      <c r="AP107" s="199"/>
      <c r="AQ107" s="676"/>
      <c r="AR107" s="676"/>
      <c r="AS107" s="678"/>
      <c r="AT107" s="199"/>
      <c r="AU107" s="676"/>
      <c r="AV107" s="676"/>
      <c r="AW107" s="676"/>
      <c r="AX107" s="676"/>
      <c r="AY107" s="676"/>
      <c r="AZ107" s="676"/>
      <c r="BA107" s="676"/>
      <c r="BB107" s="677"/>
      <c r="BC107" s="678"/>
      <c r="BD107" s="822"/>
      <c r="BE107" s="199"/>
      <c r="BF107" s="676"/>
      <c r="BG107" s="676"/>
      <c r="BH107" s="676"/>
      <c r="BI107" s="676"/>
      <c r="BJ107" s="677"/>
      <c r="BK107" s="677"/>
      <c r="BL107" s="678"/>
      <c r="BM107" s="199"/>
      <c r="BN107" s="676"/>
      <c r="BO107" s="676"/>
      <c r="BP107" s="676"/>
      <c r="BQ107" s="678"/>
      <c r="BR107" s="199"/>
      <c r="BS107" s="676"/>
      <c r="BT107" s="678"/>
      <c r="BU107" s="679"/>
      <c r="BV107" s="356">
        <f t="shared" si="7"/>
        <v>0</v>
      </c>
      <c r="BW107" s="188">
        <f t="shared" si="8"/>
        <v>0</v>
      </c>
    </row>
    <row r="108" spans="1:75" ht="15.75" customHeight="1" thickTop="1">
      <c r="A108" s="40"/>
      <c r="B108" s="73"/>
      <c r="C108" s="39"/>
      <c r="D108" s="39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25"/>
      <c r="BW108" s="43"/>
    </row>
    <row r="109" spans="1:75" ht="15.75" customHeight="1">
      <c r="A109" s="40"/>
      <c r="B109" s="41"/>
      <c r="C109" s="39"/>
      <c r="D109" s="39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25"/>
      <c r="BW109" s="43"/>
    </row>
    <row r="110" spans="1:75" ht="15.7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25"/>
      <c r="BW110" s="25"/>
    </row>
    <row r="111" spans="1:75" ht="15.7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25"/>
      <c r="BW111" s="25"/>
    </row>
    <row r="112" spans="1:75" ht="15.7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25"/>
      <c r="BW112" s="25"/>
    </row>
    <row r="113" spans="1:75" ht="15.7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25"/>
      <c r="BW113" s="25"/>
    </row>
    <row r="114" spans="1:75" ht="15.75" customHeight="1">
      <c r="A114" s="40"/>
      <c r="B114" s="41"/>
      <c r="C114" s="39"/>
      <c r="D114" s="39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25"/>
      <c r="BW114" s="43"/>
    </row>
    <row r="115" spans="1:2" ht="15.75" customHeight="1">
      <c r="A115" s="1"/>
      <c r="B115" s="44"/>
    </row>
    <row r="116" ht="15.75" customHeight="1"/>
  </sheetData>
  <sheetProtection/>
  <mergeCells count="97">
    <mergeCell ref="K6:V6"/>
    <mergeCell ref="B8:B10"/>
    <mergeCell ref="A18:A20"/>
    <mergeCell ref="BM5:BQ5"/>
    <mergeCell ref="BM6:BQ6"/>
    <mergeCell ref="BR5:BT5"/>
    <mergeCell ref="BR6:BT6"/>
    <mergeCell ref="A30:A31"/>
    <mergeCell ref="A27:A28"/>
    <mergeCell ref="B27:B28"/>
    <mergeCell ref="AT5:BC5"/>
    <mergeCell ref="AT6:BC6"/>
    <mergeCell ref="B33:B34"/>
    <mergeCell ref="B23:B24"/>
    <mergeCell ref="A23:A24"/>
    <mergeCell ref="E23:E24"/>
    <mergeCell ref="K5:V5"/>
    <mergeCell ref="A62:A64"/>
    <mergeCell ref="A33:A34"/>
    <mergeCell ref="D5:D7"/>
    <mergeCell ref="B11:B13"/>
    <mergeCell ref="E18:E20"/>
    <mergeCell ref="A8:A10"/>
    <mergeCell ref="A11:A13"/>
    <mergeCell ref="E30:E31"/>
    <mergeCell ref="E8:E10"/>
    <mergeCell ref="B30:B31"/>
    <mergeCell ref="BW47:BW48"/>
    <mergeCell ref="BW37:BW39"/>
    <mergeCell ref="E69:E70"/>
    <mergeCell ref="B62:B64"/>
    <mergeCell ref="BW62:BW64"/>
    <mergeCell ref="E47:E48"/>
    <mergeCell ref="B75:B76"/>
    <mergeCell ref="B65:B67"/>
    <mergeCell ref="BW78:BW80"/>
    <mergeCell ref="E75:E76"/>
    <mergeCell ref="BW85:BW86"/>
    <mergeCell ref="BW65:BW67"/>
    <mergeCell ref="B85:B86"/>
    <mergeCell ref="E85:E86"/>
    <mergeCell ref="B78:B80"/>
    <mergeCell ref="A1:E1"/>
    <mergeCell ref="A3:E3"/>
    <mergeCell ref="A5:A7"/>
    <mergeCell ref="B5:B7"/>
    <mergeCell ref="C5:C7"/>
    <mergeCell ref="A85:A86"/>
    <mergeCell ref="E62:E64"/>
    <mergeCell ref="A47:A48"/>
    <mergeCell ref="B37:B39"/>
    <mergeCell ref="A65:A67"/>
    <mergeCell ref="B47:B48"/>
    <mergeCell ref="A69:A70"/>
    <mergeCell ref="A78:A80"/>
    <mergeCell ref="E78:E80"/>
    <mergeCell ref="A37:A39"/>
    <mergeCell ref="A58:A59"/>
    <mergeCell ref="B58:B59"/>
    <mergeCell ref="E58:E59"/>
    <mergeCell ref="BW58:BW59"/>
    <mergeCell ref="BW75:BW76"/>
    <mergeCell ref="A75:A76"/>
    <mergeCell ref="B69:B70"/>
    <mergeCell ref="BW69:BW70"/>
    <mergeCell ref="E37:E39"/>
    <mergeCell ref="E65:E67"/>
    <mergeCell ref="BW23:BW24"/>
    <mergeCell ref="E33:E34"/>
    <mergeCell ref="W5:AJ5"/>
    <mergeCell ref="W6:AJ6"/>
    <mergeCell ref="AK5:AN5"/>
    <mergeCell ref="AK6:AN6"/>
    <mergeCell ref="BW30:BW31"/>
    <mergeCell ref="F5:H5"/>
    <mergeCell ref="E27:E28"/>
    <mergeCell ref="BW27:BW28"/>
    <mergeCell ref="BE5:BL5"/>
    <mergeCell ref="A14:A17"/>
    <mergeCell ref="B14:B17"/>
    <mergeCell ref="E14:E17"/>
    <mergeCell ref="B18:B20"/>
    <mergeCell ref="BW11:BW13"/>
    <mergeCell ref="AP5:AS5"/>
    <mergeCell ref="I5:J5"/>
    <mergeCell ref="E5:E7"/>
    <mergeCell ref="E11:E13"/>
    <mergeCell ref="BE6:BL6"/>
    <mergeCell ref="AP6:AS6"/>
    <mergeCell ref="BW14:BW17"/>
    <mergeCell ref="F6:H6"/>
    <mergeCell ref="BW18:BW20"/>
    <mergeCell ref="BW33:BW34"/>
    <mergeCell ref="I6:J6"/>
    <mergeCell ref="BW5:BW7"/>
    <mergeCell ref="BV5:BV7"/>
    <mergeCell ref="BW8:BW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D63"/>
  <sheetViews>
    <sheetView showGridLines="0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1.7109375" style="0" customWidth="1"/>
    <col min="3" max="3" width="17.7109375" style="0" customWidth="1"/>
    <col min="5" max="5" width="24.7109375" style="0" customWidth="1"/>
    <col min="6" max="12" width="4.7109375" style="0" customWidth="1"/>
    <col min="13" max="13" width="9.57421875" style="0" customWidth="1"/>
    <col min="14" max="18" width="4.7109375" style="0" customWidth="1"/>
    <col min="19" max="19" width="10.140625" style="0" customWidth="1"/>
    <col min="20" max="22" width="4.7109375" style="0" customWidth="1"/>
    <col min="23" max="23" width="5.140625" style="0" customWidth="1"/>
    <col min="24" max="24" width="5.28125" style="0" customWidth="1"/>
    <col min="25" max="25" width="5.8515625" style="0" customWidth="1"/>
    <col min="26" max="26" width="5.421875" style="0" customWidth="1"/>
    <col min="27" max="27" width="9.57421875" style="0" customWidth="1"/>
    <col min="28" max="28" width="4.7109375" style="0" customWidth="1"/>
  </cols>
  <sheetData>
    <row r="1" spans="1:28" ht="26.25">
      <c r="A1" s="906" t="s">
        <v>415</v>
      </c>
      <c r="B1" s="907"/>
      <c r="C1" s="907"/>
      <c r="D1" s="907"/>
      <c r="E1" s="90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71" t="s">
        <v>21</v>
      </c>
    </row>
    <row r="3" spans="1:28" ht="23.25">
      <c r="A3" s="908" t="s">
        <v>7</v>
      </c>
      <c r="B3" s="908"/>
      <c r="C3" s="908"/>
      <c r="D3" s="908"/>
      <c r="E3" s="90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13.5" thickBot="1"/>
    <row r="5" spans="1:30" ht="13.5" thickTop="1">
      <c r="A5" s="909" t="s">
        <v>6</v>
      </c>
      <c r="B5" s="912" t="s">
        <v>2</v>
      </c>
      <c r="C5" s="912" t="s">
        <v>3</v>
      </c>
      <c r="D5" s="912" t="s">
        <v>4</v>
      </c>
      <c r="E5" s="925" t="s">
        <v>5</v>
      </c>
      <c r="F5" s="930" t="s">
        <v>417</v>
      </c>
      <c r="G5" s="931"/>
      <c r="H5" s="931"/>
      <c r="I5" s="932"/>
      <c r="J5" s="930" t="s">
        <v>449</v>
      </c>
      <c r="K5" s="931"/>
      <c r="L5" s="932"/>
      <c r="M5" s="392" t="s">
        <v>482</v>
      </c>
      <c r="N5" s="930" t="s">
        <v>480</v>
      </c>
      <c r="O5" s="931"/>
      <c r="P5" s="931"/>
      <c r="Q5" s="931"/>
      <c r="R5" s="932"/>
      <c r="S5" s="392" t="s">
        <v>527</v>
      </c>
      <c r="T5" s="930" t="s">
        <v>536</v>
      </c>
      <c r="U5" s="931"/>
      <c r="V5" s="932"/>
      <c r="W5" s="930" t="s">
        <v>542</v>
      </c>
      <c r="X5" s="932"/>
      <c r="Y5" s="930" t="s">
        <v>545</v>
      </c>
      <c r="Z5" s="932"/>
      <c r="AA5" s="392" t="s">
        <v>559</v>
      </c>
      <c r="AB5" s="392"/>
      <c r="AC5" s="919" t="s">
        <v>10</v>
      </c>
      <c r="AD5" s="941" t="s">
        <v>44</v>
      </c>
    </row>
    <row r="6" spans="1:30" ht="12.75">
      <c r="A6" s="910"/>
      <c r="B6" s="913"/>
      <c r="C6" s="913"/>
      <c r="D6" s="913"/>
      <c r="E6" s="926"/>
      <c r="F6" s="922" t="s">
        <v>418</v>
      </c>
      <c r="G6" s="923"/>
      <c r="H6" s="923"/>
      <c r="I6" s="924"/>
      <c r="J6" s="936" t="s">
        <v>450</v>
      </c>
      <c r="K6" s="937"/>
      <c r="L6" s="938"/>
      <c r="M6" s="446" t="s">
        <v>483</v>
      </c>
      <c r="N6" s="922" t="s">
        <v>481</v>
      </c>
      <c r="O6" s="923"/>
      <c r="P6" s="923"/>
      <c r="Q6" s="923"/>
      <c r="R6" s="924"/>
      <c r="S6" s="745" t="s">
        <v>528</v>
      </c>
      <c r="T6" s="933" t="s">
        <v>537</v>
      </c>
      <c r="U6" s="935"/>
      <c r="V6" s="934"/>
      <c r="W6" s="933" t="s">
        <v>528</v>
      </c>
      <c r="X6" s="934"/>
      <c r="Y6" s="933" t="s">
        <v>546</v>
      </c>
      <c r="Z6" s="934"/>
      <c r="AA6" s="745" t="s">
        <v>560</v>
      </c>
      <c r="AB6" s="446"/>
      <c r="AC6" s="920"/>
      <c r="AD6" s="942"/>
    </row>
    <row r="7" spans="1:30" ht="13.5" thickBot="1">
      <c r="A7" s="911"/>
      <c r="B7" s="914"/>
      <c r="C7" s="914"/>
      <c r="D7" s="914"/>
      <c r="E7" s="927"/>
      <c r="F7" s="211" t="s">
        <v>419</v>
      </c>
      <c r="G7" s="437" t="s">
        <v>436</v>
      </c>
      <c r="H7" s="437" t="s">
        <v>423</v>
      </c>
      <c r="I7" s="212" t="s">
        <v>425</v>
      </c>
      <c r="J7" s="211" t="s">
        <v>419</v>
      </c>
      <c r="K7" s="437" t="s">
        <v>436</v>
      </c>
      <c r="L7" s="212" t="s">
        <v>423</v>
      </c>
      <c r="M7" s="518" t="s">
        <v>484</v>
      </c>
      <c r="N7" s="211" t="s">
        <v>494</v>
      </c>
      <c r="O7" s="662" t="s">
        <v>472</v>
      </c>
      <c r="P7" s="662" t="s">
        <v>506</v>
      </c>
      <c r="Q7" s="662" t="s">
        <v>509</v>
      </c>
      <c r="R7" s="212" t="s">
        <v>510</v>
      </c>
      <c r="S7" s="518" t="s">
        <v>498</v>
      </c>
      <c r="T7" s="211" t="s">
        <v>504</v>
      </c>
      <c r="U7" s="437" t="s">
        <v>538</v>
      </c>
      <c r="V7" s="212" t="s">
        <v>498</v>
      </c>
      <c r="W7" s="211" t="s">
        <v>538</v>
      </c>
      <c r="X7" s="212" t="s">
        <v>498</v>
      </c>
      <c r="Y7" s="211" t="s">
        <v>498</v>
      </c>
      <c r="Z7" s="212" t="s">
        <v>501</v>
      </c>
      <c r="AA7" s="518" t="s">
        <v>484</v>
      </c>
      <c r="AB7" s="518"/>
      <c r="AC7" s="921"/>
      <c r="AD7" s="943"/>
    </row>
    <row r="8" spans="1:30" s="1068" customFormat="1" ht="18" customHeight="1" thickTop="1">
      <c r="A8" s="786" t="s">
        <v>426</v>
      </c>
      <c r="B8" s="793" t="s">
        <v>183</v>
      </c>
      <c r="C8" s="1061" t="s">
        <v>182</v>
      </c>
      <c r="D8" s="1062">
        <v>2002</v>
      </c>
      <c r="E8" s="797" t="s">
        <v>184</v>
      </c>
      <c r="F8" s="786"/>
      <c r="G8" s="443"/>
      <c r="H8" s="443"/>
      <c r="I8" s="214"/>
      <c r="J8" s="786"/>
      <c r="K8" s="443"/>
      <c r="L8" s="214"/>
      <c r="M8" s="456"/>
      <c r="N8" s="786">
        <f>1+1+1</f>
        <v>3</v>
      </c>
      <c r="O8" s="557"/>
      <c r="P8" s="557"/>
      <c r="Q8" s="557"/>
      <c r="R8" s="214"/>
      <c r="S8" s="456"/>
      <c r="T8" s="786"/>
      <c r="U8" s="443">
        <f>2+1+1</f>
        <v>4</v>
      </c>
      <c r="V8" s="214">
        <f>5+3+1</f>
        <v>9</v>
      </c>
      <c r="W8" s="786"/>
      <c r="X8" s="214"/>
      <c r="Y8" s="786">
        <f>4+1</f>
        <v>5</v>
      </c>
      <c r="Z8" s="214">
        <v>5</v>
      </c>
      <c r="AA8" s="456"/>
      <c r="AB8" s="456"/>
      <c r="AC8" s="1063">
        <f>SUM(F8:AB8)</f>
        <v>26</v>
      </c>
      <c r="AD8" s="794">
        <f>AC8</f>
        <v>26</v>
      </c>
    </row>
    <row r="9" spans="1:30" s="1068" customFormat="1" ht="18" customHeight="1">
      <c r="A9" s="798" t="s">
        <v>427</v>
      </c>
      <c r="B9" s="801" t="s">
        <v>100</v>
      </c>
      <c r="C9" s="419" t="s">
        <v>99</v>
      </c>
      <c r="D9" s="431"/>
      <c r="E9" s="561"/>
      <c r="F9" s="1064"/>
      <c r="G9" s="1065"/>
      <c r="H9" s="1065"/>
      <c r="I9" s="1066"/>
      <c r="J9" s="1064"/>
      <c r="K9" s="1065"/>
      <c r="L9" s="1066"/>
      <c r="M9" s="509"/>
      <c r="N9" s="1064"/>
      <c r="O9" s="561">
        <f>9+4+2</f>
        <v>15</v>
      </c>
      <c r="P9" s="561"/>
      <c r="Q9" s="561"/>
      <c r="R9" s="228">
        <f>4+3+2</f>
        <v>9</v>
      </c>
      <c r="S9" s="448"/>
      <c r="T9" s="798"/>
      <c r="U9" s="431"/>
      <c r="V9" s="228"/>
      <c r="W9" s="798"/>
      <c r="X9" s="228"/>
      <c r="Y9" s="798"/>
      <c r="Z9" s="228"/>
      <c r="AA9" s="448"/>
      <c r="AB9" s="509"/>
      <c r="AC9" s="1067">
        <f>SUM(F9:AB9)</f>
        <v>24</v>
      </c>
      <c r="AD9" s="278">
        <f>AC9</f>
        <v>24</v>
      </c>
    </row>
    <row r="10" spans="1:30" s="1068" customFormat="1" ht="18" customHeight="1">
      <c r="A10" s="852" t="s">
        <v>428</v>
      </c>
      <c r="B10" s="855" t="s">
        <v>267</v>
      </c>
      <c r="C10" s="684" t="s">
        <v>270</v>
      </c>
      <c r="D10" s="442"/>
      <c r="E10" s="915" t="s">
        <v>269</v>
      </c>
      <c r="F10" s="1073"/>
      <c r="G10" s="1074"/>
      <c r="H10" s="1074"/>
      <c r="I10" s="1075"/>
      <c r="J10" s="1073"/>
      <c r="K10" s="1074"/>
      <c r="L10" s="1075"/>
      <c r="M10" s="564"/>
      <c r="N10" s="1073"/>
      <c r="O10" s="1076"/>
      <c r="P10" s="1076"/>
      <c r="Q10" s="1076"/>
      <c r="R10" s="1075"/>
      <c r="S10" s="450">
        <f>3+0+1</f>
        <v>4</v>
      </c>
      <c r="T10" s="787"/>
      <c r="U10" s="442"/>
      <c r="V10" s="800"/>
      <c r="W10" s="787">
        <f>2+0+1</f>
        <v>3</v>
      </c>
      <c r="X10" s="800">
        <f>5+0+1</f>
        <v>6</v>
      </c>
      <c r="Y10" s="787">
        <f>2</f>
        <v>2</v>
      </c>
      <c r="Z10" s="800"/>
      <c r="AA10" s="450"/>
      <c r="AB10" s="564"/>
      <c r="AC10" s="1067">
        <f>SUM(F10:AB10)</f>
        <v>15</v>
      </c>
      <c r="AD10" s="899">
        <f>SUM(AC10:AC11)</f>
        <v>15</v>
      </c>
    </row>
    <row r="11" spans="1:30" s="1068" customFormat="1" ht="18" customHeight="1">
      <c r="A11" s="854"/>
      <c r="B11" s="857"/>
      <c r="C11" s="684" t="s">
        <v>268</v>
      </c>
      <c r="D11" s="442"/>
      <c r="E11" s="916"/>
      <c r="F11" s="1073"/>
      <c r="G11" s="1074"/>
      <c r="H11" s="1074"/>
      <c r="I11" s="1075"/>
      <c r="J11" s="1073"/>
      <c r="K11" s="1074"/>
      <c r="L11" s="1075"/>
      <c r="M11" s="564"/>
      <c r="N11" s="1073"/>
      <c r="O11" s="1076"/>
      <c r="P11" s="1076"/>
      <c r="Q11" s="1076"/>
      <c r="R11" s="1075"/>
      <c r="S11" s="564"/>
      <c r="T11" s="1073"/>
      <c r="U11" s="1074"/>
      <c r="V11" s="1075"/>
      <c r="W11" s="1073"/>
      <c r="X11" s="1075"/>
      <c r="Y11" s="1073"/>
      <c r="Z11" s="1075"/>
      <c r="AA11" s="564"/>
      <c r="AB11" s="564"/>
      <c r="AC11" s="1067">
        <f>SUM(F11:AB11)</f>
        <v>0</v>
      </c>
      <c r="AD11" s="900"/>
    </row>
    <row r="12" spans="1:30" s="1068" customFormat="1" ht="18" customHeight="1">
      <c r="A12" s="853" t="s">
        <v>429</v>
      </c>
      <c r="B12" s="856" t="s">
        <v>143</v>
      </c>
      <c r="C12" s="684" t="s">
        <v>437</v>
      </c>
      <c r="D12" s="442"/>
      <c r="E12" s="917" t="s">
        <v>418</v>
      </c>
      <c r="F12" s="787"/>
      <c r="G12" s="442">
        <v>1</v>
      </c>
      <c r="H12" s="442"/>
      <c r="I12" s="800"/>
      <c r="J12" s="787"/>
      <c r="K12" s="442"/>
      <c r="L12" s="800"/>
      <c r="M12" s="450"/>
      <c r="N12" s="787"/>
      <c r="O12" s="653"/>
      <c r="P12" s="653"/>
      <c r="Q12" s="653"/>
      <c r="R12" s="800"/>
      <c r="S12" s="450"/>
      <c r="T12" s="787"/>
      <c r="U12" s="442"/>
      <c r="V12" s="800"/>
      <c r="W12" s="787"/>
      <c r="X12" s="800"/>
      <c r="Y12" s="787"/>
      <c r="Z12" s="800"/>
      <c r="AA12" s="450"/>
      <c r="AB12" s="450"/>
      <c r="AC12" s="802">
        <f>SUM(F12:AB12)</f>
        <v>1</v>
      </c>
      <c r="AD12" s="901">
        <f>SUM(AC12:AC14)</f>
        <v>12</v>
      </c>
    </row>
    <row r="13" spans="1:30" s="1068" customFormat="1" ht="18" customHeight="1">
      <c r="A13" s="853"/>
      <c r="B13" s="856"/>
      <c r="C13" s="684" t="s">
        <v>202</v>
      </c>
      <c r="D13" s="442"/>
      <c r="E13" s="917"/>
      <c r="F13" s="787"/>
      <c r="G13" s="442"/>
      <c r="H13" s="442">
        <v>4</v>
      </c>
      <c r="I13" s="800">
        <v>3</v>
      </c>
      <c r="J13" s="787"/>
      <c r="K13" s="442"/>
      <c r="L13" s="800"/>
      <c r="M13" s="450"/>
      <c r="N13" s="787"/>
      <c r="O13" s="653"/>
      <c r="P13" s="653"/>
      <c r="Q13" s="653"/>
      <c r="R13" s="800"/>
      <c r="S13" s="450"/>
      <c r="T13" s="787"/>
      <c r="U13" s="442"/>
      <c r="V13" s="800"/>
      <c r="W13" s="787"/>
      <c r="X13" s="800"/>
      <c r="Y13" s="787"/>
      <c r="Z13" s="800"/>
      <c r="AA13" s="450"/>
      <c r="AB13" s="450"/>
      <c r="AC13" s="802">
        <f>SUM(F13:AB13)</f>
        <v>7</v>
      </c>
      <c r="AD13" s="901"/>
    </row>
    <row r="14" spans="1:30" s="1068" customFormat="1" ht="18" customHeight="1">
      <c r="A14" s="854"/>
      <c r="B14" s="857"/>
      <c r="C14" s="684" t="s">
        <v>438</v>
      </c>
      <c r="D14" s="442"/>
      <c r="E14" s="864"/>
      <c r="F14" s="787"/>
      <c r="G14" s="442"/>
      <c r="H14" s="442">
        <v>2</v>
      </c>
      <c r="I14" s="800">
        <v>2</v>
      </c>
      <c r="J14" s="787"/>
      <c r="K14" s="442"/>
      <c r="L14" s="800"/>
      <c r="M14" s="450"/>
      <c r="N14" s="787"/>
      <c r="O14" s="653"/>
      <c r="P14" s="653"/>
      <c r="Q14" s="653"/>
      <c r="R14" s="800"/>
      <c r="S14" s="450"/>
      <c r="T14" s="787"/>
      <c r="U14" s="442"/>
      <c r="V14" s="800"/>
      <c r="W14" s="787"/>
      <c r="X14" s="800"/>
      <c r="Y14" s="787"/>
      <c r="Z14" s="800"/>
      <c r="AA14" s="450"/>
      <c r="AB14" s="450"/>
      <c r="AC14" s="802">
        <f>SUM(F14:AB14)</f>
        <v>4</v>
      </c>
      <c r="AD14" s="900"/>
    </row>
    <row r="15" spans="1:30" s="1068" customFormat="1" ht="18" customHeight="1">
      <c r="A15" s="787" t="s">
        <v>453</v>
      </c>
      <c r="B15" s="790" t="s">
        <v>507</v>
      </c>
      <c r="C15" s="684" t="s">
        <v>508</v>
      </c>
      <c r="D15" s="685"/>
      <c r="E15" s="792"/>
      <c r="F15" s="787"/>
      <c r="G15" s="442"/>
      <c r="H15" s="442"/>
      <c r="I15" s="800"/>
      <c r="J15" s="787"/>
      <c r="K15" s="442"/>
      <c r="L15" s="800"/>
      <c r="M15" s="450"/>
      <c r="N15" s="787"/>
      <c r="O15" s="653"/>
      <c r="P15" s="653">
        <f>1+0+1</f>
        <v>2</v>
      </c>
      <c r="Q15" s="653">
        <f>3+0+2</f>
        <v>5</v>
      </c>
      <c r="R15" s="800"/>
      <c r="S15" s="450"/>
      <c r="T15" s="787"/>
      <c r="U15" s="442"/>
      <c r="V15" s="800"/>
      <c r="W15" s="787"/>
      <c r="X15" s="800"/>
      <c r="Y15" s="787"/>
      <c r="Z15" s="800"/>
      <c r="AA15" s="450"/>
      <c r="AB15" s="450"/>
      <c r="AC15" s="802">
        <f>SUM(F15:AB15)</f>
        <v>7</v>
      </c>
      <c r="AD15" s="795">
        <f>AC15</f>
        <v>7</v>
      </c>
    </row>
    <row r="16" spans="1:30" s="1068" customFormat="1" ht="18" customHeight="1">
      <c r="A16" s="785"/>
      <c r="B16" s="789" t="s">
        <v>169</v>
      </c>
      <c r="C16" s="1077" t="s">
        <v>170</v>
      </c>
      <c r="D16" s="1078">
        <v>2003</v>
      </c>
      <c r="E16" s="791" t="s">
        <v>171</v>
      </c>
      <c r="F16" s="785"/>
      <c r="G16" s="438"/>
      <c r="H16" s="438"/>
      <c r="I16" s="799"/>
      <c r="J16" s="785"/>
      <c r="K16" s="438">
        <v>3</v>
      </c>
      <c r="L16" s="799">
        <v>4</v>
      </c>
      <c r="M16" s="449"/>
      <c r="N16" s="785"/>
      <c r="O16" s="663"/>
      <c r="P16" s="663"/>
      <c r="Q16" s="663"/>
      <c r="R16" s="799"/>
      <c r="S16" s="449"/>
      <c r="T16" s="785"/>
      <c r="U16" s="438"/>
      <c r="V16" s="799"/>
      <c r="W16" s="785"/>
      <c r="X16" s="799"/>
      <c r="Y16" s="785"/>
      <c r="Z16" s="799"/>
      <c r="AA16" s="449"/>
      <c r="AB16" s="449"/>
      <c r="AC16" s="179">
        <f>SUM(F16:AB16)</f>
        <v>7</v>
      </c>
      <c r="AD16" s="179">
        <f>AC16</f>
        <v>7</v>
      </c>
    </row>
    <row r="17" spans="1:30" s="1068" customFormat="1" ht="18" customHeight="1">
      <c r="A17" s="798" t="s">
        <v>457</v>
      </c>
      <c r="B17" s="801" t="s">
        <v>316</v>
      </c>
      <c r="C17" s="419" t="s">
        <v>317</v>
      </c>
      <c r="D17" s="1079">
        <v>2006</v>
      </c>
      <c r="E17" s="796" t="s">
        <v>184</v>
      </c>
      <c r="F17" s="798"/>
      <c r="G17" s="431"/>
      <c r="H17" s="431"/>
      <c r="I17" s="228"/>
      <c r="J17" s="798"/>
      <c r="K17" s="431"/>
      <c r="L17" s="228"/>
      <c r="M17" s="448"/>
      <c r="N17" s="798"/>
      <c r="O17" s="561"/>
      <c r="P17" s="561"/>
      <c r="Q17" s="561"/>
      <c r="R17" s="228"/>
      <c r="S17" s="448"/>
      <c r="T17" s="798">
        <f>1+0+1</f>
        <v>2</v>
      </c>
      <c r="U17" s="431">
        <v>0</v>
      </c>
      <c r="V17" s="228"/>
      <c r="W17" s="798"/>
      <c r="X17" s="228"/>
      <c r="Y17" s="798"/>
      <c r="Z17" s="228">
        <v>3</v>
      </c>
      <c r="AA17" s="448"/>
      <c r="AB17" s="448"/>
      <c r="AC17" s="74">
        <f>SUM(F17:AB17)</f>
        <v>5</v>
      </c>
      <c r="AD17" s="74">
        <f>AC17</f>
        <v>5</v>
      </c>
    </row>
    <row r="18" spans="1:30" s="1068" customFormat="1" ht="18" customHeight="1">
      <c r="A18" s="852"/>
      <c r="B18" s="855" t="s">
        <v>82</v>
      </c>
      <c r="C18" s="419" t="s">
        <v>168</v>
      </c>
      <c r="D18" s="1079">
        <v>2007</v>
      </c>
      <c r="E18" s="863" t="s">
        <v>83</v>
      </c>
      <c r="F18" s="798"/>
      <c r="G18" s="431"/>
      <c r="H18" s="431"/>
      <c r="I18" s="228"/>
      <c r="J18" s="798">
        <v>2</v>
      </c>
      <c r="K18" s="431"/>
      <c r="L18" s="228">
        <v>3</v>
      </c>
      <c r="M18" s="448"/>
      <c r="N18" s="798"/>
      <c r="O18" s="561"/>
      <c r="P18" s="561"/>
      <c r="Q18" s="561"/>
      <c r="R18" s="228"/>
      <c r="S18" s="448"/>
      <c r="T18" s="798"/>
      <c r="U18" s="431"/>
      <c r="V18" s="228"/>
      <c r="W18" s="798"/>
      <c r="X18" s="228"/>
      <c r="Y18" s="798"/>
      <c r="Z18" s="228"/>
      <c r="AA18" s="448"/>
      <c r="AB18" s="448"/>
      <c r="AC18" s="74">
        <f>SUM(F18:AB18)</f>
        <v>5</v>
      </c>
      <c r="AD18" s="897">
        <f>SUM(AC18:AC19)</f>
        <v>5</v>
      </c>
    </row>
    <row r="19" spans="1:30" s="1068" customFormat="1" ht="18" customHeight="1">
      <c r="A19" s="854"/>
      <c r="B19" s="857"/>
      <c r="C19" s="419" t="s">
        <v>411</v>
      </c>
      <c r="D19" s="1079"/>
      <c r="E19" s="864"/>
      <c r="F19" s="798"/>
      <c r="G19" s="431"/>
      <c r="H19" s="431"/>
      <c r="I19" s="228"/>
      <c r="J19" s="798"/>
      <c r="K19" s="431"/>
      <c r="L19" s="228"/>
      <c r="M19" s="448"/>
      <c r="N19" s="798"/>
      <c r="O19" s="561"/>
      <c r="P19" s="561"/>
      <c r="Q19" s="561"/>
      <c r="R19" s="228"/>
      <c r="S19" s="448"/>
      <c r="T19" s="798"/>
      <c r="U19" s="431"/>
      <c r="V19" s="228"/>
      <c r="W19" s="798"/>
      <c r="X19" s="228"/>
      <c r="Y19" s="798"/>
      <c r="Z19" s="228"/>
      <c r="AA19" s="448"/>
      <c r="AB19" s="448"/>
      <c r="AC19" s="74">
        <f>SUM(F19:AB19)</f>
        <v>0</v>
      </c>
      <c r="AD19" s="898"/>
    </row>
    <row r="20" spans="1:30" s="1068" customFormat="1" ht="18" customHeight="1">
      <c r="A20" s="787" t="s">
        <v>448</v>
      </c>
      <c r="B20" s="790" t="s">
        <v>485</v>
      </c>
      <c r="C20" s="684" t="s">
        <v>486</v>
      </c>
      <c r="D20" s="685"/>
      <c r="E20" s="792" t="s">
        <v>487</v>
      </c>
      <c r="F20" s="787"/>
      <c r="G20" s="442"/>
      <c r="H20" s="442"/>
      <c r="I20" s="800"/>
      <c r="J20" s="787"/>
      <c r="K20" s="442"/>
      <c r="L20" s="800"/>
      <c r="M20" s="450">
        <f>3+1</f>
        <v>4</v>
      </c>
      <c r="N20" s="787"/>
      <c r="O20" s="653"/>
      <c r="P20" s="653"/>
      <c r="Q20" s="653"/>
      <c r="R20" s="800"/>
      <c r="S20" s="450"/>
      <c r="T20" s="787"/>
      <c r="U20" s="442"/>
      <c r="V20" s="800"/>
      <c r="W20" s="787"/>
      <c r="X20" s="800"/>
      <c r="Y20" s="787"/>
      <c r="Z20" s="800"/>
      <c r="AA20" s="450"/>
      <c r="AB20" s="450"/>
      <c r="AC20" s="74">
        <f>SUM(F20:AB20)</f>
        <v>4</v>
      </c>
      <c r="AD20" s="795">
        <f>AC20</f>
        <v>4</v>
      </c>
    </row>
    <row r="21" spans="1:30" s="1068" customFormat="1" ht="18" customHeight="1">
      <c r="A21" s="787" t="s">
        <v>512</v>
      </c>
      <c r="B21" s="790" t="s">
        <v>433</v>
      </c>
      <c r="C21" s="684" t="s">
        <v>431</v>
      </c>
      <c r="D21" s="442"/>
      <c r="E21" s="792" t="s">
        <v>422</v>
      </c>
      <c r="F21" s="787">
        <v>3</v>
      </c>
      <c r="G21" s="442"/>
      <c r="H21" s="442"/>
      <c r="I21" s="800"/>
      <c r="J21" s="787"/>
      <c r="K21" s="442"/>
      <c r="L21" s="800"/>
      <c r="M21" s="450"/>
      <c r="N21" s="787"/>
      <c r="O21" s="653"/>
      <c r="P21" s="653"/>
      <c r="Q21" s="653"/>
      <c r="R21" s="800"/>
      <c r="S21" s="450"/>
      <c r="T21" s="787"/>
      <c r="U21" s="442"/>
      <c r="V21" s="800"/>
      <c r="W21" s="787"/>
      <c r="X21" s="800"/>
      <c r="Y21" s="787"/>
      <c r="Z21" s="800"/>
      <c r="AA21" s="450"/>
      <c r="AB21" s="450"/>
      <c r="AC21" s="802">
        <f>SUM(F21:AB21)</f>
        <v>3</v>
      </c>
      <c r="AD21" s="795">
        <f>AC21</f>
        <v>3</v>
      </c>
    </row>
    <row r="22" spans="1:30" s="1068" customFormat="1" ht="18" customHeight="1">
      <c r="A22" s="798" t="s">
        <v>513</v>
      </c>
      <c r="B22" s="801" t="s">
        <v>454</v>
      </c>
      <c r="C22" s="419" t="s">
        <v>455</v>
      </c>
      <c r="D22" s="1079">
        <v>2003</v>
      </c>
      <c r="E22" s="796" t="s">
        <v>83</v>
      </c>
      <c r="F22" s="798"/>
      <c r="G22" s="431"/>
      <c r="H22" s="431"/>
      <c r="I22" s="228"/>
      <c r="J22" s="798"/>
      <c r="K22" s="431">
        <v>1</v>
      </c>
      <c r="L22" s="228"/>
      <c r="M22" s="448"/>
      <c r="N22" s="798"/>
      <c r="O22" s="561"/>
      <c r="P22" s="561"/>
      <c r="Q22" s="561"/>
      <c r="R22" s="228"/>
      <c r="S22" s="448"/>
      <c r="T22" s="798"/>
      <c r="U22" s="431"/>
      <c r="V22" s="228"/>
      <c r="W22" s="798"/>
      <c r="X22" s="228"/>
      <c r="Y22" s="798"/>
      <c r="Z22" s="228"/>
      <c r="AA22" s="448"/>
      <c r="AB22" s="448"/>
      <c r="AC22" s="802">
        <f>SUM(F22:AB22)</f>
        <v>1</v>
      </c>
      <c r="AD22" s="795">
        <f>AC22</f>
        <v>1</v>
      </c>
    </row>
    <row r="23" spans="1:30" s="1068" customFormat="1" ht="18" customHeight="1">
      <c r="A23" s="786"/>
      <c r="B23" s="793" t="s">
        <v>434</v>
      </c>
      <c r="C23" s="1061" t="s">
        <v>435</v>
      </c>
      <c r="D23" s="443"/>
      <c r="E23" s="797" t="s">
        <v>422</v>
      </c>
      <c r="F23" s="786">
        <v>1</v>
      </c>
      <c r="G23" s="443"/>
      <c r="H23" s="443"/>
      <c r="I23" s="214"/>
      <c r="J23" s="786"/>
      <c r="K23" s="443"/>
      <c r="L23" s="214"/>
      <c r="M23" s="456"/>
      <c r="N23" s="786"/>
      <c r="O23" s="557"/>
      <c r="P23" s="557"/>
      <c r="Q23" s="557"/>
      <c r="R23" s="214"/>
      <c r="S23" s="456"/>
      <c r="T23" s="786"/>
      <c r="U23" s="443"/>
      <c r="V23" s="214"/>
      <c r="W23" s="786"/>
      <c r="X23" s="214"/>
      <c r="Y23" s="786"/>
      <c r="Z23" s="214"/>
      <c r="AA23" s="456"/>
      <c r="AB23" s="456"/>
      <c r="AC23" s="1063">
        <f>SUM(F23:AB23)</f>
        <v>1</v>
      </c>
      <c r="AD23" s="794">
        <f>AC23</f>
        <v>1</v>
      </c>
    </row>
    <row r="24" spans="1:30" s="1068" customFormat="1" ht="18" customHeight="1" thickBot="1">
      <c r="A24" s="234"/>
      <c r="B24" s="235" t="s">
        <v>172</v>
      </c>
      <c r="C24" s="1080" t="s">
        <v>161</v>
      </c>
      <c r="D24" s="1081">
        <v>1995</v>
      </c>
      <c r="E24" s="236" t="s">
        <v>193</v>
      </c>
      <c r="F24" s="234"/>
      <c r="G24" s="444"/>
      <c r="H24" s="444"/>
      <c r="I24" s="216"/>
      <c r="J24" s="234"/>
      <c r="K24" s="444"/>
      <c r="L24" s="216"/>
      <c r="M24" s="458"/>
      <c r="N24" s="234"/>
      <c r="O24" s="669"/>
      <c r="P24" s="669"/>
      <c r="Q24" s="669"/>
      <c r="R24" s="216"/>
      <c r="S24" s="458"/>
      <c r="T24" s="234"/>
      <c r="U24" s="444"/>
      <c r="V24" s="216"/>
      <c r="W24" s="234"/>
      <c r="X24" s="216"/>
      <c r="Y24" s="234"/>
      <c r="Z24" s="216"/>
      <c r="AA24" s="458">
        <v>1</v>
      </c>
      <c r="AB24" s="458"/>
      <c r="AC24" s="1082">
        <f>SUM(F24:AB24)</f>
        <v>1</v>
      </c>
      <c r="AD24" s="1083">
        <f>AC24</f>
        <v>1</v>
      </c>
    </row>
    <row r="25" spans="1:30" s="1068" customFormat="1" ht="18" customHeight="1" thickTop="1">
      <c r="A25" s="774">
        <v>13</v>
      </c>
      <c r="B25" s="775" t="s">
        <v>432</v>
      </c>
      <c r="C25" s="776"/>
      <c r="D25" s="777"/>
      <c r="E25" s="1084"/>
      <c r="F25" s="778"/>
      <c r="G25" s="779"/>
      <c r="H25" s="779"/>
      <c r="I25" s="780"/>
      <c r="J25" s="778"/>
      <c r="K25" s="779"/>
      <c r="L25" s="780"/>
      <c r="M25" s="508"/>
      <c r="N25" s="778"/>
      <c r="O25" s="1085"/>
      <c r="P25" s="1085"/>
      <c r="Q25" s="1085"/>
      <c r="R25" s="780"/>
      <c r="S25" s="508"/>
      <c r="T25" s="778"/>
      <c r="U25" s="779"/>
      <c r="V25" s="780"/>
      <c r="W25" s="778"/>
      <c r="X25" s="780"/>
      <c r="Y25" s="778"/>
      <c r="Z25" s="780"/>
      <c r="AA25" s="508"/>
      <c r="AB25" s="508"/>
      <c r="AC25" s="781">
        <f>SUM(F25:AB25)</f>
        <v>0</v>
      </c>
      <c r="AD25" s="782"/>
    </row>
    <row r="26" spans="1:30" ht="15.75" customHeight="1">
      <c r="A26" s="459"/>
      <c r="B26" s="460"/>
      <c r="C26" s="87"/>
      <c r="D26" s="163"/>
      <c r="E26" s="461"/>
      <c r="F26" s="239"/>
      <c r="G26" s="440"/>
      <c r="H26" s="440"/>
      <c r="I26" s="240"/>
      <c r="J26" s="239"/>
      <c r="K26" s="440"/>
      <c r="L26" s="240"/>
      <c r="M26" s="452"/>
      <c r="N26" s="239"/>
      <c r="O26" s="664"/>
      <c r="P26" s="664"/>
      <c r="Q26" s="664"/>
      <c r="R26" s="240"/>
      <c r="S26" s="452"/>
      <c r="T26" s="239"/>
      <c r="U26" s="440"/>
      <c r="V26" s="240"/>
      <c r="W26" s="239"/>
      <c r="X26" s="240"/>
      <c r="Y26" s="239"/>
      <c r="Z26" s="240"/>
      <c r="AA26" s="452"/>
      <c r="AB26" s="452"/>
      <c r="AC26" s="241">
        <f>SUM(F26:AB26)</f>
        <v>0</v>
      </c>
      <c r="AD26" s="445"/>
    </row>
    <row r="27" spans="1:30" ht="15.75" customHeight="1">
      <c r="A27" s="918"/>
      <c r="B27" s="905" t="s">
        <v>130</v>
      </c>
      <c r="C27" s="87" t="s">
        <v>147</v>
      </c>
      <c r="D27" s="88">
        <v>2007</v>
      </c>
      <c r="E27" s="928" t="s">
        <v>55</v>
      </c>
      <c r="F27" s="378"/>
      <c r="G27" s="431"/>
      <c r="H27" s="431"/>
      <c r="I27" s="228"/>
      <c r="J27" s="395"/>
      <c r="K27" s="431"/>
      <c r="L27" s="228"/>
      <c r="M27" s="448"/>
      <c r="N27" s="608"/>
      <c r="O27" s="561"/>
      <c r="P27" s="561"/>
      <c r="Q27" s="561"/>
      <c r="R27" s="228"/>
      <c r="S27" s="448"/>
      <c r="T27" s="754"/>
      <c r="U27" s="431"/>
      <c r="V27" s="228"/>
      <c r="W27" s="769"/>
      <c r="X27" s="228"/>
      <c r="Y27" s="798"/>
      <c r="Z27" s="228"/>
      <c r="AA27" s="448"/>
      <c r="AB27" s="448"/>
      <c r="AC27" s="64">
        <f>SUM(F27:AB27)</f>
        <v>0</v>
      </c>
      <c r="AD27" s="897">
        <f>SUM(AC27:AC30)</f>
        <v>0</v>
      </c>
    </row>
    <row r="28" spans="1:30" ht="15.75" customHeight="1">
      <c r="A28" s="918"/>
      <c r="B28" s="905"/>
      <c r="C28" s="87" t="s">
        <v>225</v>
      </c>
      <c r="D28" s="88"/>
      <c r="E28" s="928"/>
      <c r="F28" s="378"/>
      <c r="G28" s="431"/>
      <c r="H28" s="431"/>
      <c r="I28" s="228"/>
      <c r="J28" s="395"/>
      <c r="K28" s="431"/>
      <c r="L28" s="228"/>
      <c r="M28" s="448"/>
      <c r="N28" s="608"/>
      <c r="O28" s="561"/>
      <c r="P28" s="561"/>
      <c r="Q28" s="561"/>
      <c r="R28" s="228"/>
      <c r="S28" s="448"/>
      <c r="T28" s="754"/>
      <c r="U28" s="431"/>
      <c r="V28" s="228"/>
      <c r="W28" s="769"/>
      <c r="X28" s="228"/>
      <c r="Y28" s="798"/>
      <c r="Z28" s="228"/>
      <c r="AA28" s="448"/>
      <c r="AB28" s="448"/>
      <c r="AC28" s="64">
        <f>SUM(F28:AB28)</f>
        <v>0</v>
      </c>
      <c r="AD28" s="902"/>
    </row>
    <row r="29" spans="1:30" ht="15.75" customHeight="1">
      <c r="A29" s="852"/>
      <c r="B29" s="855"/>
      <c r="C29" s="229" t="s">
        <v>301</v>
      </c>
      <c r="D29" s="230"/>
      <c r="E29" s="868"/>
      <c r="F29" s="374"/>
      <c r="G29" s="438"/>
      <c r="H29" s="438"/>
      <c r="I29" s="379"/>
      <c r="J29" s="390"/>
      <c r="K29" s="438"/>
      <c r="L29" s="393"/>
      <c r="M29" s="449"/>
      <c r="N29" s="604"/>
      <c r="O29" s="663"/>
      <c r="P29" s="663"/>
      <c r="Q29" s="663"/>
      <c r="R29" s="609"/>
      <c r="S29" s="449"/>
      <c r="T29" s="751"/>
      <c r="U29" s="438"/>
      <c r="V29" s="755"/>
      <c r="W29" s="763"/>
      <c r="X29" s="767"/>
      <c r="Y29" s="785"/>
      <c r="Z29" s="799"/>
      <c r="AA29" s="449"/>
      <c r="AB29" s="449"/>
      <c r="AC29" s="64">
        <f>SUM(F29:AB29)</f>
        <v>0</v>
      </c>
      <c r="AD29" s="902"/>
    </row>
    <row r="30" spans="1:30" ht="15.75" customHeight="1">
      <c r="A30" s="918"/>
      <c r="B30" s="905"/>
      <c r="C30" s="87" t="s">
        <v>121</v>
      </c>
      <c r="D30" s="88">
        <v>2003</v>
      </c>
      <c r="E30" s="928"/>
      <c r="F30" s="378"/>
      <c r="G30" s="431"/>
      <c r="H30" s="431"/>
      <c r="I30" s="228"/>
      <c r="J30" s="395"/>
      <c r="K30" s="431"/>
      <c r="L30" s="228"/>
      <c r="M30" s="448"/>
      <c r="N30" s="608"/>
      <c r="O30" s="561"/>
      <c r="P30" s="561"/>
      <c r="Q30" s="561"/>
      <c r="R30" s="228"/>
      <c r="S30" s="448"/>
      <c r="T30" s="754"/>
      <c r="U30" s="431"/>
      <c r="V30" s="228"/>
      <c r="W30" s="769"/>
      <c r="X30" s="228"/>
      <c r="Y30" s="798"/>
      <c r="Z30" s="228"/>
      <c r="AA30" s="448"/>
      <c r="AB30" s="448"/>
      <c r="AC30" s="64">
        <f>SUM(F30:AB30)</f>
        <v>0</v>
      </c>
      <c r="AD30" s="898"/>
    </row>
    <row r="31" spans="1:30" ht="15.75" customHeight="1">
      <c r="A31" s="245"/>
      <c r="B31" s="272" t="s">
        <v>248</v>
      </c>
      <c r="C31" s="89" t="s">
        <v>249</v>
      </c>
      <c r="D31" s="242"/>
      <c r="E31" s="274" t="s">
        <v>242</v>
      </c>
      <c r="F31" s="243"/>
      <c r="G31" s="439"/>
      <c r="H31" s="439"/>
      <c r="I31" s="244"/>
      <c r="J31" s="243"/>
      <c r="K31" s="439"/>
      <c r="L31" s="244"/>
      <c r="M31" s="447"/>
      <c r="N31" s="243"/>
      <c r="O31" s="665"/>
      <c r="P31" s="665"/>
      <c r="Q31" s="665"/>
      <c r="R31" s="244"/>
      <c r="S31" s="447"/>
      <c r="T31" s="243"/>
      <c r="U31" s="439"/>
      <c r="V31" s="244"/>
      <c r="W31" s="243"/>
      <c r="X31" s="244"/>
      <c r="Y31" s="243"/>
      <c r="Z31" s="244"/>
      <c r="AA31" s="447"/>
      <c r="AB31" s="447"/>
      <c r="AC31" s="263">
        <f>SUM(F31:AB31)</f>
        <v>0</v>
      </c>
      <c r="AD31" s="273">
        <f>AC31</f>
        <v>0</v>
      </c>
    </row>
    <row r="32" spans="1:30" ht="15.75" customHeight="1">
      <c r="A32" s="853"/>
      <c r="B32" s="856" t="s">
        <v>53</v>
      </c>
      <c r="C32" s="89" t="s">
        <v>54</v>
      </c>
      <c r="D32" s="90">
        <v>2003</v>
      </c>
      <c r="E32" s="929" t="s">
        <v>55</v>
      </c>
      <c r="F32" s="378"/>
      <c r="G32" s="431"/>
      <c r="H32" s="431"/>
      <c r="I32" s="228"/>
      <c r="J32" s="389"/>
      <c r="K32" s="442"/>
      <c r="L32" s="394"/>
      <c r="M32" s="450"/>
      <c r="N32" s="605"/>
      <c r="O32" s="653"/>
      <c r="P32" s="653"/>
      <c r="Q32" s="653"/>
      <c r="R32" s="610"/>
      <c r="S32" s="450"/>
      <c r="T32" s="753"/>
      <c r="U32" s="442"/>
      <c r="V32" s="756"/>
      <c r="W32" s="764"/>
      <c r="X32" s="768"/>
      <c r="Y32" s="787"/>
      <c r="Z32" s="800"/>
      <c r="AA32" s="450"/>
      <c r="AB32" s="450"/>
      <c r="AC32" s="66">
        <f>SUM(F32:AB32)</f>
        <v>0</v>
      </c>
      <c r="AD32" s="902">
        <f>SUM(AC32:AC33)</f>
        <v>0</v>
      </c>
    </row>
    <row r="33" spans="1:30" ht="15.75" customHeight="1">
      <c r="A33" s="853"/>
      <c r="B33" s="856"/>
      <c r="C33" s="89" t="s">
        <v>402</v>
      </c>
      <c r="D33" s="90">
        <v>2010</v>
      </c>
      <c r="E33" s="929"/>
      <c r="F33" s="378"/>
      <c r="G33" s="431"/>
      <c r="H33" s="431"/>
      <c r="I33" s="228"/>
      <c r="J33" s="389"/>
      <c r="K33" s="442"/>
      <c r="L33" s="394"/>
      <c r="M33" s="450"/>
      <c r="N33" s="605"/>
      <c r="O33" s="653"/>
      <c r="P33" s="653"/>
      <c r="Q33" s="653"/>
      <c r="R33" s="610"/>
      <c r="S33" s="450"/>
      <c r="T33" s="753"/>
      <c r="U33" s="442"/>
      <c r="V33" s="756"/>
      <c r="W33" s="764"/>
      <c r="X33" s="768"/>
      <c r="Y33" s="787"/>
      <c r="Z33" s="800"/>
      <c r="AA33" s="450"/>
      <c r="AB33" s="450"/>
      <c r="AC33" s="66">
        <f>SUM(F33:AB33)</f>
        <v>0</v>
      </c>
      <c r="AD33" s="902"/>
    </row>
    <row r="34" spans="1:30" ht="15.75" customHeight="1">
      <c r="A34" s="939"/>
      <c r="B34" s="855" t="s">
        <v>336</v>
      </c>
      <c r="C34" s="87" t="s">
        <v>337</v>
      </c>
      <c r="D34" s="88">
        <v>2008</v>
      </c>
      <c r="E34" s="863" t="s">
        <v>338</v>
      </c>
      <c r="F34" s="239"/>
      <c r="G34" s="440"/>
      <c r="H34" s="440"/>
      <c r="I34" s="240"/>
      <c r="J34" s="513"/>
      <c r="K34" s="514"/>
      <c r="L34" s="515"/>
      <c r="M34" s="451"/>
      <c r="N34" s="513"/>
      <c r="O34" s="666"/>
      <c r="P34" s="666"/>
      <c r="Q34" s="666"/>
      <c r="R34" s="515"/>
      <c r="S34" s="451"/>
      <c r="T34" s="513"/>
      <c r="U34" s="514"/>
      <c r="V34" s="515"/>
      <c r="W34" s="513"/>
      <c r="X34" s="515"/>
      <c r="Y34" s="513"/>
      <c r="Z34" s="515"/>
      <c r="AA34" s="451"/>
      <c r="AB34" s="451"/>
      <c r="AC34" s="293">
        <f>SUM(F34:AB34)</f>
        <v>0</v>
      </c>
      <c r="AD34" s="903">
        <f>SUM(AC34:AC35)</f>
        <v>0</v>
      </c>
    </row>
    <row r="35" spans="1:30" ht="15.75" customHeight="1">
      <c r="A35" s="940"/>
      <c r="B35" s="857"/>
      <c r="C35" s="87" t="s">
        <v>339</v>
      </c>
      <c r="D35" s="88">
        <v>2004</v>
      </c>
      <c r="E35" s="864"/>
      <c r="F35" s="239"/>
      <c r="G35" s="440"/>
      <c r="H35" s="440"/>
      <c r="I35" s="240"/>
      <c r="J35" s="239"/>
      <c r="K35" s="440"/>
      <c r="L35" s="240"/>
      <c r="M35" s="452"/>
      <c r="N35" s="239"/>
      <c r="O35" s="664"/>
      <c r="P35" s="664"/>
      <c r="Q35" s="664"/>
      <c r="R35" s="240"/>
      <c r="S35" s="452"/>
      <c r="T35" s="239"/>
      <c r="U35" s="440"/>
      <c r="V35" s="240"/>
      <c r="W35" s="239"/>
      <c r="X35" s="240"/>
      <c r="Y35" s="239"/>
      <c r="Z35" s="240"/>
      <c r="AA35" s="452"/>
      <c r="AB35" s="452"/>
      <c r="AC35" s="241">
        <f>SUM(F35:AB35)</f>
        <v>0</v>
      </c>
      <c r="AD35" s="904"/>
    </row>
    <row r="36" spans="1:30" ht="15.75" customHeight="1">
      <c r="A36" s="363"/>
      <c r="B36" s="91" t="s">
        <v>106</v>
      </c>
      <c r="C36" s="87" t="s">
        <v>92</v>
      </c>
      <c r="D36" s="88">
        <v>1999</v>
      </c>
      <c r="E36" s="210" t="s">
        <v>85</v>
      </c>
      <c r="F36" s="195"/>
      <c r="G36" s="426"/>
      <c r="H36" s="426"/>
      <c r="I36" s="196"/>
      <c r="J36" s="195"/>
      <c r="K36" s="426"/>
      <c r="L36" s="196"/>
      <c r="M36" s="453"/>
      <c r="N36" s="195"/>
      <c r="O36" s="554"/>
      <c r="P36" s="554"/>
      <c r="Q36" s="554"/>
      <c r="R36" s="196"/>
      <c r="S36" s="453"/>
      <c r="T36" s="195"/>
      <c r="U36" s="426"/>
      <c r="V36" s="196"/>
      <c r="W36" s="195"/>
      <c r="X36" s="196"/>
      <c r="Y36" s="195"/>
      <c r="Z36" s="196"/>
      <c r="AA36" s="453"/>
      <c r="AB36" s="453"/>
      <c r="AC36" s="64">
        <f>SUM(F36:AB36)</f>
        <v>0</v>
      </c>
      <c r="AD36" s="74">
        <f>AC36</f>
        <v>0</v>
      </c>
    </row>
    <row r="37" spans="1:30" ht="15.75" customHeight="1">
      <c r="A37" s="852"/>
      <c r="B37" s="856" t="s">
        <v>245</v>
      </c>
      <c r="C37" s="89" t="s">
        <v>246</v>
      </c>
      <c r="D37" s="242"/>
      <c r="E37" s="917" t="s">
        <v>247</v>
      </c>
      <c r="F37" s="243"/>
      <c r="G37" s="439"/>
      <c r="H37" s="439"/>
      <c r="I37" s="244"/>
      <c r="J37" s="243"/>
      <c r="K37" s="439"/>
      <c r="L37" s="244"/>
      <c r="M37" s="447"/>
      <c r="N37" s="243"/>
      <c r="O37" s="665"/>
      <c r="P37" s="665"/>
      <c r="Q37" s="665"/>
      <c r="R37" s="244"/>
      <c r="S37" s="447"/>
      <c r="T37" s="243"/>
      <c r="U37" s="439"/>
      <c r="V37" s="244"/>
      <c r="W37" s="243"/>
      <c r="X37" s="244"/>
      <c r="Y37" s="243"/>
      <c r="Z37" s="244"/>
      <c r="AA37" s="447"/>
      <c r="AB37" s="447"/>
      <c r="AC37" s="263">
        <f>SUM(F37:AB37)</f>
        <v>0</v>
      </c>
      <c r="AD37" s="901">
        <f>SUM(AC37:AC38)</f>
        <v>0</v>
      </c>
    </row>
    <row r="38" spans="1:30" ht="15.75" customHeight="1">
      <c r="A38" s="854"/>
      <c r="B38" s="857"/>
      <c r="C38" s="89" t="s">
        <v>250</v>
      </c>
      <c r="D38" s="242"/>
      <c r="E38" s="864"/>
      <c r="F38" s="243"/>
      <c r="G38" s="439"/>
      <c r="H38" s="439"/>
      <c r="I38" s="244"/>
      <c r="J38" s="243"/>
      <c r="K38" s="439"/>
      <c r="L38" s="244"/>
      <c r="M38" s="447"/>
      <c r="N38" s="243"/>
      <c r="O38" s="665"/>
      <c r="P38" s="665"/>
      <c r="Q38" s="665"/>
      <c r="R38" s="244"/>
      <c r="S38" s="447"/>
      <c r="T38" s="243"/>
      <c r="U38" s="439"/>
      <c r="V38" s="244"/>
      <c r="W38" s="243"/>
      <c r="X38" s="244"/>
      <c r="Y38" s="243"/>
      <c r="Z38" s="244"/>
      <c r="AA38" s="447"/>
      <c r="AB38" s="447"/>
      <c r="AC38" s="241">
        <f>SUM(F38:AB38)</f>
        <v>0</v>
      </c>
      <c r="AD38" s="900"/>
    </row>
    <row r="39" spans="1:30" ht="15.75" customHeight="1">
      <c r="A39" s="363"/>
      <c r="B39" s="309" t="s">
        <v>287</v>
      </c>
      <c r="C39" s="87" t="s">
        <v>288</v>
      </c>
      <c r="D39" s="88"/>
      <c r="E39" s="308" t="s">
        <v>242</v>
      </c>
      <c r="F39" s="378"/>
      <c r="G39" s="431"/>
      <c r="H39" s="431"/>
      <c r="I39" s="228"/>
      <c r="J39" s="395"/>
      <c r="K39" s="431"/>
      <c r="L39" s="228"/>
      <c r="M39" s="448"/>
      <c r="N39" s="608"/>
      <c r="O39" s="561"/>
      <c r="P39" s="561"/>
      <c r="Q39" s="561"/>
      <c r="R39" s="228"/>
      <c r="S39" s="448"/>
      <c r="T39" s="754"/>
      <c r="U39" s="431"/>
      <c r="V39" s="228"/>
      <c r="W39" s="769"/>
      <c r="X39" s="228"/>
      <c r="Y39" s="798"/>
      <c r="Z39" s="228"/>
      <c r="AA39" s="448"/>
      <c r="AB39" s="448"/>
      <c r="AC39" s="64">
        <f>SUM(F39:AB39)</f>
        <v>0</v>
      </c>
      <c r="AD39" s="74">
        <f>AC39</f>
        <v>0</v>
      </c>
    </row>
    <row r="40" spans="1:30" ht="15.75" customHeight="1">
      <c r="A40" s="363"/>
      <c r="B40" s="254" t="s">
        <v>162</v>
      </c>
      <c r="C40" s="87" t="s">
        <v>163</v>
      </c>
      <c r="D40" s="88">
        <v>2000</v>
      </c>
      <c r="E40" s="255" t="s">
        <v>164</v>
      </c>
      <c r="F40" s="378"/>
      <c r="G40" s="431"/>
      <c r="H40" s="431"/>
      <c r="I40" s="228"/>
      <c r="J40" s="395"/>
      <c r="K40" s="431"/>
      <c r="L40" s="228"/>
      <c r="M40" s="448"/>
      <c r="N40" s="608"/>
      <c r="O40" s="561"/>
      <c r="P40" s="561"/>
      <c r="Q40" s="561"/>
      <c r="R40" s="228"/>
      <c r="S40" s="448"/>
      <c r="T40" s="754"/>
      <c r="U40" s="431"/>
      <c r="V40" s="228"/>
      <c r="W40" s="769"/>
      <c r="X40" s="228"/>
      <c r="Y40" s="798"/>
      <c r="Z40" s="228"/>
      <c r="AA40" s="448"/>
      <c r="AB40" s="448"/>
      <c r="AC40" s="64">
        <f>SUM(F40:AB40)</f>
        <v>0</v>
      </c>
      <c r="AD40" s="74">
        <f>AC40</f>
        <v>0</v>
      </c>
    </row>
    <row r="41" spans="1:30" ht="15.75" customHeight="1">
      <c r="A41" s="363"/>
      <c r="B41" s="276" t="s">
        <v>273</v>
      </c>
      <c r="C41" s="87" t="s">
        <v>274</v>
      </c>
      <c r="D41" s="88">
        <v>2000</v>
      </c>
      <c r="E41" s="277" t="s">
        <v>159</v>
      </c>
      <c r="F41" s="378"/>
      <c r="G41" s="431"/>
      <c r="H41" s="431"/>
      <c r="I41" s="228"/>
      <c r="J41" s="395"/>
      <c r="K41" s="431"/>
      <c r="L41" s="228"/>
      <c r="M41" s="448"/>
      <c r="N41" s="608"/>
      <c r="O41" s="561"/>
      <c r="P41" s="561"/>
      <c r="Q41" s="561"/>
      <c r="R41" s="228"/>
      <c r="S41" s="448"/>
      <c r="T41" s="754"/>
      <c r="U41" s="431"/>
      <c r="V41" s="228"/>
      <c r="W41" s="769"/>
      <c r="X41" s="228"/>
      <c r="Y41" s="798"/>
      <c r="Z41" s="228"/>
      <c r="AA41" s="448"/>
      <c r="AB41" s="448"/>
      <c r="AC41" s="64">
        <f>SUM(F41:AB41)</f>
        <v>0</v>
      </c>
      <c r="AD41" s="74">
        <f>AC41</f>
        <v>0</v>
      </c>
    </row>
    <row r="42" spans="1:30" ht="15.75" customHeight="1">
      <c r="A42" s="363"/>
      <c r="B42" s="335" t="s">
        <v>188</v>
      </c>
      <c r="C42" s="87" t="s">
        <v>189</v>
      </c>
      <c r="D42" s="88"/>
      <c r="E42" s="341" t="s">
        <v>80</v>
      </c>
      <c r="F42" s="374"/>
      <c r="G42" s="438"/>
      <c r="H42" s="438"/>
      <c r="I42" s="379"/>
      <c r="J42" s="390"/>
      <c r="K42" s="438"/>
      <c r="L42" s="393"/>
      <c r="M42" s="449"/>
      <c r="N42" s="604"/>
      <c r="O42" s="663"/>
      <c r="P42" s="663"/>
      <c r="Q42" s="663"/>
      <c r="R42" s="609"/>
      <c r="S42" s="449"/>
      <c r="T42" s="751"/>
      <c r="U42" s="438"/>
      <c r="V42" s="755"/>
      <c r="W42" s="763"/>
      <c r="X42" s="767"/>
      <c r="Y42" s="785"/>
      <c r="Z42" s="799"/>
      <c r="AA42" s="449"/>
      <c r="AB42" s="449"/>
      <c r="AC42" s="231">
        <f>SUM(F42:AB42)</f>
        <v>0</v>
      </c>
      <c r="AD42" s="74">
        <f>AC42</f>
        <v>0</v>
      </c>
    </row>
    <row r="43" spans="1:30" ht="15.75" customHeight="1">
      <c r="A43" s="333"/>
      <c r="B43" s="253" t="s">
        <v>275</v>
      </c>
      <c r="C43" s="217" t="s">
        <v>276</v>
      </c>
      <c r="D43" s="218">
        <v>2004</v>
      </c>
      <c r="E43" s="262" t="s">
        <v>277</v>
      </c>
      <c r="F43" s="291"/>
      <c r="G43" s="441"/>
      <c r="H43" s="441"/>
      <c r="I43" s="292"/>
      <c r="J43" s="291"/>
      <c r="K43" s="441"/>
      <c r="L43" s="292"/>
      <c r="M43" s="454"/>
      <c r="N43" s="291"/>
      <c r="O43" s="667"/>
      <c r="P43" s="667"/>
      <c r="Q43" s="667"/>
      <c r="R43" s="292"/>
      <c r="S43" s="454"/>
      <c r="T43" s="291"/>
      <c r="U43" s="441"/>
      <c r="V43" s="292"/>
      <c r="W43" s="291"/>
      <c r="X43" s="292"/>
      <c r="Y43" s="291"/>
      <c r="Z43" s="292"/>
      <c r="AA43" s="454"/>
      <c r="AB43" s="454"/>
      <c r="AC43" s="293">
        <f>SUM(F43:AB43)</f>
        <v>0</v>
      </c>
      <c r="AD43" s="261">
        <f>AC43</f>
        <v>0</v>
      </c>
    </row>
    <row r="44" spans="1:30" ht="15.75" customHeight="1">
      <c r="A44" s="363"/>
      <c r="B44" s="362" t="s">
        <v>381</v>
      </c>
      <c r="C44" s="87" t="s">
        <v>382</v>
      </c>
      <c r="D44" s="88"/>
      <c r="E44" s="341" t="s">
        <v>383</v>
      </c>
      <c r="F44" s="321"/>
      <c r="G44" s="436"/>
      <c r="H44" s="436"/>
      <c r="I44" s="215"/>
      <c r="J44" s="321"/>
      <c r="K44" s="436"/>
      <c r="L44" s="215"/>
      <c r="M44" s="455"/>
      <c r="N44" s="321"/>
      <c r="O44" s="560"/>
      <c r="P44" s="560"/>
      <c r="Q44" s="560"/>
      <c r="R44" s="215"/>
      <c r="S44" s="455"/>
      <c r="T44" s="321"/>
      <c r="U44" s="436"/>
      <c r="V44" s="215"/>
      <c r="W44" s="321"/>
      <c r="X44" s="215"/>
      <c r="Y44" s="321"/>
      <c r="Z44" s="215"/>
      <c r="AA44" s="455"/>
      <c r="AB44" s="455"/>
      <c r="AC44" s="64">
        <f>SUM(F44:AB44)</f>
        <v>0</v>
      </c>
      <c r="AD44" s="74">
        <f>AC44</f>
        <v>0</v>
      </c>
    </row>
    <row r="45" spans="1:30" ht="15.75" customHeight="1">
      <c r="A45" s="852"/>
      <c r="B45" s="855" t="s">
        <v>229</v>
      </c>
      <c r="C45" s="87" t="s">
        <v>88</v>
      </c>
      <c r="D45" s="163"/>
      <c r="E45" s="863" t="s">
        <v>230</v>
      </c>
      <c r="F45" s="239"/>
      <c r="G45" s="440"/>
      <c r="H45" s="440"/>
      <c r="I45" s="240"/>
      <c r="J45" s="239"/>
      <c r="K45" s="440"/>
      <c r="L45" s="240"/>
      <c r="M45" s="452"/>
      <c r="N45" s="239"/>
      <c r="O45" s="664"/>
      <c r="P45" s="664"/>
      <c r="Q45" s="664"/>
      <c r="R45" s="240"/>
      <c r="S45" s="452"/>
      <c r="T45" s="239"/>
      <c r="U45" s="440"/>
      <c r="V45" s="240"/>
      <c r="W45" s="239"/>
      <c r="X45" s="240"/>
      <c r="Y45" s="239"/>
      <c r="Z45" s="240"/>
      <c r="AA45" s="452"/>
      <c r="AB45" s="452"/>
      <c r="AC45" s="241">
        <f>SUM(F45:AB45)</f>
        <v>0</v>
      </c>
      <c r="AD45" s="899">
        <f>SUM(AC45:AC46)</f>
        <v>0</v>
      </c>
    </row>
    <row r="46" spans="1:30" ht="15.75" customHeight="1">
      <c r="A46" s="854"/>
      <c r="B46" s="857"/>
      <c r="C46" s="89" t="s">
        <v>150</v>
      </c>
      <c r="D46" s="242"/>
      <c r="E46" s="864"/>
      <c r="F46" s="243"/>
      <c r="G46" s="439"/>
      <c r="H46" s="439"/>
      <c r="I46" s="244"/>
      <c r="J46" s="243"/>
      <c r="K46" s="439"/>
      <c r="L46" s="244"/>
      <c r="M46" s="447"/>
      <c r="N46" s="243"/>
      <c r="O46" s="665"/>
      <c r="P46" s="665"/>
      <c r="Q46" s="665"/>
      <c r="R46" s="244"/>
      <c r="S46" s="447"/>
      <c r="T46" s="243"/>
      <c r="U46" s="439"/>
      <c r="V46" s="244"/>
      <c r="W46" s="243"/>
      <c r="X46" s="244"/>
      <c r="Y46" s="243"/>
      <c r="Z46" s="244"/>
      <c r="AA46" s="447"/>
      <c r="AB46" s="447"/>
      <c r="AC46" s="241">
        <f>SUM(F46:AB46)</f>
        <v>0</v>
      </c>
      <c r="AD46" s="900"/>
    </row>
    <row r="47" spans="1:30" ht="15.75" customHeight="1">
      <c r="A47" s="333"/>
      <c r="B47" s="170" t="s">
        <v>61</v>
      </c>
      <c r="C47" s="89" t="s">
        <v>60</v>
      </c>
      <c r="D47" s="90"/>
      <c r="E47" s="209" t="s">
        <v>52</v>
      </c>
      <c r="F47" s="375"/>
      <c r="G47" s="442"/>
      <c r="H47" s="442"/>
      <c r="I47" s="380"/>
      <c r="J47" s="389"/>
      <c r="K47" s="442"/>
      <c r="L47" s="394"/>
      <c r="M47" s="450"/>
      <c r="N47" s="605"/>
      <c r="O47" s="653"/>
      <c r="P47" s="653"/>
      <c r="Q47" s="653"/>
      <c r="R47" s="610"/>
      <c r="S47" s="450"/>
      <c r="T47" s="753"/>
      <c r="U47" s="442"/>
      <c r="V47" s="756"/>
      <c r="W47" s="764"/>
      <c r="X47" s="768"/>
      <c r="Y47" s="787"/>
      <c r="Z47" s="800"/>
      <c r="AA47" s="450"/>
      <c r="AB47" s="450"/>
      <c r="AC47" s="66">
        <f>SUM(F47:AB47)</f>
        <v>0</v>
      </c>
      <c r="AD47" s="169">
        <f>AC47</f>
        <v>0</v>
      </c>
    </row>
    <row r="48" spans="1:30" ht="15.75" customHeight="1">
      <c r="A48" s="267"/>
      <c r="B48" s="268" t="s">
        <v>124</v>
      </c>
      <c r="C48" s="87" t="s">
        <v>305</v>
      </c>
      <c r="D48" s="88">
        <v>2004</v>
      </c>
      <c r="E48" s="269" t="s">
        <v>128</v>
      </c>
      <c r="F48" s="239"/>
      <c r="G48" s="440"/>
      <c r="H48" s="440"/>
      <c r="I48" s="240"/>
      <c r="J48" s="239"/>
      <c r="K48" s="440"/>
      <c r="L48" s="240"/>
      <c r="M48" s="452"/>
      <c r="N48" s="239"/>
      <c r="O48" s="664"/>
      <c r="P48" s="664"/>
      <c r="Q48" s="664"/>
      <c r="R48" s="240"/>
      <c r="S48" s="452"/>
      <c r="T48" s="239"/>
      <c r="U48" s="440"/>
      <c r="V48" s="240"/>
      <c r="W48" s="239"/>
      <c r="X48" s="240"/>
      <c r="Y48" s="239"/>
      <c r="Z48" s="240"/>
      <c r="AA48" s="452"/>
      <c r="AB48" s="452"/>
      <c r="AC48" s="241">
        <f>SUM(F48:AB48)</f>
        <v>0</v>
      </c>
      <c r="AD48" s="278">
        <f aca="true" t="shared" si="0" ref="AD48:AD62">AC48</f>
        <v>0</v>
      </c>
    </row>
    <row r="49" spans="1:30" ht="15.75" customHeight="1">
      <c r="A49" s="265"/>
      <c r="B49" s="190" t="s">
        <v>211</v>
      </c>
      <c r="C49" s="217" t="s">
        <v>212</v>
      </c>
      <c r="D49" s="218">
        <v>2007</v>
      </c>
      <c r="E49" s="213" t="s">
        <v>213</v>
      </c>
      <c r="F49" s="381"/>
      <c r="G49" s="443"/>
      <c r="H49" s="443"/>
      <c r="I49" s="214"/>
      <c r="J49" s="391"/>
      <c r="K49" s="443"/>
      <c r="L49" s="214"/>
      <c r="M49" s="456"/>
      <c r="N49" s="607"/>
      <c r="O49" s="557"/>
      <c r="P49" s="557"/>
      <c r="Q49" s="557"/>
      <c r="R49" s="214"/>
      <c r="S49" s="456"/>
      <c r="T49" s="752"/>
      <c r="U49" s="443"/>
      <c r="V49" s="214"/>
      <c r="W49" s="765"/>
      <c r="X49" s="214"/>
      <c r="Y49" s="786"/>
      <c r="Z49" s="214"/>
      <c r="AA49" s="456"/>
      <c r="AB49" s="456"/>
      <c r="AC49" s="219">
        <f>SUM(F49:AB49)</f>
        <v>0</v>
      </c>
      <c r="AD49" s="171">
        <f t="shared" si="0"/>
        <v>0</v>
      </c>
    </row>
    <row r="50" spans="1:30" ht="15.75" customHeight="1">
      <c r="A50" s="307"/>
      <c r="B50" s="305" t="s">
        <v>136</v>
      </c>
      <c r="C50" s="87" t="s">
        <v>180</v>
      </c>
      <c r="D50" s="88">
        <v>2006</v>
      </c>
      <c r="E50" s="306" t="s">
        <v>85</v>
      </c>
      <c r="F50" s="378"/>
      <c r="G50" s="431"/>
      <c r="H50" s="431"/>
      <c r="I50" s="228"/>
      <c r="J50" s="395"/>
      <c r="K50" s="431"/>
      <c r="L50" s="228"/>
      <c r="M50" s="448"/>
      <c r="N50" s="608"/>
      <c r="O50" s="561"/>
      <c r="P50" s="561"/>
      <c r="Q50" s="561"/>
      <c r="R50" s="228"/>
      <c r="S50" s="448"/>
      <c r="T50" s="754"/>
      <c r="U50" s="431"/>
      <c r="V50" s="228"/>
      <c r="W50" s="769"/>
      <c r="X50" s="228"/>
      <c r="Y50" s="798"/>
      <c r="Z50" s="228"/>
      <c r="AA50" s="448"/>
      <c r="AB50" s="448"/>
      <c r="AC50" s="64">
        <f>SUM(F50:AB50)</f>
        <v>0</v>
      </c>
      <c r="AD50" s="74">
        <f t="shared" si="0"/>
        <v>0</v>
      </c>
    </row>
    <row r="51" spans="1:30" ht="15.75" customHeight="1">
      <c r="A51" s="332"/>
      <c r="B51" s="237" t="s">
        <v>251</v>
      </c>
      <c r="C51" s="87" t="s">
        <v>221</v>
      </c>
      <c r="D51" s="88"/>
      <c r="E51" s="238" t="s">
        <v>252</v>
      </c>
      <c r="F51" s="378"/>
      <c r="G51" s="431"/>
      <c r="H51" s="431"/>
      <c r="I51" s="228"/>
      <c r="J51" s="395"/>
      <c r="K51" s="431"/>
      <c r="L51" s="228"/>
      <c r="M51" s="448"/>
      <c r="N51" s="608"/>
      <c r="O51" s="561"/>
      <c r="P51" s="561"/>
      <c r="Q51" s="561"/>
      <c r="R51" s="228"/>
      <c r="S51" s="448"/>
      <c r="T51" s="754"/>
      <c r="U51" s="431"/>
      <c r="V51" s="228"/>
      <c r="W51" s="769"/>
      <c r="X51" s="228"/>
      <c r="Y51" s="798"/>
      <c r="Z51" s="228"/>
      <c r="AA51" s="448"/>
      <c r="AB51" s="448"/>
      <c r="AC51" s="64">
        <f>SUM(F51:AB51)</f>
        <v>0</v>
      </c>
      <c r="AD51" s="74">
        <f t="shared" si="0"/>
        <v>0</v>
      </c>
    </row>
    <row r="52" spans="1:30" ht="15.75" customHeight="1">
      <c r="A52" s="852"/>
      <c r="B52" s="855" t="s">
        <v>361</v>
      </c>
      <c r="C52" s="229" t="s">
        <v>331</v>
      </c>
      <c r="D52" s="230"/>
      <c r="E52" s="863" t="s">
        <v>362</v>
      </c>
      <c r="F52" s="378"/>
      <c r="G52" s="431"/>
      <c r="H52" s="431"/>
      <c r="I52" s="228"/>
      <c r="J52" s="395"/>
      <c r="K52" s="431"/>
      <c r="L52" s="228"/>
      <c r="M52" s="448"/>
      <c r="N52" s="608"/>
      <c r="O52" s="561"/>
      <c r="P52" s="561"/>
      <c r="Q52" s="561"/>
      <c r="R52" s="228"/>
      <c r="S52" s="448"/>
      <c r="T52" s="754"/>
      <c r="U52" s="431"/>
      <c r="V52" s="228"/>
      <c r="W52" s="769"/>
      <c r="X52" s="228"/>
      <c r="Y52" s="798"/>
      <c r="Z52" s="228"/>
      <c r="AA52" s="448"/>
      <c r="AB52" s="448"/>
      <c r="AC52" s="64">
        <f>SUM(F52:AB52)</f>
        <v>0</v>
      </c>
      <c r="AD52" s="897">
        <f>SUM(AC52:AC53)</f>
        <v>0</v>
      </c>
    </row>
    <row r="53" spans="1:30" ht="15.75" customHeight="1">
      <c r="A53" s="854"/>
      <c r="B53" s="857"/>
      <c r="C53" s="229" t="s">
        <v>332</v>
      </c>
      <c r="D53" s="230"/>
      <c r="E53" s="864"/>
      <c r="F53" s="378"/>
      <c r="G53" s="431"/>
      <c r="H53" s="431"/>
      <c r="I53" s="228"/>
      <c r="J53" s="395"/>
      <c r="K53" s="431"/>
      <c r="L53" s="228"/>
      <c r="M53" s="448"/>
      <c r="N53" s="608"/>
      <c r="O53" s="561"/>
      <c r="P53" s="561"/>
      <c r="Q53" s="561"/>
      <c r="R53" s="228"/>
      <c r="S53" s="448"/>
      <c r="T53" s="754"/>
      <c r="U53" s="431"/>
      <c r="V53" s="228"/>
      <c r="W53" s="769"/>
      <c r="X53" s="228"/>
      <c r="Y53" s="798"/>
      <c r="Z53" s="228"/>
      <c r="AA53" s="448"/>
      <c r="AB53" s="448"/>
      <c r="AC53" s="64">
        <f>SUM(F53:AB53)</f>
        <v>0</v>
      </c>
      <c r="AD53" s="898"/>
    </row>
    <row r="54" spans="1:30" ht="15.75" customHeight="1">
      <c r="A54" s="319"/>
      <c r="B54" s="320" t="s">
        <v>233</v>
      </c>
      <c r="C54" s="229" t="s">
        <v>234</v>
      </c>
      <c r="D54" s="230"/>
      <c r="E54" s="322" t="s">
        <v>151</v>
      </c>
      <c r="F54" s="374"/>
      <c r="G54" s="438"/>
      <c r="H54" s="438"/>
      <c r="I54" s="379"/>
      <c r="J54" s="390"/>
      <c r="K54" s="438"/>
      <c r="L54" s="393"/>
      <c r="M54" s="449"/>
      <c r="N54" s="604"/>
      <c r="O54" s="663"/>
      <c r="P54" s="663"/>
      <c r="Q54" s="663"/>
      <c r="R54" s="609"/>
      <c r="S54" s="449"/>
      <c r="T54" s="751"/>
      <c r="U54" s="438"/>
      <c r="V54" s="755"/>
      <c r="W54" s="763"/>
      <c r="X54" s="767"/>
      <c r="Y54" s="785"/>
      <c r="Z54" s="799"/>
      <c r="AA54" s="449"/>
      <c r="AB54" s="449"/>
      <c r="AC54" s="64">
        <f>SUM(F54:AB54)</f>
        <v>0</v>
      </c>
      <c r="AD54" s="179">
        <f>AC54</f>
        <v>0</v>
      </c>
    </row>
    <row r="55" spans="1:30" ht="15.75" customHeight="1">
      <c r="A55" s="49"/>
      <c r="B55" s="51" t="s">
        <v>200</v>
      </c>
      <c r="C55" s="56" t="s">
        <v>201</v>
      </c>
      <c r="D55" s="57"/>
      <c r="E55" s="94" t="s">
        <v>69</v>
      </c>
      <c r="F55" s="49"/>
      <c r="G55" s="430"/>
      <c r="H55" s="430"/>
      <c r="I55" s="194"/>
      <c r="J55" s="71"/>
      <c r="K55" s="516"/>
      <c r="L55" s="517"/>
      <c r="M55" s="457"/>
      <c r="N55" s="71"/>
      <c r="O55" s="668"/>
      <c r="P55" s="668"/>
      <c r="Q55" s="668"/>
      <c r="R55" s="517"/>
      <c r="S55" s="457"/>
      <c r="T55" s="71"/>
      <c r="U55" s="516"/>
      <c r="V55" s="517"/>
      <c r="W55" s="71"/>
      <c r="X55" s="517"/>
      <c r="Y55" s="71"/>
      <c r="Z55" s="517"/>
      <c r="AA55" s="457"/>
      <c r="AB55" s="457"/>
      <c r="AC55" s="66">
        <f>SUM(F55:AB55)</f>
        <v>0</v>
      </c>
      <c r="AD55" s="74">
        <f>AC55</f>
        <v>0</v>
      </c>
    </row>
    <row r="56" spans="1:30" ht="15.75" customHeight="1">
      <c r="A56" s="345"/>
      <c r="B56" s="357" t="s">
        <v>74</v>
      </c>
      <c r="C56" s="89" t="s">
        <v>375</v>
      </c>
      <c r="D56" s="90"/>
      <c r="E56" s="358" t="s">
        <v>75</v>
      </c>
      <c r="F56" s="321"/>
      <c r="G56" s="436"/>
      <c r="H56" s="436"/>
      <c r="I56" s="215"/>
      <c r="J56" s="321"/>
      <c r="K56" s="436"/>
      <c r="L56" s="215"/>
      <c r="M56" s="455"/>
      <c r="N56" s="321"/>
      <c r="O56" s="560"/>
      <c r="P56" s="560"/>
      <c r="Q56" s="560"/>
      <c r="R56" s="215"/>
      <c r="S56" s="455"/>
      <c r="T56" s="321"/>
      <c r="U56" s="436"/>
      <c r="V56" s="215"/>
      <c r="W56" s="321"/>
      <c r="X56" s="215"/>
      <c r="Y56" s="321"/>
      <c r="Z56" s="215"/>
      <c r="AA56" s="455"/>
      <c r="AB56" s="455"/>
      <c r="AC56" s="219">
        <f>SUM(F56:AB56)</f>
        <v>0</v>
      </c>
      <c r="AD56" s="171">
        <f>AC56</f>
        <v>0</v>
      </c>
    </row>
    <row r="57" spans="1:30" ht="15.75" customHeight="1">
      <c r="A57" s="350"/>
      <c r="B57" s="357" t="s">
        <v>407</v>
      </c>
      <c r="C57" s="217" t="s">
        <v>408</v>
      </c>
      <c r="D57" s="218"/>
      <c r="E57" s="367" t="s">
        <v>247</v>
      </c>
      <c r="F57" s="195"/>
      <c r="G57" s="426"/>
      <c r="H57" s="426"/>
      <c r="I57" s="196"/>
      <c r="J57" s="195"/>
      <c r="K57" s="426"/>
      <c r="L57" s="196"/>
      <c r="M57" s="453"/>
      <c r="N57" s="195"/>
      <c r="O57" s="554"/>
      <c r="P57" s="554"/>
      <c r="Q57" s="554"/>
      <c r="R57" s="196"/>
      <c r="S57" s="453"/>
      <c r="T57" s="195"/>
      <c r="U57" s="426"/>
      <c r="V57" s="196"/>
      <c r="W57" s="195"/>
      <c r="X57" s="196"/>
      <c r="Y57" s="195"/>
      <c r="Z57" s="196"/>
      <c r="AA57" s="453"/>
      <c r="AB57" s="453"/>
      <c r="AC57" s="64">
        <f>SUM(F57:AB57)</f>
        <v>0</v>
      </c>
      <c r="AD57" s="74">
        <f>AC57</f>
        <v>0</v>
      </c>
    </row>
    <row r="58" spans="1:30" ht="15.75" customHeight="1">
      <c r="A58" s="275"/>
      <c r="B58" s="233" t="s">
        <v>231</v>
      </c>
      <c r="C58" s="229" t="s">
        <v>232</v>
      </c>
      <c r="D58" s="230"/>
      <c r="E58" s="225" t="s">
        <v>230</v>
      </c>
      <c r="F58" s="374"/>
      <c r="G58" s="438"/>
      <c r="H58" s="438"/>
      <c r="I58" s="379"/>
      <c r="J58" s="390"/>
      <c r="K58" s="438"/>
      <c r="L58" s="393"/>
      <c r="M58" s="449"/>
      <c r="N58" s="604"/>
      <c r="O58" s="663"/>
      <c r="P58" s="663"/>
      <c r="Q58" s="663"/>
      <c r="R58" s="609"/>
      <c r="S58" s="449"/>
      <c r="T58" s="751"/>
      <c r="U58" s="438"/>
      <c r="V58" s="755"/>
      <c r="W58" s="763"/>
      <c r="X58" s="767"/>
      <c r="Y58" s="785"/>
      <c r="Z58" s="799"/>
      <c r="AA58" s="449"/>
      <c r="AB58" s="449"/>
      <c r="AC58" s="231">
        <f>SUM(F58:AB58)</f>
        <v>0</v>
      </c>
      <c r="AD58" s="74">
        <f t="shared" si="0"/>
        <v>0</v>
      </c>
    </row>
    <row r="59" spans="1:30" ht="15.75" customHeight="1">
      <c r="A59" s="852"/>
      <c r="B59" s="855" t="s">
        <v>388</v>
      </c>
      <c r="C59" s="229" t="s">
        <v>389</v>
      </c>
      <c r="D59" s="230"/>
      <c r="E59" s="863" t="s">
        <v>390</v>
      </c>
      <c r="F59" s="374"/>
      <c r="G59" s="438"/>
      <c r="H59" s="438"/>
      <c r="I59" s="379"/>
      <c r="J59" s="390"/>
      <c r="K59" s="438"/>
      <c r="L59" s="393"/>
      <c r="M59" s="449"/>
      <c r="N59" s="604"/>
      <c r="O59" s="663"/>
      <c r="P59" s="663"/>
      <c r="Q59" s="663"/>
      <c r="R59" s="609"/>
      <c r="S59" s="449"/>
      <c r="T59" s="751"/>
      <c r="U59" s="438"/>
      <c r="V59" s="755"/>
      <c r="W59" s="763"/>
      <c r="X59" s="767"/>
      <c r="Y59" s="785"/>
      <c r="Z59" s="799"/>
      <c r="AA59" s="449"/>
      <c r="AB59" s="449"/>
      <c r="AC59" s="231">
        <f>SUM(F59:AB59)</f>
        <v>0</v>
      </c>
      <c r="AD59" s="897">
        <f>SUM(AC59:AC60)</f>
        <v>0</v>
      </c>
    </row>
    <row r="60" spans="1:30" ht="15.75" customHeight="1">
      <c r="A60" s="854"/>
      <c r="B60" s="857"/>
      <c r="C60" s="229" t="s">
        <v>412</v>
      </c>
      <c r="D60" s="230"/>
      <c r="E60" s="864"/>
      <c r="F60" s="374"/>
      <c r="G60" s="438"/>
      <c r="H60" s="438"/>
      <c r="I60" s="379"/>
      <c r="J60" s="390"/>
      <c r="K60" s="438"/>
      <c r="L60" s="393"/>
      <c r="M60" s="449"/>
      <c r="N60" s="604"/>
      <c r="O60" s="663"/>
      <c r="P60" s="663"/>
      <c r="Q60" s="663"/>
      <c r="R60" s="609"/>
      <c r="S60" s="449"/>
      <c r="T60" s="751"/>
      <c r="U60" s="438"/>
      <c r="V60" s="755"/>
      <c r="W60" s="763"/>
      <c r="X60" s="767"/>
      <c r="Y60" s="785"/>
      <c r="Z60" s="799"/>
      <c r="AA60" s="449"/>
      <c r="AB60" s="449"/>
      <c r="AC60" s="231">
        <f>SUM(F60:AB60)</f>
        <v>0</v>
      </c>
      <c r="AD60" s="898"/>
    </row>
    <row r="61" spans="1:30" ht="15.75" customHeight="1">
      <c r="A61" s="330"/>
      <c r="B61" s="331" t="s">
        <v>398</v>
      </c>
      <c r="C61" s="229" t="s">
        <v>399</v>
      </c>
      <c r="D61" s="230"/>
      <c r="E61" s="334" t="s">
        <v>400</v>
      </c>
      <c r="F61" s="374"/>
      <c r="G61" s="438"/>
      <c r="H61" s="438"/>
      <c r="I61" s="379"/>
      <c r="J61" s="390"/>
      <c r="K61" s="438"/>
      <c r="L61" s="393"/>
      <c r="M61" s="449"/>
      <c r="N61" s="604"/>
      <c r="O61" s="663"/>
      <c r="P61" s="663"/>
      <c r="Q61" s="663"/>
      <c r="R61" s="609"/>
      <c r="S61" s="449"/>
      <c r="T61" s="751"/>
      <c r="U61" s="438"/>
      <c r="V61" s="755"/>
      <c r="W61" s="763"/>
      <c r="X61" s="767"/>
      <c r="Y61" s="785"/>
      <c r="Z61" s="799"/>
      <c r="AA61" s="449"/>
      <c r="AB61" s="449"/>
      <c r="AC61" s="231">
        <f>SUM(F61:AB61)</f>
        <v>0</v>
      </c>
      <c r="AD61" s="179">
        <f t="shared" si="0"/>
        <v>0</v>
      </c>
    </row>
    <row r="62" spans="1:30" ht="15.75" customHeight="1" thickBot="1">
      <c r="A62" s="234"/>
      <c r="B62" s="235" t="s">
        <v>384</v>
      </c>
      <c r="C62" s="184" t="s">
        <v>385</v>
      </c>
      <c r="D62" s="185"/>
      <c r="E62" s="236" t="s">
        <v>133</v>
      </c>
      <c r="F62" s="234"/>
      <c r="G62" s="444"/>
      <c r="H62" s="444"/>
      <c r="I62" s="216"/>
      <c r="J62" s="234"/>
      <c r="K62" s="444"/>
      <c r="L62" s="216"/>
      <c r="M62" s="458"/>
      <c r="N62" s="234"/>
      <c r="O62" s="669"/>
      <c r="P62" s="669"/>
      <c r="Q62" s="669"/>
      <c r="R62" s="216"/>
      <c r="S62" s="458"/>
      <c r="T62" s="234"/>
      <c r="U62" s="444"/>
      <c r="V62" s="216"/>
      <c r="W62" s="234"/>
      <c r="X62" s="216"/>
      <c r="Y62" s="234"/>
      <c r="Z62" s="216"/>
      <c r="AA62" s="458"/>
      <c r="AB62" s="458"/>
      <c r="AC62" s="67">
        <f>SUM(F62:AB62)</f>
        <v>0</v>
      </c>
      <c r="AD62" s="65">
        <f t="shared" si="0"/>
        <v>0</v>
      </c>
    </row>
    <row r="63" spans="1:2" ht="15.75" customHeight="1" thickTop="1">
      <c r="A63" s="1"/>
      <c r="B63" s="77" t="s">
        <v>76</v>
      </c>
    </row>
  </sheetData>
  <sheetProtection/>
  <mergeCells count="61">
    <mergeCell ref="Y5:Z5"/>
    <mergeCell ref="Y6:Z6"/>
    <mergeCell ref="T5:V5"/>
    <mergeCell ref="T6:V6"/>
    <mergeCell ref="AD12:AD14"/>
    <mergeCell ref="J5:L5"/>
    <mergeCell ref="J6:L6"/>
    <mergeCell ref="A34:A35"/>
    <mergeCell ref="B34:B35"/>
    <mergeCell ref="E34:E35"/>
    <mergeCell ref="F5:I5"/>
    <mergeCell ref="AD5:AD7"/>
    <mergeCell ref="D5:D7"/>
    <mergeCell ref="A27:A30"/>
    <mergeCell ref="AC5:AC7"/>
    <mergeCell ref="F6:I6"/>
    <mergeCell ref="E5:E7"/>
    <mergeCell ref="E27:E30"/>
    <mergeCell ref="N5:R5"/>
    <mergeCell ref="N6:R6"/>
    <mergeCell ref="W5:X5"/>
    <mergeCell ref="W6:X6"/>
    <mergeCell ref="B45:B46"/>
    <mergeCell ref="A37:A38"/>
    <mergeCell ref="A10:A11"/>
    <mergeCell ref="A32:A33"/>
    <mergeCell ref="E12:E14"/>
    <mergeCell ref="B12:B14"/>
    <mergeCell ref="A12:A14"/>
    <mergeCell ref="E32:E33"/>
    <mergeCell ref="B32:B33"/>
    <mergeCell ref="A52:A53"/>
    <mergeCell ref="A1:E1"/>
    <mergeCell ref="A3:E3"/>
    <mergeCell ref="A5:A7"/>
    <mergeCell ref="B5:B7"/>
    <mergeCell ref="C5:C7"/>
    <mergeCell ref="E45:E46"/>
    <mergeCell ref="E10:E11"/>
    <mergeCell ref="A45:A46"/>
    <mergeCell ref="B37:B38"/>
    <mergeCell ref="AD10:AD11"/>
    <mergeCell ref="AD37:AD38"/>
    <mergeCell ref="AD27:AD30"/>
    <mergeCell ref="AD34:AD35"/>
    <mergeCell ref="AD32:AD33"/>
    <mergeCell ref="B52:B53"/>
    <mergeCell ref="E52:E53"/>
    <mergeCell ref="B27:B30"/>
    <mergeCell ref="B10:B11"/>
    <mergeCell ref="E37:E38"/>
    <mergeCell ref="A59:A60"/>
    <mergeCell ref="B59:B60"/>
    <mergeCell ref="E59:E60"/>
    <mergeCell ref="AD59:AD60"/>
    <mergeCell ref="A18:A19"/>
    <mergeCell ref="B18:B19"/>
    <mergeCell ref="E18:E19"/>
    <mergeCell ref="AD52:AD53"/>
    <mergeCell ref="AD45:AD46"/>
    <mergeCell ref="AD18:AD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43"/>
  <sheetViews>
    <sheetView showGridLines="0" zoomScalePageLayoutView="0" workbookViewId="0" topLeftCell="A1">
      <pane xSplit="5" ySplit="7" topLeftCell="L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1" max="1" width="9.140625" style="97" customWidth="1"/>
    <col min="2" max="2" width="23.140625" style="97" customWidth="1"/>
    <col min="3" max="3" width="18.8515625" style="97" customWidth="1"/>
    <col min="4" max="4" width="9.140625" style="97" customWidth="1"/>
    <col min="5" max="5" width="23.28125" style="97" customWidth="1"/>
    <col min="6" max="18" width="4.7109375" style="97" customWidth="1"/>
    <col min="19" max="19" width="11.57421875" style="97" customWidth="1"/>
    <col min="20" max="28" width="4.7109375" style="97" customWidth="1"/>
    <col min="29" max="29" width="8.28125" style="0" customWidth="1"/>
    <col min="30" max="30" width="8.140625" style="0" customWidth="1"/>
  </cols>
  <sheetData>
    <row r="1" spans="1:28" ht="26.25">
      <c r="A1" s="967" t="s">
        <v>415</v>
      </c>
      <c r="B1" s="968"/>
      <c r="C1" s="968"/>
      <c r="D1" s="968"/>
      <c r="E1" s="968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26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23.25">
      <c r="A3" s="969" t="s">
        <v>8</v>
      </c>
      <c r="B3" s="969"/>
      <c r="C3" s="969"/>
      <c r="D3" s="969"/>
      <c r="E3" s="969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ht="13.5" thickBot="1"/>
    <row r="5" spans="1:30" ht="13.5" thickTop="1">
      <c r="A5" s="970" t="s">
        <v>6</v>
      </c>
      <c r="B5" s="973" t="s">
        <v>2</v>
      </c>
      <c r="C5" s="973" t="s">
        <v>3</v>
      </c>
      <c r="D5" s="973" t="s">
        <v>4</v>
      </c>
      <c r="E5" s="964" t="s">
        <v>5</v>
      </c>
      <c r="F5" s="957" t="s">
        <v>417</v>
      </c>
      <c r="G5" s="958"/>
      <c r="H5" s="959"/>
      <c r="I5" s="957" t="s">
        <v>449</v>
      </c>
      <c r="J5" s="958"/>
      <c r="K5" s="959"/>
      <c r="L5" s="957" t="s">
        <v>480</v>
      </c>
      <c r="M5" s="958"/>
      <c r="N5" s="958"/>
      <c r="O5" s="958"/>
      <c r="P5" s="958"/>
      <c r="Q5" s="958"/>
      <c r="R5" s="959"/>
      <c r="S5" s="758" t="s">
        <v>536</v>
      </c>
      <c r="T5" s="957" t="s">
        <v>545</v>
      </c>
      <c r="U5" s="958"/>
      <c r="V5" s="958"/>
      <c r="W5" s="958"/>
      <c r="X5" s="959"/>
      <c r="Y5" s="957" t="s">
        <v>559</v>
      </c>
      <c r="Z5" s="958"/>
      <c r="AA5" s="959"/>
      <c r="AB5" s="462"/>
      <c r="AC5" s="953" t="s">
        <v>10</v>
      </c>
      <c r="AD5" s="950" t="s">
        <v>44</v>
      </c>
    </row>
    <row r="6" spans="1:30" ht="12.75">
      <c r="A6" s="971"/>
      <c r="B6" s="974"/>
      <c r="C6" s="974"/>
      <c r="D6" s="974"/>
      <c r="E6" s="965"/>
      <c r="F6" s="960" t="s">
        <v>418</v>
      </c>
      <c r="G6" s="961"/>
      <c r="H6" s="962"/>
      <c r="I6" s="960" t="s">
        <v>450</v>
      </c>
      <c r="J6" s="961"/>
      <c r="K6" s="962"/>
      <c r="L6" s="960" t="s">
        <v>481</v>
      </c>
      <c r="M6" s="961"/>
      <c r="N6" s="961"/>
      <c r="O6" s="961"/>
      <c r="P6" s="961"/>
      <c r="Q6" s="961"/>
      <c r="R6" s="962"/>
      <c r="S6" s="773" t="s">
        <v>537</v>
      </c>
      <c r="T6" s="960" t="s">
        <v>546</v>
      </c>
      <c r="U6" s="961"/>
      <c r="V6" s="961"/>
      <c r="W6" s="961"/>
      <c r="X6" s="962"/>
      <c r="Y6" s="960" t="s">
        <v>560</v>
      </c>
      <c r="Z6" s="961"/>
      <c r="AA6" s="962"/>
      <c r="AB6" s="463"/>
      <c r="AC6" s="954"/>
      <c r="AD6" s="951"/>
    </row>
    <row r="7" spans="1:30" ht="13.5" thickBot="1">
      <c r="A7" s="972"/>
      <c r="B7" s="975"/>
      <c r="C7" s="975"/>
      <c r="D7" s="975"/>
      <c r="E7" s="966"/>
      <c r="F7" s="220" t="s">
        <v>419</v>
      </c>
      <c r="G7" s="474" t="s">
        <v>436</v>
      </c>
      <c r="H7" s="221" t="s">
        <v>423</v>
      </c>
      <c r="I7" s="220" t="s">
        <v>419</v>
      </c>
      <c r="J7" s="474" t="s">
        <v>436</v>
      </c>
      <c r="K7" s="221" t="s">
        <v>423</v>
      </c>
      <c r="L7" s="220" t="s">
        <v>494</v>
      </c>
      <c r="M7" s="474" t="s">
        <v>495</v>
      </c>
      <c r="N7" s="474" t="s">
        <v>498</v>
      </c>
      <c r="O7" s="641" t="s">
        <v>499</v>
      </c>
      <c r="P7" s="641" t="s">
        <v>501</v>
      </c>
      <c r="Q7" s="641" t="s">
        <v>504</v>
      </c>
      <c r="R7" s="221" t="s">
        <v>506</v>
      </c>
      <c r="S7" s="464" t="s">
        <v>538</v>
      </c>
      <c r="T7" s="220" t="s">
        <v>495</v>
      </c>
      <c r="U7" s="474" t="s">
        <v>494</v>
      </c>
      <c r="V7" s="474" t="s">
        <v>504</v>
      </c>
      <c r="W7" s="474" t="s">
        <v>498</v>
      </c>
      <c r="X7" s="221" t="s">
        <v>501</v>
      </c>
      <c r="Y7" s="220" t="s">
        <v>484</v>
      </c>
      <c r="Z7" s="474" t="s">
        <v>436</v>
      </c>
      <c r="AA7" s="221" t="s">
        <v>423</v>
      </c>
      <c r="AB7" s="464"/>
      <c r="AC7" s="955"/>
      <c r="AD7" s="952"/>
    </row>
    <row r="8" spans="1:30" s="1068" customFormat="1" ht="18" customHeight="1" thickTop="1">
      <c r="A8" s="976" t="s">
        <v>426</v>
      </c>
      <c r="B8" s="956" t="s">
        <v>214</v>
      </c>
      <c r="C8" s="484" t="s">
        <v>215</v>
      </c>
      <c r="D8" s="1086">
        <v>2010</v>
      </c>
      <c r="E8" s="977" t="s">
        <v>213</v>
      </c>
      <c r="F8" s="294"/>
      <c r="G8" s="475"/>
      <c r="H8" s="295"/>
      <c r="I8" s="294">
        <v>3</v>
      </c>
      <c r="J8" s="475"/>
      <c r="K8" s="1092">
        <f>5+1</f>
        <v>6</v>
      </c>
      <c r="L8" s="1095"/>
      <c r="M8" s="1096"/>
      <c r="N8" s="1096"/>
      <c r="O8" s="1097"/>
      <c r="P8" s="1097">
        <f>7+0+2</f>
        <v>9</v>
      </c>
      <c r="Q8" s="1097"/>
      <c r="R8" s="295"/>
      <c r="S8" s="465"/>
      <c r="T8" s="294">
        <v>2</v>
      </c>
      <c r="U8" s="475"/>
      <c r="V8" s="475"/>
      <c r="W8" s="475"/>
      <c r="X8" s="1092">
        <v>7</v>
      </c>
      <c r="Y8" s="294"/>
      <c r="Z8" s="475"/>
      <c r="AA8" s="295"/>
      <c r="AB8" s="465"/>
      <c r="AC8" s="1087">
        <f aca="true" t="shared" si="0" ref="AC8:AC18">SUM(F8:AB8)</f>
        <v>27</v>
      </c>
      <c r="AD8" s="963">
        <f>K8+K9+L9+M9+O9+P8+Q9+T9+U9+X8</f>
        <v>51</v>
      </c>
    </row>
    <row r="9" spans="1:30" s="1068" customFormat="1" ht="18" customHeight="1">
      <c r="A9" s="945"/>
      <c r="B9" s="947"/>
      <c r="C9" s="1088" t="s">
        <v>456</v>
      </c>
      <c r="D9" s="1089">
        <v>2011</v>
      </c>
      <c r="E9" s="949"/>
      <c r="F9" s="203"/>
      <c r="G9" s="476"/>
      <c r="H9" s="204"/>
      <c r="I9" s="203">
        <v>2</v>
      </c>
      <c r="J9" s="476"/>
      <c r="K9" s="1098">
        <v>4</v>
      </c>
      <c r="L9" s="1093">
        <f>3+0+1</f>
        <v>4</v>
      </c>
      <c r="M9" s="1094">
        <f>3+0+1</f>
        <v>4</v>
      </c>
      <c r="N9" s="1094"/>
      <c r="O9" s="1099">
        <f>5+0+1</f>
        <v>6</v>
      </c>
      <c r="P9" s="1099"/>
      <c r="Q9" s="1099">
        <f>3+0+1</f>
        <v>4</v>
      </c>
      <c r="R9" s="204"/>
      <c r="S9" s="466"/>
      <c r="T9" s="1093">
        <v>3</v>
      </c>
      <c r="U9" s="1094">
        <f>3+1</f>
        <v>4</v>
      </c>
      <c r="V9" s="476"/>
      <c r="W9" s="476"/>
      <c r="X9" s="204"/>
      <c r="Y9" s="203"/>
      <c r="Z9" s="476"/>
      <c r="AA9" s="204"/>
      <c r="AB9" s="466"/>
      <c r="AC9" s="169">
        <f t="shared" si="0"/>
        <v>31</v>
      </c>
      <c r="AD9" s="898"/>
    </row>
    <row r="10" spans="1:30" s="1068" customFormat="1" ht="18" customHeight="1">
      <c r="A10" s="805" t="s">
        <v>427</v>
      </c>
      <c r="B10" s="810" t="s">
        <v>192</v>
      </c>
      <c r="C10" s="1088" t="s">
        <v>191</v>
      </c>
      <c r="D10" s="1089">
        <v>2003</v>
      </c>
      <c r="E10" s="251" t="s">
        <v>190</v>
      </c>
      <c r="F10" s="805"/>
      <c r="G10" s="477"/>
      <c r="H10" s="223"/>
      <c r="I10" s="805"/>
      <c r="J10" s="477"/>
      <c r="K10" s="223"/>
      <c r="L10" s="805">
        <f>2+0+1</f>
        <v>3</v>
      </c>
      <c r="M10" s="477"/>
      <c r="N10" s="477">
        <f>5+0+1</f>
        <v>6</v>
      </c>
      <c r="O10" s="643"/>
      <c r="P10" s="643"/>
      <c r="Q10" s="643">
        <f>2+0+1</f>
        <v>3</v>
      </c>
      <c r="R10" s="223">
        <f>5+0+1</f>
        <v>6</v>
      </c>
      <c r="S10" s="467"/>
      <c r="T10" s="805"/>
      <c r="U10" s="477"/>
      <c r="V10" s="477">
        <f>3+1</f>
        <v>4</v>
      </c>
      <c r="W10" s="477">
        <v>5</v>
      </c>
      <c r="X10" s="223"/>
      <c r="Y10" s="805">
        <f>3+1</f>
        <v>4</v>
      </c>
      <c r="Z10" s="477"/>
      <c r="AA10" s="223">
        <f>5+1</f>
        <v>6</v>
      </c>
      <c r="AB10" s="467"/>
      <c r="AC10" s="169">
        <f>SUM(F10:AB10)</f>
        <v>37</v>
      </c>
      <c r="AD10" s="169">
        <f aca="true" t="shared" si="1" ref="AD10:AD18">AC10</f>
        <v>37</v>
      </c>
    </row>
    <row r="11" spans="1:30" s="1068" customFormat="1" ht="18" customHeight="1">
      <c r="A11" s="805" t="s">
        <v>428</v>
      </c>
      <c r="B11" s="810" t="s">
        <v>359</v>
      </c>
      <c r="C11" s="490" t="s">
        <v>216</v>
      </c>
      <c r="D11" s="813"/>
      <c r="E11" s="492" t="s">
        <v>85</v>
      </c>
      <c r="F11" s="805"/>
      <c r="G11" s="477">
        <v>2</v>
      </c>
      <c r="H11" s="223">
        <v>5</v>
      </c>
      <c r="I11" s="805"/>
      <c r="J11" s="477"/>
      <c r="K11" s="223"/>
      <c r="L11" s="805"/>
      <c r="M11" s="477"/>
      <c r="N11" s="477">
        <f>3+0+1</f>
        <v>4</v>
      </c>
      <c r="O11" s="643"/>
      <c r="P11" s="643"/>
      <c r="Q11" s="643">
        <v>0</v>
      </c>
      <c r="R11" s="223">
        <f>4+0+1</f>
        <v>5</v>
      </c>
      <c r="S11" s="467"/>
      <c r="T11" s="805"/>
      <c r="U11" s="477">
        <v>2</v>
      </c>
      <c r="V11" s="477"/>
      <c r="W11" s="477">
        <v>4</v>
      </c>
      <c r="X11" s="223"/>
      <c r="Y11" s="805"/>
      <c r="Z11" s="477">
        <v>3</v>
      </c>
      <c r="AA11" s="223">
        <v>4</v>
      </c>
      <c r="AB11" s="467"/>
      <c r="AC11" s="802">
        <f t="shared" si="0"/>
        <v>29</v>
      </c>
      <c r="AD11" s="795">
        <f t="shared" si="1"/>
        <v>29</v>
      </c>
    </row>
    <row r="12" spans="1:30" s="1068" customFormat="1" ht="18" customHeight="1">
      <c r="A12" s="805" t="s">
        <v>429</v>
      </c>
      <c r="B12" s="806" t="s">
        <v>220</v>
      </c>
      <c r="C12" s="587" t="s">
        <v>505</v>
      </c>
      <c r="D12" s="1090"/>
      <c r="E12" s="148" t="s">
        <v>539</v>
      </c>
      <c r="F12" s="803"/>
      <c r="G12" s="478"/>
      <c r="H12" s="224"/>
      <c r="I12" s="803"/>
      <c r="J12" s="478"/>
      <c r="K12" s="224"/>
      <c r="L12" s="803"/>
      <c r="M12" s="478"/>
      <c r="N12" s="478">
        <f>4+0+1</f>
        <v>5</v>
      </c>
      <c r="O12" s="645"/>
      <c r="P12" s="645"/>
      <c r="Q12" s="645">
        <f>1+0+1</f>
        <v>2</v>
      </c>
      <c r="R12" s="224"/>
      <c r="S12" s="468">
        <f>5+0+1</f>
        <v>6</v>
      </c>
      <c r="T12" s="803"/>
      <c r="U12" s="478"/>
      <c r="V12" s="478"/>
      <c r="W12" s="478"/>
      <c r="X12" s="224"/>
      <c r="Y12" s="803"/>
      <c r="Z12" s="478"/>
      <c r="AA12" s="224"/>
      <c r="AB12" s="468"/>
      <c r="AC12" s="74">
        <f>SUM(F12:AB12)</f>
        <v>13</v>
      </c>
      <c r="AD12" s="74">
        <f t="shared" si="1"/>
        <v>13</v>
      </c>
    </row>
    <row r="13" spans="1:30" s="1068" customFormat="1" ht="18" customHeight="1">
      <c r="A13" s="803" t="s">
        <v>453</v>
      </c>
      <c r="B13" s="806" t="s">
        <v>318</v>
      </c>
      <c r="C13" s="485" t="s">
        <v>319</v>
      </c>
      <c r="D13" s="525">
        <v>2001</v>
      </c>
      <c r="E13" s="807" t="s">
        <v>85</v>
      </c>
      <c r="F13" s="803">
        <v>1</v>
      </c>
      <c r="G13" s="478"/>
      <c r="H13" s="224"/>
      <c r="I13" s="803">
        <v>1</v>
      </c>
      <c r="J13" s="478">
        <v>3</v>
      </c>
      <c r="K13" s="224"/>
      <c r="L13" s="803"/>
      <c r="M13" s="478"/>
      <c r="N13" s="478"/>
      <c r="O13" s="645"/>
      <c r="P13" s="645"/>
      <c r="Q13" s="645"/>
      <c r="R13" s="224"/>
      <c r="S13" s="468"/>
      <c r="T13" s="803"/>
      <c r="U13" s="478"/>
      <c r="V13" s="478"/>
      <c r="W13" s="478"/>
      <c r="X13" s="224"/>
      <c r="Y13" s="803">
        <v>1</v>
      </c>
      <c r="Z13" s="478">
        <v>2</v>
      </c>
      <c r="AA13" s="224"/>
      <c r="AB13" s="468"/>
      <c r="AC13" s="1067">
        <f>SUM(F13:AB13)</f>
        <v>8</v>
      </c>
      <c r="AD13" s="278">
        <f>AC13</f>
        <v>8</v>
      </c>
    </row>
    <row r="14" spans="1:30" s="1068" customFormat="1" ht="18" customHeight="1">
      <c r="A14" s="803" t="s">
        <v>447</v>
      </c>
      <c r="B14" s="806" t="s">
        <v>253</v>
      </c>
      <c r="C14" s="587" t="s">
        <v>254</v>
      </c>
      <c r="D14" s="1090"/>
      <c r="E14" s="807" t="s">
        <v>255</v>
      </c>
      <c r="F14" s="803"/>
      <c r="G14" s="478"/>
      <c r="H14" s="224"/>
      <c r="I14" s="803"/>
      <c r="J14" s="478"/>
      <c r="K14" s="224"/>
      <c r="L14" s="803">
        <f>1+0+1</f>
        <v>2</v>
      </c>
      <c r="M14" s="478"/>
      <c r="N14" s="478">
        <f>2+0+1</f>
        <v>3</v>
      </c>
      <c r="O14" s="645"/>
      <c r="P14" s="645"/>
      <c r="Q14" s="645"/>
      <c r="R14" s="224"/>
      <c r="S14" s="468"/>
      <c r="T14" s="803"/>
      <c r="U14" s="478"/>
      <c r="V14" s="478"/>
      <c r="W14" s="478"/>
      <c r="X14" s="224"/>
      <c r="Y14" s="803"/>
      <c r="Z14" s="478"/>
      <c r="AA14" s="224"/>
      <c r="AB14" s="468"/>
      <c r="AC14" s="74">
        <f>SUM(F14:AB14)</f>
        <v>5</v>
      </c>
      <c r="AD14" s="169">
        <f t="shared" si="1"/>
        <v>5</v>
      </c>
    </row>
    <row r="15" spans="1:30" s="1068" customFormat="1" ht="18" customHeight="1">
      <c r="A15" s="803"/>
      <c r="B15" s="806" t="s">
        <v>442</v>
      </c>
      <c r="C15" s="485" t="s">
        <v>443</v>
      </c>
      <c r="D15" s="525"/>
      <c r="E15" s="807" t="s">
        <v>444</v>
      </c>
      <c r="F15" s="803">
        <v>2</v>
      </c>
      <c r="G15" s="478">
        <v>3</v>
      </c>
      <c r="H15" s="224"/>
      <c r="I15" s="803"/>
      <c r="J15" s="478"/>
      <c r="K15" s="224"/>
      <c r="L15" s="803"/>
      <c r="M15" s="478"/>
      <c r="N15" s="478"/>
      <c r="O15" s="645"/>
      <c r="P15" s="645"/>
      <c r="Q15" s="645"/>
      <c r="R15" s="224"/>
      <c r="S15" s="468"/>
      <c r="T15" s="803"/>
      <c r="U15" s="478"/>
      <c r="V15" s="478"/>
      <c r="W15" s="478"/>
      <c r="X15" s="224"/>
      <c r="Y15" s="803"/>
      <c r="Z15" s="478"/>
      <c r="AA15" s="224"/>
      <c r="AB15" s="468"/>
      <c r="AC15" s="1067">
        <f t="shared" si="0"/>
        <v>5</v>
      </c>
      <c r="AD15" s="278">
        <f t="shared" si="1"/>
        <v>5</v>
      </c>
    </row>
    <row r="16" spans="1:30" s="1068" customFormat="1" ht="18" customHeight="1">
      <c r="A16" s="805" t="s">
        <v>476</v>
      </c>
      <c r="B16" s="810" t="s">
        <v>439</v>
      </c>
      <c r="C16" s="490" t="s">
        <v>440</v>
      </c>
      <c r="D16" s="813"/>
      <c r="E16" s="492" t="s">
        <v>441</v>
      </c>
      <c r="F16" s="805">
        <v>3</v>
      </c>
      <c r="G16" s="477">
        <v>1</v>
      </c>
      <c r="H16" s="223"/>
      <c r="I16" s="805"/>
      <c r="J16" s="477"/>
      <c r="K16" s="223"/>
      <c r="L16" s="805"/>
      <c r="M16" s="477"/>
      <c r="N16" s="477"/>
      <c r="O16" s="643"/>
      <c r="P16" s="643"/>
      <c r="Q16" s="643"/>
      <c r="R16" s="223"/>
      <c r="S16" s="467"/>
      <c r="T16" s="805"/>
      <c r="U16" s="477"/>
      <c r="V16" s="477"/>
      <c r="W16" s="477"/>
      <c r="X16" s="223"/>
      <c r="Y16" s="805"/>
      <c r="Z16" s="477"/>
      <c r="AA16" s="223"/>
      <c r="AB16" s="467"/>
      <c r="AC16" s="802">
        <f t="shared" si="0"/>
        <v>4</v>
      </c>
      <c r="AD16" s="795">
        <f t="shared" si="1"/>
        <v>4</v>
      </c>
    </row>
    <row r="17" spans="1:30" s="1068" customFormat="1" ht="18" customHeight="1">
      <c r="A17" s="805" t="s">
        <v>448</v>
      </c>
      <c r="B17" s="810" t="s">
        <v>563</v>
      </c>
      <c r="C17" s="490" t="s">
        <v>564</v>
      </c>
      <c r="D17" s="813">
        <v>2007</v>
      </c>
      <c r="E17" s="492" t="s">
        <v>193</v>
      </c>
      <c r="F17" s="805"/>
      <c r="G17" s="477"/>
      <c r="H17" s="223"/>
      <c r="I17" s="805"/>
      <c r="J17" s="477"/>
      <c r="K17" s="223"/>
      <c r="L17" s="805"/>
      <c r="M17" s="477"/>
      <c r="N17" s="477"/>
      <c r="O17" s="643"/>
      <c r="P17" s="643"/>
      <c r="Q17" s="643"/>
      <c r="R17" s="223"/>
      <c r="S17" s="467"/>
      <c r="T17" s="805"/>
      <c r="U17" s="477"/>
      <c r="V17" s="477"/>
      <c r="W17" s="477"/>
      <c r="X17" s="223"/>
      <c r="Y17" s="805">
        <v>2</v>
      </c>
      <c r="Z17" s="477"/>
      <c r="AA17" s="223"/>
      <c r="AB17" s="467"/>
      <c r="AC17" s="802">
        <f t="shared" si="0"/>
        <v>2</v>
      </c>
      <c r="AD17" s="795">
        <f t="shared" si="1"/>
        <v>2</v>
      </c>
    </row>
    <row r="18" spans="1:30" s="1068" customFormat="1" ht="18" customHeight="1" thickBot="1">
      <c r="A18" s="805" t="s">
        <v>512</v>
      </c>
      <c r="B18" s="810" t="s">
        <v>555</v>
      </c>
      <c r="C18" s="490" t="s">
        <v>556</v>
      </c>
      <c r="D18" s="813"/>
      <c r="E18" s="492" t="s">
        <v>557</v>
      </c>
      <c r="F18" s="805"/>
      <c r="G18" s="477"/>
      <c r="H18" s="223"/>
      <c r="I18" s="805"/>
      <c r="J18" s="477"/>
      <c r="K18" s="223"/>
      <c r="L18" s="805"/>
      <c r="M18" s="477"/>
      <c r="N18" s="477"/>
      <c r="O18" s="643"/>
      <c r="P18" s="643"/>
      <c r="Q18" s="643"/>
      <c r="R18" s="223"/>
      <c r="S18" s="467"/>
      <c r="T18" s="805"/>
      <c r="U18" s="477">
        <v>1</v>
      </c>
      <c r="V18" s="477"/>
      <c r="W18" s="477"/>
      <c r="X18" s="223"/>
      <c r="Y18" s="805"/>
      <c r="Z18" s="477"/>
      <c r="AA18" s="223"/>
      <c r="AB18" s="467"/>
      <c r="AC18" s="802">
        <f t="shared" si="0"/>
        <v>1</v>
      </c>
      <c r="AD18" s="795">
        <f t="shared" si="1"/>
        <v>1</v>
      </c>
    </row>
    <row r="19" spans="1:30" s="1068" customFormat="1" ht="18" customHeight="1" thickTop="1">
      <c r="A19" s="804">
        <v>10</v>
      </c>
      <c r="B19" s="811" t="s">
        <v>432</v>
      </c>
      <c r="C19" s="484"/>
      <c r="D19" s="1091"/>
      <c r="E19" s="486"/>
      <c r="F19" s="804"/>
      <c r="G19" s="504"/>
      <c r="H19" s="505"/>
      <c r="I19" s="804"/>
      <c r="J19" s="504"/>
      <c r="K19" s="505"/>
      <c r="L19" s="804"/>
      <c r="M19" s="504"/>
      <c r="N19" s="504"/>
      <c r="O19" s="660"/>
      <c r="P19" s="660"/>
      <c r="Q19" s="660"/>
      <c r="R19" s="505"/>
      <c r="S19" s="620"/>
      <c r="T19" s="804"/>
      <c r="U19" s="504"/>
      <c r="V19" s="504"/>
      <c r="W19" s="504"/>
      <c r="X19" s="505"/>
      <c r="Y19" s="804"/>
      <c r="Z19" s="504"/>
      <c r="AA19" s="505"/>
      <c r="AB19" s="620"/>
      <c r="AC19" s="781"/>
      <c r="AD19" s="782"/>
    </row>
    <row r="20" spans="1:30" ht="15.75" customHeight="1">
      <c r="A20" s="489"/>
      <c r="B20" s="398"/>
      <c r="C20" s="490"/>
      <c r="D20" s="491"/>
      <c r="E20" s="492"/>
      <c r="F20" s="493"/>
      <c r="G20" s="494"/>
      <c r="H20" s="495"/>
      <c r="I20" s="493"/>
      <c r="J20" s="494"/>
      <c r="K20" s="495"/>
      <c r="L20" s="493"/>
      <c r="M20" s="494"/>
      <c r="N20" s="494"/>
      <c r="O20" s="644"/>
      <c r="P20" s="644"/>
      <c r="Q20" s="644"/>
      <c r="R20" s="495"/>
      <c r="S20" s="496"/>
      <c r="T20" s="493"/>
      <c r="U20" s="494"/>
      <c r="V20" s="494"/>
      <c r="W20" s="494"/>
      <c r="X20" s="495"/>
      <c r="Y20" s="493"/>
      <c r="Z20" s="494"/>
      <c r="AA20" s="495"/>
      <c r="AB20" s="496"/>
      <c r="AC20" s="263"/>
      <c r="AD20" s="273"/>
    </row>
    <row r="21" spans="1:30" ht="15.75" customHeight="1">
      <c r="A21" s="112"/>
      <c r="B21" s="150" t="s">
        <v>97</v>
      </c>
      <c r="C21" s="121" t="s">
        <v>256</v>
      </c>
      <c r="D21" s="149"/>
      <c r="E21" s="143" t="s">
        <v>98</v>
      </c>
      <c r="F21" s="206"/>
      <c r="G21" s="479"/>
      <c r="H21" s="207"/>
      <c r="I21" s="206"/>
      <c r="J21" s="479"/>
      <c r="K21" s="207"/>
      <c r="L21" s="206"/>
      <c r="M21" s="479"/>
      <c r="N21" s="479"/>
      <c r="O21" s="646"/>
      <c r="P21" s="646"/>
      <c r="Q21" s="646"/>
      <c r="R21" s="207"/>
      <c r="S21" s="469"/>
      <c r="T21" s="206"/>
      <c r="U21" s="479"/>
      <c r="V21" s="479"/>
      <c r="W21" s="479"/>
      <c r="X21" s="207"/>
      <c r="Y21" s="206"/>
      <c r="Z21" s="479"/>
      <c r="AA21" s="207"/>
      <c r="AB21" s="469"/>
      <c r="AC21" s="64">
        <f>SUM(F21:AB21)</f>
        <v>0</v>
      </c>
      <c r="AD21" s="64">
        <f>AC21</f>
        <v>0</v>
      </c>
    </row>
    <row r="22" spans="1:30" ht="15.75" customHeight="1">
      <c r="A22" s="944"/>
      <c r="B22" s="946" t="s">
        <v>387</v>
      </c>
      <c r="C22" s="102" t="s">
        <v>54</v>
      </c>
      <c r="D22" s="101">
        <v>2003</v>
      </c>
      <c r="E22" s="948" t="s">
        <v>55</v>
      </c>
      <c r="F22" s="399"/>
      <c r="G22" s="478"/>
      <c r="H22" s="224"/>
      <c r="I22" s="399"/>
      <c r="J22" s="478"/>
      <c r="K22" s="224"/>
      <c r="L22" s="545"/>
      <c r="M22" s="478"/>
      <c r="N22" s="478"/>
      <c r="O22" s="645"/>
      <c r="P22" s="645"/>
      <c r="Q22" s="645"/>
      <c r="R22" s="224"/>
      <c r="S22" s="468"/>
      <c r="T22" s="803"/>
      <c r="U22" s="478"/>
      <c r="V22" s="478"/>
      <c r="W22" s="478"/>
      <c r="X22" s="224"/>
      <c r="Y22" s="803"/>
      <c r="Z22" s="478"/>
      <c r="AA22" s="224"/>
      <c r="AB22" s="468"/>
      <c r="AC22" s="64">
        <f>SUM(F22:AB22)</f>
        <v>0</v>
      </c>
      <c r="AD22" s="897">
        <f>SUM(AC22:AC23)</f>
        <v>0</v>
      </c>
    </row>
    <row r="23" spans="1:30" ht="15.75" customHeight="1">
      <c r="A23" s="945"/>
      <c r="B23" s="947"/>
      <c r="C23" s="178" t="s">
        <v>321</v>
      </c>
      <c r="D23" s="177">
        <v>2005</v>
      </c>
      <c r="E23" s="949"/>
      <c r="F23" s="397"/>
      <c r="G23" s="477"/>
      <c r="H23" s="223"/>
      <c r="I23" s="397"/>
      <c r="J23" s="477"/>
      <c r="K23" s="223"/>
      <c r="L23" s="544"/>
      <c r="M23" s="477"/>
      <c r="N23" s="477"/>
      <c r="O23" s="643"/>
      <c r="P23" s="643"/>
      <c r="Q23" s="643"/>
      <c r="R23" s="223"/>
      <c r="S23" s="467"/>
      <c r="T23" s="805"/>
      <c r="U23" s="477"/>
      <c r="V23" s="477"/>
      <c r="W23" s="477"/>
      <c r="X23" s="223"/>
      <c r="Y23" s="805"/>
      <c r="Z23" s="477"/>
      <c r="AA23" s="223"/>
      <c r="AB23" s="467"/>
      <c r="AC23" s="64">
        <f>SUM(F23:AB23)</f>
        <v>0</v>
      </c>
      <c r="AD23" s="898"/>
    </row>
    <row r="24" spans="1:30" ht="15.75" customHeight="1">
      <c r="A24" s="366"/>
      <c r="B24" s="326" t="s">
        <v>366</v>
      </c>
      <c r="C24" s="102" t="s">
        <v>367</v>
      </c>
      <c r="D24" s="101"/>
      <c r="E24" s="148" t="s">
        <v>365</v>
      </c>
      <c r="F24" s="399"/>
      <c r="G24" s="478"/>
      <c r="H24" s="224"/>
      <c r="I24" s="399"/>
      <c r="J24" s="478"/>
      <c r="K24" s="224"/>
      <c r="L24" s="545"/>
      <c r="M24" s="478"/>
      <c r="N24" s="478"/>
      <c r="O24" s="645"/>
      <c r="P24" s="645"/>
      <c r="Q24" s="645"/>
      <c r="R24" s="224"/>
      <c r="S24" s="468"/>
      <c r="T24" s="803"/>
      <c r="U24" s="478"/>
      <c r="V24" s="478"/>
      <c r="W24" s="478"/>
      <c r="X24" s="224"/>
      <c r="Y24" s="803"/>
      <c r="Z24" s="478"/>
      <c r="AA24" s="224"/>
      <c r="AB24" s="468"/>
      <c r="AC24" s="64">
        <f>SUM(F24:AB24)</f>
        <v>0</v>
      </c>
      <c r="AD24" s="74">
        <f>AC24</f>
        <v>0</v>
      </c>
    </row>
    <row r="25" spans="1:30" ht="15.75" customHeight="1">
      <c r="A25" s="364"/>
      <c r="B25" s="287" t="s">
        <v>278</v>
      </c>
      <c r="C25" s="248" t="s">
        <v>279</v>
      </c>
      <c r="D25" s="249">
        <v>2005</v>
      </c>
      <c r="E25" s="167" t="s">
        <v>280</v>
      </c>
      <c r="F25" s="396"/>
      <c r="G25" s="480"/>
      <c r="H25" s="222"/>
      <c r="I25" s="396"/>
      <c r="J25" s="480"/>
      <c r="K25" s="222"/>
      <c r="L25" s="543"/>
      <c r="M25" s="480"/>
      <c r="N25" s="480"/>
      <c r="O25" s="647"/>
      <c r="P25" s="647"/>
      <c r="Q25" s="647"/>
      <c r="R25" s="222"/>
      <c r="S25" s="470"/>
      <c r="T25" s="808"/>
      <c r="U25" s="480"/>
      <c r="V25" s="480"/>
      <c r="W25" s="480"/>
      <c r="X25" s="222"/>
      <c r="Y25" s="808"/>
      <c r="Z25" s="480"/>
      <c r="AA25" s="222"/>
      <c r="AB25" s="470"/>
      <c r="AC25" s="231">
        <f>SUM(F25:AB25)</f>
        <v>0</v>
      </c>
      <c r="AD25" s="231">
        <f>AC25</f>
        <v>0</v>
      </c>
    </row>
    <row r="26" spans="1:30" ht="15.75" customHeight="1">
      <c r="A26" s="366"/>
      <c r="B26" s="336" t="s">
        <v>235</v>
      </c>
      <c r="C26" s="102" t="s">
        <v>236</v>
      </c>
      <c r="D26" s="101"/>
      <c r="E26" s="148" t="s">
        <v>80</v>
      </c>
      <c r="F26" s="399"/>
      <c r="G26" s="478"/>
      <c r="H26" s="224"/>
      <c r="I26" s="399"/>
      <c r="J26" s="478"/>
      <c r="K26" s="224"/>
      <c r="L26" s="545"/>
      <c r="M26" s="478"/>
      <c r="N26" s="478"/>
      <c r="O26" s="645"/>
      <c r="P26" s="645"/>
      <c r="Q26" s="645"/>
      <c r="R26" s="224"/>
      <c r="S26" s="468"/>
      <c r="T26" s="803"/>
      <c r="U26" s="478"/>
      <c r="V26" s="478"/>
      <c r="W26" s="478"/>
      <c r="X26" s="224"/>
      <c r="Y26" s="803"/>
      <c r="Z26" s="478"/>
      <c r="AA26" s="224"/>
      <c r="AB26" s="468"/>
      <c r="AC26" s="64">
        <f>SUM(F26:AB26)</f>
        <v>0</v>
      </c>
      <c r="AD26" s="64">
        <f>AC26</f>
        <v>0</v>
      </c>
    </row>
    <row r="27" spans="1:30" ht="15.75" customHeight="1">
      <c r="A27" s="364"/>
      <c r="B27" s="296" t="s">
        <v>343</v>
      </c>
      <c r="C27" s="248" t="s">
        <v>344</v>
      </c>
      <c r="D27" s="249">
        <v>2002</v>
      </c>
      <c r="E27" s="167" t="s">
        <v>342</v>
      </c>
      <c r="F27" s="396"/>
      <c r="G27" s="480"/>
      <c r="H27" s="222"/>
      <c r="I27" s="396"/>
      <c r="J27" s="480"/>
      <c r="K27" s="222"/>
      <c r="L27" s="543"/>
      <c r="M27" s="480"/>
      <c r="N27" s="480"/>
      <c r="O27" s="647"/>
      <c r="P27" s="647"/>
      <c r="Q27" s="647"/>
      <c r="R27" s="222"/>
      <c r="S27" s="470"/>
      <c r="T27" s="808"/>
      <c r="U27" s="480"/>
      <c r="V27" s="480"/>
      <c r="W27" s="480"/>
      <c r="X27" s="222"/>
      <c r="Y27" s="808"/>
      <c r="Z27" s="480"/>
      <c r="AA27" s="222"/>
      <c r="AB27" s="470"/>
      <c r="AC27" s="231">
        <f>SUM(F27:AB27)</f>
        <v>0</v>
      </c>
      <c r="AD27" s="231">
        <f>AC27</f>
        <v>0</v>
      </c>
    </row>
    <row r="28" spans="1:30" ht="15.75" customHeight="1">
      <c r="A28" s="944"/>
      <c r="B28" s="946" t="s">
        <v>257</v>
      </c>
      <c r="C28" s="102" t="s">
        <v>258</v>
      </c>
      <c r="D28" s="101"/>
      <c r="E28" s="948" t="s">
        <v>259</v>
      </c>
      <c r="F28" s="399"/>
      <c r="G28" s="478"/>
      <c r="H28" s="224"/>
      <c r="I28" s="399"/>
      <c r="J28" s="478"/>
      <c r="K28" s="224"/>
      <c r="L28" s="545"/>
      <c r="M28" s="478"/>
      <c r="N28" s="478"/>
      <c r="O28" s="645"/>
      <c r="P28" s="645"/>
      <c r="Q28" s="645"/>
      <c r="R28" s="224"/>
      <c r="S28" s="468"/>
      <c r="T28" s="803"/>
      <c r="U28" s="478"/>
      <c r="V28" s="478"/>
      <c r="W28" s="478"/>
      <c r="X28" s="224"/>
      <c r="Y28" s="803"/>
      <c r="Z28" s="478"/>
      <c r="AA28" s="224"/>
      <c r="AB28" s="468"/>
      <c r="AC28" s="64">
        <f>SUM(F28:AB28)</f>
        <v>0</v>
      </c>
      <c r="AD28" s="897">
        <f>SUM(AC28:AC29)</f>
        <v>0</v>
      </c>
    </row>
    <row r="29" spans="1:30" ht="15.75" customHeight="1">
      <c r="A29" s="945"/>
      <c r="B29" s="947"/>
      <c r="C29" s="102" t="s">
        <v>413</v>
      </c>
      <c r="D29" s="101"/>
      <c r="E29" s="949"/>
      <c r="F29" s="399"/>
      <c r="G29" s="478"/>
      <c r="H29" s="224"/>
      <c r="I29" s="399"/>
      <c r="J29" s="478"/>
      <c r="K29" s="224"/>
      <c r="L29" s="545"/>
      <c r="M29" s="478"/>
      <c r="N29" s="478"/>
      <c r="O29" s="645"/>
      <c r="P29" s="645"/>
      <c r="Q29" s="645"/>
      <c r="R29" s="224"/>
      <c r="S29" s="468"/>
      <c r="T29" s="803"/>
      <c r="U29" s="478"/>
      <c r="V29" s="478"/>
      <c r="W29" s="478"/>
      <c r="X29" s="224"/>
      <c r="Y29" s="803"/>
      <c r="Z29" s="478"/>
      <c r="AA29" s="224"/>
      <c r="AB29" s="468"/>
      <c r="AC29" s="64">
        <f>SUM(F29:AB29)</f>
        <v>0</v>
      </c>
      <c r="AD29" s="898"/>
    </row>
    <row r="30" spans="1:30" ht="15.75" customHeight="1">
      <c r="A30" s="337"/>
      <c r="B30" s="266" t="s">
        <v>302</v>
      </c>
      <c r="C30" s="178" t="s">
        <v>303</v>
      </c>
      <c r="D30" s="177"/>
      <c r="E30" s="251" t="s">
        <v>304</v>
      </c>
      <c r="F30" s="397"/>
      <c r="G30" s="477"/>
      <c r="H30" s="223"/>
      <c r="I30" s="397"/>
      <c r="J30" s="477"/>
      <c r="K30" s="223"/>
      <c r="L30" s="544"/>
      <c r="M30" s="477"/>
      <c r="N30" s="477"/>
      <c r="O30" s="643"/>
      <c r="P30" s="643"/>
      <c r="Q30" s="643"/>
      <c r="R30" s="223"/>
      <c r="S30" s="467"/>
      <c r="T30" s="805"/>
      <c r="U30" s="477"/>
      <c r="V30" s="477"/>
      <c r="W30" s="477"/>
      <c r="X30" s="223"/>
      <c r="Y30" s="805"/>
      <c r="Z30" s="477"/>
      <c r="AA30" s="223"/>
      <c r="AB30" s="467"/>
      <c r="AC30" s="66">
        <f>SUM(F30:AB30)</f>
        <v>0</v>
      </c>
      <c r="AD30" s="66">
        <f>AC30</f>
        <v>0</v>
      </c>
    </row>
    <row r="31" spans="1:30" ht="15.75" customHeight="1">
      <c r="A31" s="366"/>
      <c r="B31" s="310" t="s">
        <v>363</v>
      </c>
      <c r="C31" s="248" t="s">
        <v>364</v>
      </c>
      <c r="D31" s="249"/>
      <c r="E31" s="167" t="s">
        <v>365</v>
      </c>
      <c r="F31" s="396"/>
      <c r="G31" s="480"/>
      <c r="H31" s="222"/>
      <c r="I31" s="396"/>
      <c r="J31" s="480"/>
      <c r="K31" s="222"/>
      <c r="L31" s="543"/>
      <c r="M31" s="480"/>
      <c r="N31" s="480"/>
      <c r="O31" s="647"/>
      <c r="P31" s="647"/>
      <c r="Q31" s="647"/>
      <c r="R31" s="222"/>
      <c r="S31" s="470"/>
      <c r="T31" s="808"/>
      <c r="U31" s="480"/>
      <c r="V31" s="480"/>
      <c r="W31" s="480"/>
      <c r="X31" s="222"/>
      <c r="Y31" s="808"/>
      <c r="Z31" s="480"/>
      <c r="AA31" s="222"/>
      <c r="AB31" s="470"/>
      <c r="AC31" s="231">
        <f>SUM(F31:AB31)</f>
        <v>0</v>
      </c>
      <c r="AD31" s="64">
        <f>AC31</f>
        <v>0</v>
      </c>
    </row>
    <row r="32" spans="1:30" ht="15.75" customHeight="1">
      <c r="A32" s="944"/>
      <c r="B32" s="946" t="s">
        <v>326</v>
      </c>
      <c r="C32" s="248" t="s">
        <v>138</v>
      </c>
      <c r="D32" s="249"/>
      <c r="E32" s="948" t="s">
        <v>98</v>
      </c>
      <c r="F32" s="396"/>
      <c r="G32" s="480"/>
      <c r="H32" s="222"/>
      <c r="I32" s="396"/>
      <c r="J32" s="480"/>
      <c r="K32" s="222"/>
      <c r="L32" s="543"/>
      <c r="M32" s="480"/>
      <c r="N32" s="480"/>
      <c r="O32" s="647"/>
      <c r="P32" s="647"/>
      <c r="Q32" s="647"/>
      <c r="R32" s="222"/>
      <c r="S32" s="470"/>
      <c r="T32" s="808"/>
      <c r="U32" s="480"/>
      <c r="V32" s="480"/>
      <c r="W32" s="480"/>
      <c r="X32" s="222"/>
      <c r="Y32" s="808"/>
      <c r="Z32" s="480"/>
      <c r="AA32" s="222"/>
      <c r="AB32" s="470"/>
      <c r="AC32" s="231">
        <f>SUM(F32:AB32)</f>
        <v>0</v>
      </c>
      <c r="AD32" s="897">
        <f>SUM(AC32:AC33)</f>
        <v>0</v>
      </c>
    </row>
    <row r="33" spans="1:30" ht="15.75" customHeight="1">
      <c r="A33" s="945"/>
      <c r="B33" s="947"/>
      <c r="C33" s="248" t="s">
        <v>406</v>
      </c>
      <c r="D33" s="249">
        <v>2005</v>
      </c>
      <c r="E33" s="949"/>
      <c r="F33" s="396"/>
      <c r="G33" s="480"/>
      <c r="H33" s="222"/>
      <c r="I33" s="396"/>
      <c r="J33" s="480"/>
      <c r="K33" s="222"/>
      <c r="L33" s="543"/>
      <c r="M33" s="480"/>
      <c r="N33" s="480"/>
      <c r="O33" s="647"/>
      <c r="P33" s="647"/>
      <c r="Q33" s="647"/>
      <c r="R33" s="222"/>
      <c r="S33" s="470"/>
      <c r="T33" s="808"/>
      <c r="U33" s="480"/>
      <c r="V33" s="480"/>
      <c r="W33" s="480"/>
      <c r="X33" s="222"/>
      <c r="Y33" s="808"/>
      <c r="Z33" s="480"/>
      <c r="AA33" s="222"/>
      <c r="AB33" s="470"/>
      <c r="AC33" s="231">
        <f>SUM(F33:AB33)</f>
        <v>0</v>
      </c>
      <c r="AD33" s="898"/>
    </row>
    <row r="34" spans="1:30" ht="15.75" customHeight="1">
      <c r="A34" s="165"/>
      <c r="B34" s="323" t="s">
        <v>181</v>
      </c>
      <c r="C34" s="102" t="s">
        <v>360</v>
      </c>
      <c r="D34" s="101">
        <v>1998</v>
      </c>
      <c r="E34" s="148" t="s">
        <v>85</v>
      </c>
      <c r="F34" s="399"/>
      <c r="G34" s="478"/>
      <c r="H34" s="224"/>
      <c r="I34" s="399"/>
      <c r="J34" s="478"/>
      <c r="K34" s="224"/>
      <c r="L34" s="545"/>
      <c r="M34" s="478"/>
      <c r="N34" s="478"/>
      <c r="O34" s="645"/>
      <c r="P34" s="645"/>
      <c r="Q34" s="645"/>
      <c r="R34" s="224"/>
      <c r="S34" s="468"/>
      <c r="T34" s="803"/>
      <c r="U34" s="478"/>
      <c r="V34" s="478"/>
      <c r="W34" s="478"/>
      <c r="X34" s="224"/>
      <c r="Y34" s="803"/>
      <c r="Z34" s="478"/>
      <c r="AA34" s="224"/>
      <c r="AB34" s="468"/>
      <c r="AC34" s="64">
        <f>SUM(F34:AB34)</f>
        <v>0</v>
      </c>
      <c r="AD34" s="64">
        <f>AC34</f>
        <v>0</v>
      </c>
    </row>
    <row r="35" spans="1:30" ht="15.75" customHeight="1">
      <c r="A35" s="365"/>
      <c r="B35" s="250" t="s">
        <v>149</v>
      </c>
      <c r="C35" s="178" t="s">
        <v>226</v>
      </c>
      <c r="D35" s="177"/>
      <c r="E35" s="251"/>
      <c r="F35" s="397"/>
      <c r="G35" s="477"/>
      <c r="H35" s="223"/>
      <c r="I35" s="397"/>
      <c r="J35" s="477"/>
      <c r="K35" s="223"/>
      <c r="L35" s="544"/>
      <c r="M35" s="477"/>
      <c r="N35" s="477"/>
      <c r="O35" s="643"/>
      <c r="P35" s="643"/>
      <c r="Q35" s="643"/>
      <c r="R35" s="223"/>
      <c r="S35" s="467"/>
      <c r="T35" s="805"/>
      <c r="U35" s="477"/>
      <c r="V35" s="477"/>
      <c r="W35" s="477"/>
      <c r="X35" s="223"/>
      <c r="Y35" s="805"/>
      <c r="Z35" s="477"/>
      <c r="AA35" s="223"/>
      <c r="AB35" s="467"/>
      <c r="AC35" s="66">
        <f>SUM(F35:AB35)</f>
        <v>0</v>
      </c>
      <c r="AD35" s="66">
        <f>AC35</f>
        <v>0</v>
      </c>
    </row>
    <row r="36" spans="1:30" ht="15.75" customHeight="1">
      <c r="A36" s="327"/>
      <c r="B36" s="326" t="s">
        <v>340</v>
      </c>
      <c r="C36" s="102" t="s">
        <v>341</v>
      </c>
      <c r="D36" s="101">
        <v>2007</v>
      </c>
      <c r="E36" s="148" t="s">
        <v>342</v>
      </c>
      <c r="F36" s="399"/>
      <c r="G36" s="478"/>
      <c r="H36" s="224"/>
      <c r="I36" s="399"/>
      <c r="J36" s="478"/>
      <c r="K36" s="224"/>
      <c r="L36" s="545"/>
      <c r="M36" s="478"/>
      <c r="N36" s="478"/>
      <c r="O36" s="645"/>
      <c r="P36" s="645"/>
      <c r="Q36" s="645"/>
      <c r="R36" s="224"/>
      <c r="S36" s="468"/>
      <c r="T36" s="803"/>
      <c r="U36" s="478"/>
      <c r="V36" s="478"/>
      <c r="W36" s="478"/>
      <c r="X36" s="224"/>
      <c r="Y36" s="803"/>
      <c r="Z36" s="478"/>
      <c r="AA36" s="224"/>
      <c r="AB36" s="468"/>
      <c r="AC36" s="64">
        <f>SUM(F36:AB36)</f>
        <v>0</v>
      </c>
      <c r="AD36" s="64">
        <f aca="true" t="shared" si="2" ref="AD36:AD42">AC36</f>
        <v>0</v>
      </c>
    </row>
    <row r="37" spans="1:30" ht="15.75" customHeight="1">
      <c r="A37" s="311"/>
      <c r="B37" s="347" t="s">
        <v>377</v>
      </c>
      <c r="C37" s="348" t="s">
        <v>378</v>
      </c>
      <c r="D37" s="349"/>
      <c r="E37" s="314" t="s">
        <v>379</v>
      </c>
      <c r="F37" s="315"/>
      <c r="G37" s="481"/>
      <c r="H37" s="316"/>
      <c r="I37" s="315"/>
      <c r="J37" s="481"/>
      <c r="K37" s="316"/>
      <c r="L37" s="315"/>
      <c r="M37" s="481"/>
      <c r="N37" s="481"/>
      <c r="O37" s="648"/>
      <c r="P37" s="648"/>
      <c r="Q37" s="648"/>
      <c r="R37" s="316"/>
      <c r="S37" s="471"/>
      <c r="T37" s="315"/>
      <c r="U37" s="481"/>
      <c r="V37" s="481"/>
      <c r="W37" s="481"/>
      <c r="X37" s="316"/>
      <c r="Y37" s="315"/>
      <c r="Z37" s="481"/>
      <c r="AA37" s="316"/>
      <c r="AB37" s="471"/>
      <c r="AC37" s="64">
        <f>SUM(F37:AB37)</f>
        <v>0</v>
      </c>
      <c r="AD37" s="64">
        <f t="shared" si="2"/>
        <v>0</v>
      </c>
    </row>
    <row r="38" spans="1:30" ht="15.75" customHeight="1">
      <c r="A38" s="124"/>
      <c r="B38" s="312" t="s">
        <v>103</v>
      </c>
      <c r="C38" s="313" t="s">
        <v>125</v>
      </c>
      <c r="D38" s="313">
        <v>1999</v>
      </c>
      <c r="E38" s="127" t="s">
        <v>96</v>
      </c>
      <c r="F38" s="257"/>
      <c r="G38" s="126"/>
      <c r="H38" s="258"/>
      <c r="I38" s="257"/>
      <c r="J38" s="126"/>
      <c r="K38" s="258"/>
      <c r="L38" s="257"/>
      <c r="M38" s="126"/>
      <c r="N38" s="126"/>
      <c r="O38" s="649"/>
      <c r="P38" s="649"/>
      <c r="Q38" s="649"/>
      <c r="R38" s="258"/>
      <c r="S38" s="472"/>
      <c r="T38" s="257"/>
      <c r="U38" s="126"/>
      <c r="V38" s="126"/>
      <c r="W38" s="126"/>
      <c r="X38" s="258"/>
      <c r="Y38" s="257"/>
      <c r="Z38" s="126"/>
      <c r="AA38" s="258"/>
      <c r="AB38" s="472"/>
      <c r="AC38" s="231">
        <f>SUM(F38:AB38)</f>
        <v>0</v>
      </c>
      <c r="AD38" s="231">
        <f t="shared" si="2"/>
        <v>0</v>
      </c>
    </row>
    <row r="39" spans="1:30" ht="15.75" customHeight="1">
      <c r="A39" s="352"/>
      <c r="B39" s="368" t="s">
        <v>403</v>
      </c>
      <c r="C39" s="125" t="s">
        <v>404</v>
      </c>
      <c r="D39" s="313">
        <v>2002</v>
      </c>
      <c r="E39" s="140" t="s">
        <v>55</v>
      </c>
      <c r="F39" s="257"/>
      <c r="G39" s="126"/>
      <c r="H39" s="258"/>
      <c r="I39" s="257"/>
      <c r="J39" s="126"/>
      <c r="K39" s="258"/>
      <c r="L39" s="257"/>
      <c r="M39" s="126"/>
      <c r="N39" s="126"/>
      <c r="O39" s="649"/>
      <c r="P39" s="649"/>
      <c r="Q39" s="649"/>
      <c r="R39" s="258"/>
      <c r="S39" s="472"/>
      <c r="T39" s="257"/>
      <c r="U39" s="126"/>
      <c r="V39" s="126"/>
      <c r="W39" s="126"/>
      <c r="X39" s="258"/>
      <c r="Y39" s="257"/>
      <c r="Z39" s="126"/>
      <c r="AA39" s="258"/>
      <c r="AB39" s="472"/>
      <c r="AC39" s="231">
        <f>SUM(F39:AB39)</f>
        <v>0</v>
      </c>
      <c r="AD39" s="231">
        <f t="shared" si="2"/>
        <v>0</v>
      </c>
    </row>
    <row r="40" spans="1:30" ht="15.75" customHeight="1">
      <c r="A40" s="352"/>
      <c r="B40" s="368" t="s">
        <v>373</v>
      </c>
      <c r="C40" s="125" t="s">
        <v>374</v>
      </c>
      <c r="D40" s="313"/>
      <c r="E40" s="140" t="s">
        <v>242</v>
      </c>
      <c r="F40" s="257"/>
      <c r="G40" s="126"/>
      <c r="H40" s="258"/>
      <c r="I40" s="257"/>
      <c r="J40" s="126"/>
      <c r="K40" s="258"/>
      <c r="L40" s="257"/>
      <c r="M40" s="126"/>
      <c r="N40" s="126"/>
      <c r="O40" s="649"/>
      <c r="P40" s="649"/>
      <c r="Q40" s="649"/>
      <c r="R40" s="258"/>
      <c r="S40" s="472"/>
      <c r="T40" s="257"/>
      <c r="U40" s="126"/>
      <c r="V40" s="126"/>
      <c r="W40" s="126"/>
      <c r="X40" s="258"/>
      <c r="Y40" s="257"/>
      <c r="Z40" s="126"/>
      <c r="AA40" s="258"/>
      <c r="AB40" s="472"/>
      <c r="AC40" s="231">
        <f>SUM(F40:AB40)</f>
        <v>0</v>
      </c>
      <c r="AD40" s="231">
        <f t="shared" si="2"/>
        <v>0</v>
      </c>
    </row>
    <row r="41" spans="1:30" ht="15.75" customHeight="1">
      <c r="A41" s="352"/>
      <c r="B41" s="368" t="s">
        <v>405</v>
      </c>
      <c r="C41" s="125" t="s">
        <v>303</v>
      </c>
      <c r="D41" s="313">
        <v>2003</v>
      </c>
      <c r="E41" s="140" t="s">
        <v>55</v>
      </c>
      <c r="F41" s="257"/>
      <c r="G41" s="126"/>
      <c r="H41" s="258"/>
      <c r="I41" s="257"/>
      <c r="J41" s="126"/>
      <c r="K41" s="258"/>
      <c r="L41" s="257"/>
      <c r="M41" s="126"/>
      <c r="N41" s="126"/>
      <c r="O41" s="649"/>
      <c r="P41" s="649"/>
      <c r="Q41" s="649"/>
      <c r="R41" s="258"/>
      <c r="S41" s="472"/>
      <c r="T41" s="257"/>
      <c r="U41" s="126"/>
      <c r="V41" s="126"/>
      <c r="W41" s="126"/>
      <c r="X41" s="258"/>
      <c r="Y41" s="257"/>
      <c r="Z41" s="126"/>
      <c r="AA41" s="258"/>
      <c r="AB41" s="472"/>
      <c r="AC41" s="231">
        <f>SUM(F41:AB41)</f>
        <v>0</v>
      </c>
      <c r="AD41" s="231">
        <f>AC41</f>
        <v>0</v>
      </c>
    </row>
    <row r="42" spans="1:30" ht="15.75" customHeight="1" thickBot="1">
      <c r="A42" s="317"/>
      <c r="B42" s="369" t="s">
        <v>409</v>
      </c>
      <c r="C42" s="283" t="s">
        <v>410</v>
      </c>
      <c r="D42" s="301"/>
      <c r="E42" s="318" t="s">
        <v>247</v>
      </c>
      <c r="F42" s="284"/>
      <c r="G42" s="482"/>
      <c r="H42" s="285"/>
      <c r="I42" s="284"/>
      <c r="J42" s="482"/>
      <c r="K42" s="285"/>
      <c r="L42" s="284"/>
      <c r="M42" s="482"/>
      <c r="N42" s="482"/>
      <c r="O42" s="650"/>
      <c r="P42" s="650"/>
      <c r="Q42" s="650"/>
      <c r="R42" s="285"/>
      <c r="S42" s="473"/>
      <c r="T42" s="284"/>
      <c r="U42" s="482"/>
      <c r="V42" s="482"/>
      <c r="W42" s="482"/>
      <c r="X42" s="285"/>
      <c r="Y42" s="284"/>
      <c r="Z42" s="482"/>
      <c r="AA42" s="285"/>
      <c r="AB42" s="473"/>
      <c r="AC42" s="67">
        <f>SUM(F42:AB42)</f>
        <v>0</v>
      </c>
      <c r="AD42" s="67">
        <f t="shared" si="2"/>
        <v>0</v>
      </c>
    </row>
    <row r="43" spans="1:2" ht="13.5" thickTop="1">
      <c r="A43" s="157"/>
      <c r="B43" s="153" t="s">
        <v>76</v>
      </c>
    </row>
  </sheetData>
  <sheetProtection/>
  <mergeCells count="35">
    <mergeCell ref="Y5:AA5"/>
    <mergeCell ref="Y6:AA6"/>
    <mergeCell ref="A8:A9"/>
    <mergeCell ref="D5:D7"/>
    <mergeCell ref="F5:H5"/>
    <mergeCell ref="F6:H6"/>
    <mergeCell ref="I5:K5"/>
    <mergeCell ref="I6:K6"/>
    <mergeCell ref="E8:E9"/>
    <mergeCell ref="A32:A33"/>
    <mergeCell ref="B32:B33"/>
    <mergeCell ref="E32:E33"/>
    <mergeCell ref="AD32:AD33"/>
    <mergeCell ref="A22:A23"/>
    <mergeCell ref="A1:E1"/>
    <mergeCell ref="A3:E3"/>
    <mergeCell ref="A5:A7"/>
    <mergeCell ref="B5:B7"/>
    <mergeCell ref="C5:C7"/>
    <mergeCell ref="AD5:AD7"/>
    <mergeCell ref="AC5:AC7"/>
    <mergeCell ref="B8:B9"/>
    <mergeCell ref="L5:R5"/>
    <mergeCell ref="L6:R6"/>
    <mergeCell ref="AD8:AD9"/>
    <mergeCell ref="E5:E7"/>
    <mergeCell ref="T5:X5"/>
    <mergeCell ref="T6:X6"/>
    <mergeCell ref="A28:A29"/>
    <mergeCell ref="B28:B29"/>
    <mergeCell ref="E28:E29"/>
    <mergeCell ref="AD28:AD29"/>
    <mergeCell ref="B22:B23"/>
    <mergeCell ref="E22:E23"/>
    <mergeCell ref="AD22:AD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CF180"/>
  <sheetViews>
    <sheetView showGridLines="0" workbookViewId="0" topLeftCell="A1">
      <pane xSplit="6" ySplit="7" topLeftCell="BP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F1"/>
    </sheetView>
  </sheetViews>
  <sheetFormatPr defaultColWidth="9.140625" defaultRowHeight="12.75"/>
  <cols>
    <col min="2" max="2" width="22.28125" style="0" bestFit="1" customWidth="1"/>
    <col min="3" max="3" width="9.140625" style="388" customWidth="1"/>
    <col min="4" max="4" width="20.8515625" style="0" bestFit="1" customWidth="1"/>
    <col min="6" max="6" width="25.28125" style="0" bestFit="1" customWidth="1"/>
    <col min="7" max="44" width="4.7109375" style="0" customWidth="1"/>
    <col min="45" max="46" width="5.140625" style="0" customWidth="1"/>
    <col min="47" max="50" width="5.8515625" style="0" customWidth="1"/>
    <col min="51" max="82" width="4.7109375" style="0" customWidth="1"/>
  </cols>
  <sheetData>
    <row r="1" spans="1:82" ht="26.25">
      <c r="A1" s="992" t="s">
        <v>9</v>
      </c>
      <c r="B1" s="992"/>
      <c r="C1" s="992"/>
      <c r="D1" s="992"/>
      <c r="E1" s="992"/>
      <c r="F1" s="992"/>
      <c r="G1" s="402"/>
      <c r="H1" s="402"/>
      <c r="I1" s="402"/>
      <c r="J1" s="402"/>
      <c r="K1" s="402"/>
      <c r="L1" s="402"/>
      <c r="M1" s="402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6"/>
      <c r="AA1" s="546"/>
      <c r="AB1" s="546"/>
      <c r="AC1" s="546"/>
      <c r="AD1" s="546"/>
      <c r="AE1" s="546"/>
      <c r="AF1" s="546" t="s">
        <v>21</v>
      </c>
      <c r="AG1" s="546"/>
      <c r="AH1" s="546"/>
      <c r="AI1" s="612"/>
      <c r="AJ1" s="612"/>
      <c r="AK1" s="612"/>
      <c r="AL1" s="612"/>
      <c r="AM1" s="612"/>
      <c r="AN1" s="546"/>
      <c r="AO1" s="546"/>
      <c r="AP1" s="546"/>
      <c r="AQ1" s="546"/>
      <c r="AR1" s="371"/>
      <c r="AS1" s="637"/>
      <c r="AT1" s="637"/>
      <c r="AU1" s="724"/>
      <c r="AV1" s="724"/>
      <c r="AW1" s="724"/>
      <c r="AX1" s="724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759"/>
      <c r="BJ1" s="759"/>
      <c r="BK1" s="759"/>
      <c r="BL1" s="771"/>
      <c r="BM1" s="771"/>
      <c r="BN1" s="771"/>
      <c r="BO1" s="771"/>
      <c r="BP1" s="771"/>
      <c r="BQ1" s="771"/>
      <c r="BR1" s="771"/>
      <c r="BS1" s="771"/>
      <c r="BT1" s="771"/>
      <c r="BU1" s="771"/>
      <c r="BV1" s="814"/>
      <c r="BW1" s="814"/>
      <c r="BX1" s="814"/>
      <c r="BY1" s="814"/>
      <c r="BZ1" s="814"/>
      <c r="CA1" s="814"/>
      <c r="CB1" s="814"/>
      <c r="CC1" s="814"/>
      <c r="CD1" s="577"/>
    </row>
    <row r="2" spans="1:82" ht="26.25">
      <c r="A2" s="95"/>
      <c r="B2" s="96"/>
      <c r="C2" s="38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157" t="s">
        <v>21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</row>
    <row r="3" spans="1:82" ht="23.25">
      <c r="A3" s="993">
        <v>2016</v>
      </c>
      <c r="B3" s="993"/>
      <c r="C3" s="993"/>
      <c r="D3" s="993"/>
      <c r="E3" s="993"/>
      <c r="F3" s="993"/>
      <c r="G3" s="403"/>
      <c r="H3" s="403"/>
      <c r="I3" s="403"/>
      <c r="J3" s="403"/>
      <c r="K3" s="403"/>
      <c r="L3" s="403"/>
      <c r="M3" s="403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7"/>
      <c r="AA3" s="547"/>
      <c r="AB3" s="547"/>
      <c r="AC3" s="547"/>
      <c r="AD3" s="547"/>
      <c r="AE3" s="547"/>
      <c r="AF3" s="547"/>
      <c r="AG3" s="547"/>
      <c r="AH3" s="547"/>
      <c r="AI3" s="613"/>
      <c r="AJ3" s="613"/>
      <c r="AK3" s="613"/>
      <c r="AL3" s="613"/>
      <c r="AM3" s="613"/>
      <c r="AN3" s="547"/>
      <c r="AO3" s="547"/>
      <c r="AP3" s="547"/>
      <c r="AQ3" s="547"/>
      <c r="AR3" s="372"/>
      <c r="AS3" s="638"/>
      <c r="AT3" s="638"/>
      <c r="AU3" s="725"/>
      <c r="AV3" s="725"/>
      <c r="AW3" s="725"/>
      <c r="AX3" s="725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760"/>
      <c r="BJ3" s="760"/>
      <c r="BK3" s="760"/>
      <c r="BL3" s="772"/>
      <c r="BM3" s="772"/>
      <c r="BN3" s="772"/>
      <c r="BO3" s="772"/>
      <c r="BP3" s="772"/>
      <c r="BQ3" s="772"/>
      <c r="BR3" s="772"/>
      <c r="BS3" s="772"/>
      <c r="BT3" s="772"/>
      <c r="BU3" s="772"/>
      <c r="BV3" s="815"/>
      <c r="BW3" s="815"/>
      <c r="BX3" s="815"/>
      <c r="BY3" s="815"/>
      <c r="BZ3" s="815"/>
      <c r="CA3" s="815"/>
      <c r="CB3" s="815"/>
      <c r="CC3" s="815"/>
      <c r="CD3" s="578"/>
    </row>
    <row r="4" spans="1:82" ht="13.5" thickBot="1">
      <c r="A4" s="97"/>
      <c r="B4" s="97"/>
      <c r="C4" s="38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</row>
    <row r="5" spans="1:84" ht="13.5" thickTop="1">
      <c r="A5" s="994" t="s">
        <v>6</v>
      </c>
      <c r="B5" s="997" t="s">
        <v>3</v>
      </c>
      <c r="C5" s="1000" t="s">
        <v>4</v>
      </c>
      <c r="D5" s="997" t="s">
        <v>2</v>
      </c>
      <c r="E5" s="98"/>
      <c r="F5" s="1031" t="s">
        <v>5</v>
      </c>
      <c r="G5" s="981" t="s">
        <v>417</v>
      </c>
      <c r="H5" s="982"/>
      <c r="I5" s="982"/>
      <c r="J5" s="983"/>
      <c r="K5" s="981" t="s">
        <v>449</v>
      </c>
      <c r="L5" s="982"/>
      <c r="M5" s="983"/>
      <c r="N5" s="981" t="s">
        <v>475</v>
      </c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3"/>
      <c r="Z5" s="981" t="s">
        <v>480</v>
      </c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982"/>
      <c r="AM5" s="982"/>
      <c r="AN5" s="983"/>
      <c r="AO5" s="981" t="s">
        <v>482</v>
      </c>
      <c r="AP5" s="982"/>
      <c r="AQ5" s="982"/>
      <c r="AR5" s="983"/>
      <c r="AS5" s="981" t="s">
        <v>527</v>
      </c>
      <c r="AT5" s="983"/>
      <c r="AU5" s="981" t="s">
        <v>527</v>
      </c>
      <c r="AV5" s="982"/>
      <c r="AW5" s="982"/>
      <c r="AX5" s="983"/>
      <c r="AY5" s="981" t="s">
        <v>519</v>
      </c>
      <c r="AZ5" s="982"/>
      <c r="BA5" s="982"/>
      <c r="BB5" s="982"/>
      <c r="BC5" s="982"/>
      <c r="BD5" s="982"/>
      <c r="BE5" s="982"/>
      <c r="BF5" s="982"/>
      <c r="BG5" s="982"/>
      <c r="BH5" s="983"/>
      <c r="BI5" s="981" t="s">
        <v>536</v>
      </c>
      <c r="BJ5" s="982"/>
      <c r="BK5" s="983"/>
      <c r="BL5" s="981" t="s">
        <v>542</v>
      </c>
      <c r="BM5" s="983"/>
      <c r="BN5" s="981" t="s">
        <v>543</v>
      </c>
      <c r="BO5" s="982"/>
      <c r="BP5" s="982"/>
      <c r="BQ5" s="982"/>
      <c r="BR5" s="982"/>
      <c r="BS5" s="982"/>
      <c r="BT5" s="982"/>
      <c r="BU5" s="983"/>
      <c r="BV5" s="981" t="s">
        <v>545</v>
      </c>
      <c r="BW5" s="982"/>
      <c r="BX5" s="982"/>
      <c r="BY5" s="982"/>
      <c r="BZ5" s="983"/>
      <c r="CA5" s="981" t="s">
        <v>559</v>
      </c>
      <c r="CB5" s="982"/>
      <c r="CC5" s="983"/>
      <c r="CD5" s="579"/>
      <c r="CE5" s="986" t="s">
        <v>10</v>
      </c>
      <c r="CF5" s="989" t="s">
        <v>44</v>
      </c>
    </row>
    <row r="6" spans="1:84" ht="12.75">
      <c r="A6" s="995"/>
      <c r="B6" s="998"/>
      <c r="C6" s="1001"/>
      <c r="D6" s="998"/>
      <c r="E6" s="99"/>
      <c r="F6" s="1032"/>
      <c r="G6" s="978" t="s">
        <v>418</v>
      </c>
      <c r="H6" s="979"/>
      <c r="I6" s="979"/>
      <c r="J6" s="980"/>
      <c r="K6" s="978" t="s">
        <v>450</v>
      </c>
      <c r="L6" s="979"/>
      <c r="M6" s="980"/>
      <c r="N6" s="978" t="s">
        <v>461</v>
      </c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80"/>
      <c r="Z6" s="978" t="s">
        <v>481</v>
      </c>
      <c r="AA6" s="979"/>
      <c r="AB6" s="979"/>
      <c r="AC6" s="979"/>
      <c r="AD6" s="979"/>
      <c r="AE6" s="979"/>
      <c r="AF6" s="979"/>
      <c r="AG6" s="979"/>
      <c r="AH6" s="979"/>
      <c r="AI6" s="979"/>
      <c r="AJ6" s="979"/>
      <c r="AK6" s="979"/>
      <c r="AL6" s="979"/>
      <c r="AM6" s="979"/>
      <c r="AN6" s="980"/>
      <c r="AO6" s="978" t="s">
        <v>483</v>
      </c>
      <c r="AP6" s="979"/>
      <c r="AQ6" s="979"/>
      <c r="AR6" s="980"/>
      <c r="AS6" s="1034" t="s">
        <v>528</v>
      </c>
      <c r="AT6" s="1035"/>
      <c r="AU6" s="984" t="s">
        <v>532</v>
      </c>
      <c r="AV6" s="1039"/>
      <c r="AW6" s="1039"/>
      <c r="AX6" s="985"/>
      <c r="AY6" s="1036" t="s">
        <v>520</v>
      </c>
      <c r="AZ6" s="1037"/>
      <c r="BA6" s="1037"/>
      <c r="BB6" s="1037"/>
      <c r="BC6" s="1037"/>
      <c r="BD6" s="1037"/>
      <c r="BE6" s="1037"/>
      <c r="BF6" s="1037"/>
      <c r="BG6" s="1037"/>
      <c r="BH6" s="1038"/>
      <c r="BI6" s="978" t="s">
        <v>537</v>
      </c>
      <c r="BJ6" s="979"/>
      <c r="BK6" s="980"/>
      <c r="BL6" s="984" t="s">
        <v>528</v>
      </c>
      <c r="BM6" s="985"/>
      <c r="BN6" s="978" t="s">
        <v>544</v>
      </c>
      <c r="BO6" s="979"/>
      <c r="BP6" s="979"/>
      <c r="BQ6" s="979"/>
      <c r="BR6" s="979"/>
      <c r="BS6" s="979"/>
      <c r="BT6" s="979"/>
      <c r="BU6" s="980"/>
      <c r="BV6" s="978" t="s">
        <v>546</v>
      </c>
      <c r="BW6" s="979"/>
      <c r="BX6" s="979"/>
      <c r="BY6" s="979"/>
      <c r="BZ6" s="980"/>
      <c r="CA6" s="978" t="s">
        <v>560</v>
      </c>
      <c r="CB6" s="979"/>
      <c r="CC6" s="980"/>
      <c r="CD6" s="614"/>
      <c r="CE6" s="987"/>
      <c r="CF6" s="990"/>
    </row>
    <row r="7" spans="1:84" ht="13.5" thickBot="1">
      <c r="A7" s="996"/>
      <c r="B7" s="999"/>
      <c r="C7" s="1002"/>
      <c r="D7" s="999"/>
      <c r="E7" s="100" t="s">
        <v>11</v>
      </c>
      <c r="F7" s="1033"/>
      <c r="G7" s="498" t="s">
        <v>419</v>
      </c>
      <c r="H7" s="499" t="s">
        <v>436</v>
      </c>
      <c r="I7" s="499" t="s">
        <v>423</v>
      </c>
      <c r="J7" s="500" t="s">
        <v>425</v>
      </c>
      <c r="K7" s="498" t="s">
        <v>419</v>
      </c>
      <c r="L7" s="499" t="s">
        <v>436</v>
      </c>
      <c r="M7" s="500" t="s">
        <v>423</v>
      </c>
      <c r="N7" s="498" t="s">
        <v>462</v>
      </c>
      <c r="O7" s="499" t="s">
        <v>465</v>
      </c>
      <c r="P7" s="499" t="s">
        <v>466</v>
      </c>
      <c r="Q7" s="575" t="s">
        <v>467</v>
      </c>
      <c r="R7" s="499" t="s">
        <v>468</v>
      </c>
      <c r="S7" s="499" t="s">
        <v>469</v>
      </c>
      <c r="T7" s="499" t="s">
        <v>470</v>
      </c>
      <c r="U7" s="499" t="s">
        <v>425</v>
      </c>
      <c r="V7" s="499" t="s">
        <v>471</v>
      </c>
      <c r="W7" s="499" t="s">
        <v>472</v>
      </c>
      <c r="X7" s="575" t="s">
        <v>473</v>
      </c>
      <c r="Y7" s="500" t="s">
        <v>474</v>
      </c>
      <c r="Z7" s="498" t="s">
        <v>494</v>
      </c>
      <c r="AA7" s="499" t="s">
        <v>495</v>
      </c>
      <c r="AB7" s="499" t="s">
        <v>498</v>
      </c>
      <c r="AC7" s="499" t="s">
        <v>499</v>
      </c>
      <c r="AD7" s="499" t="s">
        <v>500</v>
      </c>
      <c r="AE7" s="499" t="s">
        <v>501</v>
      </c>
      <c r="AF7" s="499" t="s">
        <v>472</v>
      </c>
      <c r="AG7" s="499" t="s">
        <v>474</v>
      </c>
      <c r="AH7" s="499" t="s">
        <v>495</v>
      </c>
      <c r="AI7" s="654" t="s">
        <v>499</v>
      </c>
      <c r="AJ7" s="654" t="s">
        <v>500</v>
      </c>
      <c r="AK7" s="654" t="s">
        <v>506</v>
      </c>
      <c r="AL7" s="654" t="s">
        <v>509</v>
      </c>
      <c r="AM7" s="654" t="s">
        <v>510</v>
      </c>
      <c r="AN7" s="500" t="s">
        <v>511</v>
      </c>
      <c r="AO7" s="498" t="s">
        <v>484</v>
      </c>
      <c r="AP7" s="499" t="s">
        <v>425</v>
      </c>
      <c r="AQ7" s="499" t="s">
        <v>492</v>
      </c>
      <c r="AR7" s="500" t="s">
        <v>208</v>
      </c>
      <c r="AS7" s="498" t="s">
        <v>436</v>
      </c>
      <c r="AT7" s="500" t="s">
        <v>498</v>
      </c>
      <c r="AU7" s="498" t="s">
        <v>494</v>
      </c>
      <c r="AV7" s="499" t="s">
        <v>498</v>
      </c>
      <c r="AW7" s="499" t="s">
        <v>534</v>
      </c>
      <c r="AX7" s="500" t="s">
        <v>468</v>
      </c>
      <c r="AY7" s="498" t="s">
        <v>468</v>
      </c>
      <c r="AZ7" s="499" t="s">
        <v>521</v>
      </c>
      <c r="BA7" s="499" t="s">
        <v>423</v>
      </c>
      <c r="BB7" s="575" t="s">
        <v>522</v>
      </c>
      <c r="BC7" s="499" t="s">
        <v>523</v>
      </c>
      <c r="BD7" s="499" t="s">
        <v>466</v>
      </c>
      <c r="BE7" s="499" t="s">
        <v>500</v>
      </c>
      <c r="BF7" s="499" t="s">
        <v>524</v>
      </c>
      <c r="BG7" s="499" t="s">
        <v>525</v>
      </c>
      <c r="BH7" s="746" t="s">
        <v>526</v>
      </c>
      <c r="BI7" s="498" t="s">
        <v>504</v>
      </c>
      <c r="BJ7" s="499" t="s">
        <v>538</v>
      </c>
      <c r="BK7" s="500" t="s">
        <v>498</v>
      </c>
      <c r="BL7" s="498" t="s">
        <v>538</v>
      </c>
      <c r="BM7" s="500" t="s">
        <v>498</v>
      </c>
      <c r="BN7" s="498" t="s">
        <v>494</v>
      </c>
      <c r="BO7" s="499" t="s">
        <v>498</v>
      </c>
      <c r="BP7" s="499" t="s">
        <v>472</v>
      </c>
      <c r="BQ7" s="499" t="s">
        <v>474</v>
      </c>
      <c r="BR7" s="499" t="s">
        <v>494</v>
      </c>
      <c r="BS7" s="499" t="s">
        <v>534</v>
      </c>
      <c r="BT7" s="499" t="s">
        <v>510</v>
      </c>
      <c r="BU7" s="500" t="s">
        <v>511</v>
      </c>
      <c r="BV7" s="498" t="s">
        <v>495</v>
      </c>
      <c r="BW7" s="499" t="s">
        <v>494</v>
      </c>
      <c r="BX7" s="499" t="s">
        <v>504</v>
      </c>
      <c r="BY7" s="499" t="s">
        <v>498</v>
      </c>
      <c r="BZ7" s="500" t="s">
        <v>501</v>
      </c>
      <c r="CA7" s="498" t="s">
        <v>484</v>
      </c>
      <c r="CB7" s="499" t="s">
        <v>436</v>
      </c>
      <c r="CC7" s="500" t="s">
        <v>423</v>
      </c>
      <c r="CD7" s="731"/>
      <c r="CE7" s="988"/>
      <c r="CF7" s="991"/>
    </row>
    <row r="8" spans="1:84" s="1068" customFormat="1" ht="18" customHeight="1" thickTop="1">
      <c r="A8" s="576" t="s">
        <v>426</v>
      </c>
      <c r="B8" s="586" t="s">
        <v>123</v>
      </c>
      <c r="C8" s="566"/>
      <c r="D8" s="583" t="s">
        <v>66</v>
      </c>
      <c r="E8" s="585" t="s">
        <v>18</v>
      </c>
      <c r="F8" s="584" t="s">
        <v>52</v>
      </c>
      <c r="G8" s="570"/>
      <c r="H8" s="571"/>
      <c r="I8" s="571"/>
      <c r="J8" s="572"/>
      <c r="K8" s="570"/>
      <c r="L8" s="571"/>
      <c r="M8" s="572"/>
      <c r="N8" s="570"/>
      <c r="O8" s="571"/>
      <c r="P8" s="571"/>
      <c r="Q8" s="571"/>
      <c r="R8" s="826">
        <f>4+3+2</f>
        <v>9</v>
      </c>
      <c r="S8" s="826">
        <f>6+4+3</f>
        <v>13</v>
      </c>
      <c r="T8" s="571"/>
      <c r="U8" s="571"/>
      <c r="V8" s="571"/>
      <c r="W8" s="571">
        <v>0</v>
      </c>
      <c r="X8" s="571"/>
      <c r="Y8" s="827">
        <f>3+3+3</f>
        <v>9</v>
      </c>
      <c r="Z8" s="570"/>
      <c r="AA8" s="571"/>
      <c r="AB8" s="571"/>
      <c r="AC8" s="571"/>
      <c r="AD8" s="826">
        <f>15+4+4</f>
        <v>23</v>
      </c>
      <c r="AE8" s="826"/>
      <c r="AF8" s="826"/>
      <c r="AG8" s="826">
        <f>8+3+3</f>
        <v>14</v>
      </c>
      <c r="AH8" s="826"/>
      <c r="AI8" s="829"/>
      <c r="AJ8" s="829">
        <f>8+4+4</f>
        <v>16</v>
      </c>
      <c r="AK8" s="829"/>
      <c r="AL8" s="829"/>
      <c r="AM8" s="829"/>
      <c r="AN8" s="827">
        <f>6+2+3</f>
        <v>11</v>
      </c>
      <c r="AO8" s="570"/>
      <c r="AP8" s="571"/>
      <c r="AQ8" s="571"/>
      <c r="AR8" s="572"/>
      <c r="AS8" s="570"/>
      <c r="AT8" s="572"/>
      <c r="AU8" s="570"/>
      <c r="AV8" s="571"/>
      <c r="AW8" s="571"/>
      <c r="AX8" s="572"/>
      <c r="AY8" s="828">
        <f>5+3+2</f>
        <v>10</v>
      </c>
      <c r="AZ8" s="571"/>
      <c r="BA8" s="571"/>
      <c r="BB8" s="571"/>
      <c r="BC8" s="571"/>
      <c r="BD8" s="571"/>
      <c r="BE8" s="571">
        <v>0</v>
      </c>
      <c r="BF8" s="571"/>
      <c r="BG8" s="571"/>
      <c r="BH8" s="572"/>
      <c r="BI8" s="570"/>
      <c r="BJ8" s="571"/>
      <c r="BK8" s="572"/>
      <c r="BL8" s="570"/>
      <c r="BM8" s="572"/>
      <c r="BN8" s="570"/>
      <c r="BO8" s="571"/>
      <c r="BP8" s="571">
        <f>1+1+2</f>
        <v>4</v>
      </c>
      <c r="BQ8" s="826">
        <f>5+3+3</f>
        <v>11</v>
      </c>
      <c r="BR8" s="826"/>
      <c r="BS8" s="826"/>
      <c r="BT8" s="826"/>
      <c r="BU8" s="827">
        <f>3+3+3</f>
        <v>9</v>
      </c>
      <c r="BV8" s="828"/>
      <c r="BW8" s="826"/>
      <c r="BX8" s="826"/>
      <c r="BY8" s="826"/>
      <c r="BZ8" s="827"/>
      <c r="CA8" s="828"/>
      <c r="CB8" s="826"/>
      <c r="CC8" s="827"/>
      <c r="CD8" s="629"/>
      <c r="CE8" s="573">
        <f aca="true" t="shared" si="0" ref="CE8:CE55">SUM(G8:CD8)</f>
        <v>129</v>
      </c>
      <c r="CF8" s="573">
        <f>R8+S8+Y8+AD8+AG8+AJ8+AN8+AY8+BQ8+BU8</f>
        <v>125</v>
      </c>
    </row>
    <row r="9" spans="1:84" s="1068" customFormat="1" ht="18" customHeight="1">
      <c r="A9" s="107" t="s">
        <v>427</v>
      </c>
      <c r="B9" s="113" t="s">
        <v>51</v>
      </c>
      <c r="C9" s="114">
        <v>2006</v>
      </c>
      <c r="D9" s="520" t="s">
        <v>57</v>
      </c>
      <c r="E9" s="568" t="s">
        <v>18</v>
      </c>
      <c r="F9" s="116" t="s">
        <v>52</v>
      </c>
      <c r="G9" s="567"/>
      <c r="H9" s="568"/>
      <c r="I9" s="568"/>
      <c r="J9" s="569"/>
      <c r="K9" s="567"/>
      <c r="L9" s="568"/>
      <c r="M9" s="569"/>
      <c r="N9" s="567"/>
      <c r="O9" s="568"/>
      <c r="P9" s="568"/>
      <c r="Q9" s="568"/>
      <c r="R9" s="568">
        <v>0</v>
      </c>
      <c r="S9" s="568">
        <v>0</v>
      </c>
      <c r="T9" s="568"/>
      <c r="U9" s="568"/>
      <c r="V9" s="568"/>
      <c r="W9" s="568">
        <f>1+2+2</f>
        <v>5</v>
      </c>
      <c r="X9" s="568"/>
      <c r="Y9" s="569">
        <f>5+3+3</f>
        <v>11</v>
      </c>
      <c r="Z9" s="567"/>
      <c r="AA9" s="568"/>
      <c r="AB9" s="568"/>
      <c r="AC9" s="568"/>
      <c r="AD9" s="568">
        <f>12+4+4</f>
        <v>20</v>
      </c>
      <c r="AE9" s="568"/>
      <c r="AF9" s="568"/>
      <c r="AG9" s="568">
        <v>0</v>
      </c>
      <c r="AH9" s="568"/>
      <c r="AI9" s="655"/>
      <c r="AJ9" s="655">
        <f>6+4+4</f>
        <v>14</v>
      </c>
      <c r="AK9" s="655"/>
      <c r="AL9" s="655"/>
      <c r="AM9" s="655"/>
      <c r="AN9" s="569">
        <f>10+3+3</f>
        <v>16</v>
      </c>
      <c r="AO9" s="567"/>
      <c r="AP9" s="568"/>
      <c r="AQ9" s="568"/>
      <c r="AR9" s="569"/>
      <c r="AS9" s="567"/>
      <c r="AT9" s="569"/>
      <c r="AU9" s="567"/>
      <c r="AV9" s="568"/>
      <c r="AW9" s="568"/>
      <c r="AX9" s="569"/>
      <c r="AY9" s="567">
        <v>0</v>
      </c>
      <c r="AZ9" s="568"/>
      <c r="BA9" s="568"/>
      <c r="BB9" s="568"/>
      <c r="BC9" s="568"/>
      <c r="BD9" s="568"/>
      <c r="BE9" s="568">
        <v>0</v>
      </c>
      <c r="BF9" s="568"/>
      <c r="BG9" s="568"/>
      <c r="BH9" s="569"/>
      <c r="BI9" s="567"/>
      <c r="BJ9" s="568"/>
      <c r="BK9" s="569"/>
      <c r="BL9" s="567"/>
      <c r="BM9" s="569"/>
      <c r="BN9" s="567"/>
      <c r="BO9" s="568"/>
      <c r="BP9" s="568">
        <f>5+2+2</f>
        <v>9</v>
      </c>
      <c r="BQ9" s="568">
        <f>6+3+3</f>
        <v>12</v>
      </c>
      <c r="BR9" s="568"/>
      <c r="BS9" s="568"/>
      <c r="BT9" s="568">
        <f>1+2+2</f>
        <v>5</v>
      </c>
      <c r="BU9" s="569">
        <f>6+3+3</f>
        <v>12</v>
      </c>
      <c r="BV9" s="567"/>
      <c r="BW9" s="568"/>
      <c r="BX9" s="568"/>
      <c r="BY9" s="568"/>
      <c r="BZ9" s="569"/>
      <c r="CA9" s="567"/>
      <c r="CB9" s="568"/>
      <c r="CC9" s="569"/>
      <c r="CD9" s="615"/>
      <c r="CE9" s="304">
        <f t="shared" si="0"/>
        <v>104</v>
      </c>
      <c r="CF9" s="304">
        <f>CE9</f>
        <v>104</v>
      </c>
    </row>
    <row r="10" spans="1:84" s="1068" customFormat="1" ht="18" customHeight="1">
      <c r="A10" s="107" t="s">
        <v>428</v>
      </c>
      <c r="B10" s="113" t="s">
        <v>401</v>
      </c>
      <c r="C10" s="114">
        <v>2011</v>
      </c>
      <c r="D10" s="591" t="s">
        <v>146</v>
      </c>
      <c r="E10" s="523" t="s">
        <v>18</v>
      </c>
      <c r="F10" s="590" t="s">
        <v>252</v>
      </c>
      <c r="G10" s="107"/>
      <c r="H10" s="523"/>
      <c r="I10" s="523"/>
      <c r="J10" s="524"/>
      <c r="K10" s="107"/>
      <c r="L10" s="523"/>
      <c r="M10" s="524"/>
      <c r="N10" s="107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4"/>
      <c r="Z10" s="107"/>
      <c r="AA10" s="523"/>
      <c r="AB10" s="523"/>
      <c r="AC10" s="523">
        <f>4+3+1</f>
        <v>8</v>
      </c>
      <c r="AD10" s="523"/>
      <c r="AE10" s="523">
        <f>7+3+2</f>
        <v>12</v>
      </c>
      <c r="AF10" s="523"/>
      <c r="AG10" s="523"/>
      <c r="AH10" s="523"/>
      <c r="AI10" s="657">
        <f>4+3+1</f>
        <v>8</v>
      </c>
      <c r="AJ10" s="657"/>
      <c r="AK10" s="657"/>
      <c r="AL10" s="657">
        <f>7+3+2</f>
        <v>12</v>
      </c>
      <c r="AM10" s="657"/>
      <c r="AN10" s="524"/>
      <c r="AO10" s="107"/>
      <c r="AP10" s="523"/>
      <c r="AQ10" s="523"/>
      <c r="AR10" s="569"/>
      <c r="AS10" s="567"/>
      <c r="AT10" s="569"/>
      <c r="AU10" s="567"/>
      <c r="AV10" s="568">
        <f>5+4+1</f>
        <v>10</v>
      </c>
      <c r="AW10" s="568">
        <f>5+4+1</f>
        <v>10</v>
      </c>
      <c r="AX10" s="569"/>
      <c r="AY10" s="567"/>
      <c r="AZ10" s="568"/>
      <c r="BA10" s="568"/>
      <c r="BB10" s="568"/>
      <c r="BC10" s="568"/>
      <c r="BD10" s="568"/>
      <c r="BE10" s="568"/>
      <c r="BF10" s="568"/>
      <c r="BG10" s="568"/>
      <c r="BH10" s="569"/>
      <c r="BI10" s="567"/>
      <c r="BJ10" s="568"/>
      <c r="BK10" s="569"/>
      <c r="BL10" s="567"/>
      <c r="BM10" s="569"/>
      <c r="BN10" s="567"/>
      <c r="BO10" s="568"/>
      <c r="BP10" s="568"/>
      <c r="BQ10" s="568"/>
      <c r="BR10" s="568"/>
      <c r="BS10" s="568"/>
      <c r="BT10" s="568"/>
      <c r="BU10" s="569"/>
      <c r="BV10" s="567"/>
      <c r="BW10" s="568"/>
      <c r="BX10" s="568"/>
      <c r="BY10" s="568">
        <f>5+4</f>
        <v>9</v>
      </c>
      <c r="BZ10" s="569">
        <f>7+3</f>
        <v>10</v>
      </c>
      <c r="CA10" s="567"/>
      <c r="CB10" s="568"/>
      <c r="CC10" s="569"/>
      <c r="CD10" s="615"/>
      <c r="CE10" s="304">
        <f>SUM(G10:CD10)</f>
        <v>79</v>
      </c>
      <c r="CF10" s="304">
        <f>CE10</f>
        <v>79</v>
      </c>
    </row>
    <row r="11" spans="1:84" s="1068" customFormat="1" ht="18" customHeight="1">
      <c r="A11" s="107" t="s">
        <v>429</v>
      </c>
      <c r="B11" s="113" t="s">
        <v>67</v>
      </c>
      <c r="C11" s="114">
        <v>2002</v>
      </c>
      <c r="D11" s="501" t="s">
        <v>66</v>
      </c>
      <c r="E11" s="568" t="s">
        <v>18</v>
      </c>
      <c r="F11" s="574" t="s">
        <v>52</v>
      </c>
      <c r="G11" s="534"/>
      <c r="H11" s="532"/>
      <c r="I11" s="532"/>
      <c r="J11" s="535"/>
      <c r="K11" s="534"/>
      <c r="L11" s="532"/>
      <c r="M11" s="535"/>
      <c r="N11" s="534"/>
      <c r="O11" s="532"/>
      <c r="P11" s="532"/>
      <c r="Q11" s="532"/>
      <c r="R11" s="532">
        <f>1+2+2</f>
        <v>5</v>
      </c>
      <c r="S11" s="532">
        <f>3+3+3</f>
        <v>9</v>
      </c>
      <c r="T11" s="532"/>
      <c r="U11" s="532"/>
      <c r="V11" s="532"/>
      <c r="W11" s="532"/>
      <c r="X11" s="532"/>
      <c r="Y11" s="535">
        <v>0</v>
      </c>
      <c r="Z11" s="534"/>
      <c r="AA11" s="532"/>
      <c r="AB11" s="532"/>
      <c r="AC11" s="532"/>
      <c r="AD11" s="532">
        <f>10+3+4</f>
        <v>17</v>
      </c>
      <c r="AE11" s="532"/>
      <c r="AF11" s="532"/>
      <c r="AG11" s="532">
        <f>3+3+3</f>
        <v>9</v>
      </c>
      <c r="AH11" s="532"/>
      <c r="AI11" s="656"/>
      <c r="AJ11" s="656">
        <f>4+3+4</f>
        <v>11</v>
      </c>
      <c r="AK11" s="656"/>
      <c r="AL11" s="656"/>
      <c r="AM11" s="656"/>
      <c r="AN11" s="535"/>
      <c r="AO11" s="534"/>
      <c r="AP11" s="532"/>
      <c r="AQ11" s="532"/>
      <c r="AR11" s="535"/>
      <c r="AS11" s="534"/>
      <c r="AT11" s="535"/>
      <c r="AU11" s="534"/>
      <c r="AV11" s="532"/>
      <c r="AW11" s="532"/>
      <c r="AX11" s="535"/>
      <c r="AY11" s="534">
        <v>0</v>
      </c>
      <c r="AZ11" s="532"/>
      <c r="BA11" s="532"/>
      <c r="BB11" s="532"/>
      <c r="BC11" s="532"/>
      <c r="BD11" s="532"/>
      <c r="BE11" s="532">
        <f>1+4+4</f>
        <v>9</v>
      </c>
      <c r="BF11" s="532"/>
      <c r="BG11" s="532"/>
      <c r="BH11" s="535"/>
      <c r="BI11" s="534"/>
      <c r="BJ11" s="532"/>
      <c r="BK11" s="535"/>
      <c r="BL11" s="534"/>
      <c r="BM11" s="535"/>
      <c r="BN11" s="534"/>
      <c r="BO11" s="532"/>
      <c r="BP11" s="532">
        <v>0</v>
      </c>
      <c r="BQ11" s="532">
        <v>0</v>
      </c>
      <c r="BR11" s="532"/>
      <c r="BS11" s="532"/>
      <c r="BT11" s="532"/>
      <c r="BU11" s="535">
        <v>0</v>
      </c>
      <c r="BV11" s="534"/>
      <c r="BW11" s="532"/>
      <c r="BX11" s="532"/>
      <c r="BY11" s="532"/>
      <c r="BZ11" s="535"/>
      <c r="CA11" s="534"/>
      <c r="CB11" s="532"/>
      <c r="CC11" s="535"/>
      <c r="CD11" s="616"/>
      <c r="CE11" s="304">
        <f t="shared" si="0"/>
        <v>60</v>
      </c>
      <c r="CF11" s="304">
        <f>CE11</f>
        <v>60</v>
      </c>
    </row>
    <row r="12" spans="1:84" s="1068" customFormat="1" ht="18" customHeight="1">
      <c r="A12" s="107" t="s">
        <v>453</v>
      </c>
      <c r="B12" s="113" t="s">
        <v>148</v>
      </c>
      <c r="C12" s="114">
        <v>2008</v>
      </c>
      <c r="D12" s="520" t="s">
        <v>59</v>
      </c>
      <c r="E12" s="523" t="s">
        <v>18</v>
      </c>
      <c r="F12" s="590" t="s">
        <v>52</v>
      </c>
      <c r="G12" s="107"/>
      <c r="H12" s="523"/>
      <c r="I12" s="523"/>
      <c r="J12" s="524"/>
      <c r="K12" s="107"/>
      <c r="L12" s="523"/>
      <c r="M12" s="524"/>
      <c r="N12" s="107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4"/>
      <c r="Z12" s="107"/>
      <c r="AA12" s="523"/>
      <c r="AB12" s="523">
        <f>4+3+1</f>
        <v>8</v>
      </c>
      <c r="AC12" s="523"/>
      <c r="AD12" s="523"/>
      <c r="AE12" s="523">
        <f>5+1+2</f>
        <v>8</v>
      </c>
      <c r="AF12" s="523"/>
      <c r="AG12" s="523"/>
      <c r="AH12" s="523"/>
      <c r="AI12" s="657"/>
      <c r="AJ12" s="657"/>
      <c r="AK12" s="657">
        <f>4+2+1</f>
        <v>7</v>
      </c>
      <c r="AL12" s="657">
        <f>4+0+2</f>
        <v>6</v>
      </c>
      <c r="AM12" s="657"/>
      <c r="AN12" s="524"/>
      <c r="AO12" s="107"/>
      <c r="AP12" s="523"/>
      <c r="AQ12" s="523"/>
      <c r="AR12" s="524"/>
      <c r="AS12" s="180"/>
      <c r="AT12" s="522"/>
      <c r="AU12" s="180"/>
      <c r="AV12" s="521"/>
      <c r="AW12" s="521"/>
      <c r="AX12" s="522"/>
      <c r="AY12" s="180"/>
      <c r="AZ12" s="521"/>
      <c r="BA12" s="521">
        <f>2+1+1</f>
        <v>4</v>
      </c>
      <c r="BB12" s="521"/>
      <c r="BC12" s="521">
        <f>4+1+2</f>
        <v>7</v>
      </c>
      <c r="BD12" s="521"/>
      <c r="BE12" s="521"/>
      <c r="BF12" s="521"/>
      <c r="BG12" s="521">
        <v>0</v>
      </c>
      <c r="BH12" s="522"/>
      <c r="BI12" s="180"/>
      <c r="BJ12" s="521"/>
      <c r="BK12" s="522"/>
      <c r="BL12" s="180"/>
      <c r="BM12" s="522"/>
      <c r="BN12" s="180">
        <f>1+1+1</f>
        <v>3</v>
      </c>
      <c r="BO12" s="521">
        <f>4+1+1</f>
        <v>6</v>
      </c>
      <c r="BP12" s="521"/>
      <c r="BQ12" s="521"/>
      <c r="BR12" s="521">
        <f>3+2+1</f>
        <v>6</v>
      </c>
      <c r="BS12" s="521">
        <v>0</v>
      </c>
      <c r="BT12" s="521"/>
      <c r="BU12" s="522"/>
      <c r="BV12" s="180"/>
      <c r="BW12" s="521"/>
      <c r="BX12" s="521"/>
      <c r="BY12" s="521"/>
      <c r="BZ12" s="522"/>
      <c r="CA12" s="180"/>
      <c r="CB12" s="521"/>
      <c r="CC12" s="522"/>
      <c r="CD12" s="623"/>
      <c r="CE12" s="304">
        <f aca="true" t="shared" si="1" ref="CE12:CE17">SUM(G12:CD12)</f>
        <v>55</v>
      </c>
      <c r="CF12" s="304">
        <f>CE12</f>
        <v>55</v>
      </c>
    </row>
    <row r="13" spans="1:84" s="1068" customFormat="1" ht="18" customHeight="1">
      <c r="A13" s="107" t="s">
        <v>447</v>
      </c>
      <c r="B13" s="113" t="s">
        <v>503</v>
      </c>
      <c r="C13" s="181"/>
      <c r="D13" s="519" t="s">
        <v>502</v>
      </c>
      <c r="E13" s="521" t="s">
        <v>18</v>
      </c>
      <c r="F13" s="158" t="s">
        <v>96</v>
      </c>
      <c r="G13" s="107"/>
      <c r="H13" s="523"/>
      <c r="I13" s="523"/>
      <c r="J13" s="524"/>
      <c r="K13" s="107"/>
      <c r="L13" s="523"/>
      <c r="M13" s="524"/>
      <c r="N13" s="107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4"/>
      <c r="Z13" s="107"/>
      <c r="AA13" s="523"/>
      <c r="AB13" s="523"/>
      <c r="AC13" s="523"/>
      <c r="AD13" s="523"/>
      <c r="AE13" s="523"/>
      <c r="AF13" s="523">
        <f>7+3+2</f>
        <v>12</v>
      </c>
      <c r="AG13" s="523">
        <f>2+3+3</f>
        <v>8</v>
      </c>
      <c r="AH13" s="523"/>
      <c r="AI13" s="657"/>
      <c r="AJ13" s="657"/>
      <c r="AK13" s="657"/>
      <c r="AL13" s="657"/>
      <c r="AM13" s="657">
        <f>3+3+2</f>
        <v>8</v>
      </c>
      <c r="AN13" s="524"/>
      <c r="AO13" s="107"/>
      <c r="AP13" s="523"/>
      <c r="AQ13" s="523"/>
      <c r="AR13" s="569"/>
      <c r="AS13" s="687"/>
      <c r="AT13" s="580"/>
      <c r="AU13" s="687"/>
      <c r="AV13" s="626"/>
      <c r="AW13" s="626"/>
      <c r="AX13" s="580"/>
      <c r="AY13" s="687"/>
      <c r="AZ13" s="626"/>
      <c r="BA13" s="626"/>
      <c r="BB13" s="626"/>
      <c r="BC13" s="626"/>
      <c r="BD13" s="626"/>
      <c r="BE13" s="626"/>
      <c r="BF13" s="626"/>
      <c r="BG13" s="626"/>
      <c r="BH13" s="580"/>
      <c r="BI13" s="687"/>
      <c r="BJ13" s="626"/>
      <c r="BK13" s="580"/>
      <c r="BL13" s="687"/>
      <c r="BM13" s="580"/>
      <c r="BN13" s="687"/>
      <c r="BO13" s="626"/>
      <c r="BP13" s="626">
        <f>7+2+2</f>
        <v>11</v>
      </c>
      <c r="BQ13" s="626">
        <f>3+2+3</f>
        <v>8</v>
      </c>
      <c r="BR13" s="626"/>
      <c r="BS13" s="626"/>
      <c r="BT13" s="626">
        <f>3+2+2</f>
        <v>7</v>
      </c>
      <c r="BU13" s="580"/>
      <c r="BV13" s="687"/>
      <c r="BW13" s="626"/>
      <c r="BX13" s="626"/>
      <c r="BY13" s="626"/>
      <c r="BZ13" s="580"/>
      <c r="CA13" s="687"/>
      <c r="CB13" s="626"/>
      <c r="CC13" s="580"/>
      <c r="CD13" s="617"/>
      <c r="CE13" s="304">
        <f t="shared" si="1"/>
        <v>54</v>
      </c>
      <c r="CF13" s="304">
        <f>CE13</f>
        <v>54</v>
      </c>
    </row>
    <row r="14" spans="1:84" s="1068" customFormat="1" ht="18" customHeight="1">
      <c r="A14" s="107" t="s">
        <v>457</v>
      </c>
      <c r="B14" s="113" t="s">
        <v>227</v>
      </c>
      <c r="C14" s="181">
        <v>2011</v>
      </c>
      <c r="D14" s="519" t="s">
        <v>68</v>
      </c>
      <c r="E14" s="521" t="s">
        <v>18</v>
      </c>
      <c r="F14" s="158" t="s">
        <v>52</v>
      </c>
      <c r="G14" s="107"/>
      <c r="H14" s="523"/>
      <c r="I14" s="523"/>
      <c r="J14" s="524"/>
      <c r="K14" s="107"/>
      <c r="L14" s="523"/>
      <c r="M14" s="524"/>
      <c r="N14" s="107"/>
      <c r="O14" s="830">
        <f>4+0+1</f>
        <v>5</v>
      </c>
      <c r="P14" s="523"/>
      <c r="Q14" s="523">
        <v>0</v>
      </c>
      <c r="R14" s="523"/>
      <c r="S14" s="523"/>
      <c r="T14" s="523"/>
      <c r="U14" s="830">
        <f>4+0+1</f>
        <v>5</v>
      </c>
      <c r="V14" s="523"/>
      <c r="W14" s="523"/>
      <c r="X14" s="523">
        <f>1+0+1</f>
        <v>2</v>
      </c>
      <c r="Y14" s="524"/>
      <c r="Z14" s="107"/>
      <c r="AA14" s="830">
        <f>3+1+1</f>
        <v>5</v>
      </c>
      <c r="AB14" s="830"/>
      <c r="AC14" s="830">
        <f>2+2+1</f>
        <v>5</v>
      </c>
      <c r="AD14" s="523"/>
      <c r="AE14" s="523"/>
      <c r="AF14" s="523"/>
      <c r="AG14" s="523"/>
      <c r="AH14" s="523">
        <v>0</v>
      </c>
      <c r="AI14" s="831">
        <f>2+1+1</f>
        <v>4</v>
      </c>
      <c r="AJ14" s="657"/>
      <c r="AK14" s="657"/>
      <c r="AL14" s="657"/>
      <c r="AM14" s="657"/>
      <c r="AN14" s="524"/>
      <c r="AO14" s="107"/>
      <c r="AP14" s="523"/>
      <c r="AQ14" s="523"/>
      <c r="AR14" s="569"/>
      <c r="AS14" s="567"/>
      <c r="AT14" s="569"/>
      <c r="AU14" s="567"/>
      <c r="AV14" s="568"/>
      <c r="AW14" s="568"/>
      <c r="AX14" s="569"/>
      <c r="AY14" s="567"/>
      <c r="AZ14" s="568"/>
      <c r="BA14" s="568">
        <v>0</v>
      </c>
      <c r="BB14" s="830">
        <f>3+1+1</f>
        <v>5</v>
      </c>
      <c r="BC14" s="830"/>
      <c r="BD14" s="830"/>
      <c r="BE14" s="830"/>
      <c r="BF14" s="830"/>
      <c r="BG14" s="830">
        <f>1+1+1</f>
        <v>3</v>
      </c>
      <c r="BH14" s="832">
        <f>3+2+1</f>
        <v>6</v>
      </c>
      <c r="BI14" s="567"/>
      <c r="BJ14" s="568"/>
      <c r="BK14" s="569"/>
      <c r="BL14" s="567"/>
      <c r="BM14" s="569"/>
      <c r="BN14" s="833">
        <f>2+1+1</f>
        <v>4</v>
      </c>
      <c r="BO14" s="568">
        <v>0</v>
      </c>
      <c r="BP14" s="568"/>
      <c r="BQ14" s="568"/>
      <c r="BR14" s="568">
        <v>0</v>
      </c>
      <c r="BS14" s="830">
        <f>2+1+1</f>
        <v>4</v>
      </c>
      <c r="BT14" s="568"/>
      <c r="BU14" s="569"/>
      <c r="BV14" s="567"/>
      <c r="BW14" s="568"/>
      <c r="BX14" s="568"/>
      <c r="BY14" s="568"/>
      <c r="BZ14" s="569"/>
      <c r="CA14" s="567"/>
      <c r="CB14" s="568"/>
      <c r="CC14" s="569"/>
      <c r="CD14" s="615"/>
      <c r="CE14" s="304">
        <f t="shared" si="1"/>
        <v>48</v>
      </c>
      <c r="CF14" s="304">
        <f>O14+U14+AA14+AC14+AI14+BB14+BG14+BH14+BN14+BS14</f>
        <v>46</v>
      </c>
    </row>
    <row r="15" spans="1:84" s="1068" customFormat="1" ht="18" customHeight="1">
      <c r="A15" s="944"/>
      <c r="B15" s="946" t="s">
        <v>463</v>
      </c>
      <c r="C15" s="1029">
        <v>2009</v>
      </c>
      <c r="D15" s="490" t="s">
        <v>66</v>
      </c>
      <c r="E15" s="477" t="s">
        <v>18</v>
      </c>
      <c r="F15" s="948" t="s">
        <v>52</v>
      </c>
      <c r="G15" s="805"/>
      <c r="H15" s="477"/>
      <c r="I15" s="477"/>
      <c r="J15" s="223"/>
      <c r="K15" s="805"/>
      <c r="L15" s="477"/>
      <c r="M15" s="223"/>
      <c r="N15" s="805">
        <f>3+0+1</f>
        <v>4</v>
      </c>
      <c r="O15" s="477"/>
      <c r="P15" s="477">
        <f>3+0+1</f>
        <v>4</v>
      </c>
      <c r="Q15" s="477"/>
      <c r="R15" s="477"/>
      <c r="S15" s="477"/>
      <c r="T15" s="477">
        <f>3+2+1</f>
        <v>6</v>
      </c>
      <c r="U15" s="477"/>
      <c r="V15" s="477">
        <f>3+1+1</f>
        <v>5</v>
      </c>
      <c r="W15" s="477"/>
      <c r="X15" s="477"/>
      <c r="Y15" s="223"/>
      <c r="Z15" s="805"/>
      <c r="AA15" s="477"/>
      <c r="AB15" s="477"/>
      <c r="AC15" s="477"/>
      <c r="AD15" s="477"/>
      <c r="AE15" s="477"/>
      <c r="AF15" s="477"/>
      <c r="AG15" s="477"/>
      <c r="AH15" s="477"/>
      <c r="AI15" s="643"/>
      <c r="AJ15" s="643"/>
      <c r="AK15" s="643"/>
      <c r="AL15" s="643"/>
      <c r="AM15" s="643"/>
      <c r="AN15" s="223"/>
      <c r="AO15" s="805"/>
      <c r="AP15" s="477"/>
      <c r="AQ15" s="477"/>
      <c r="AR15" s="223"/>
      <c r="AS15" s="805"/>
      <c r="AT15" s="223"/>
      <c r="AU15" s="805"/>
      <c r="AV15" s="477"/>
      <c r="AW15" s="477"/>
      <c r="AX15" s="223"/>
      <c r="AY15" s="805"/>
      <c r="AZ15" s="477"/>
      <c r="BA15" s="477"/>
      <c r="BB15" s="477"/>
      <c r="BC15" s="477"/>
      <c r="BD15" s="477"/>
      <c r="BE15" s="477"/>
      <c r="BF15" s="477"/>
      <c r="BG15" s="477"/>
      <c r="BH15" s="223"/>
      <c r="BI15" s="805"/>
      <c r="BJ15" s="477"/>
      <c r="BK15" s="223"/>
      <c r="BL15" s="805"/>
      <c r="BM15" s="223"/>
      <c r="BN15" s="805"/>
      <c r="BO15" s="477"/>
      <c r="BP15" s="477"/>
      <c r="BQ15" s="477"/>
      <c r="BR15" s="477"/>
      <c r="BS15" s="477"/>
      <c r="BT15" s="477"/>
      <c r="BU15" s="223"/>
      <c r="BV15" s="805"/>
      <c r="BW15" s="477"/>
      <c r="BX15" s="477"/>
      <c r="BY15" s="477"/>
      <c r="BZ15" s="223"/>
      <c r="CA15" s="805"/>
      <c r="CB15" s="477"/>
      <c r="CC15" s="223"/>
      <c r="CD15" s="467"/>
      <c r="CE15" s="564">
        <f t="shared" si="1"/>
        <v>19</v>
      </c>
      <c r="CF15" s="899">
        <f>SUM(CE15:CE16)</f>
        <v>46</v>
      </c>
    </row>
    <row r="16" spans="1:84" s="1068" customFormat="1" ht="18" customHeight="1">
      <c r="A16" s="945"/>
      <c r="B16" s="947"/>
      <c r="C16" s="1030"/>
      <c r="D16" s="490" t="s">
        <v>59</v>
      </c>
      <c r="E16" s="477" t="s">
        <v>18</v>
      </c>
      <c r="F16" s="949"/>
      <c r="G16" s="805"/>
      <c r="H16" s="477"/>
      <c r="I16" s="477"/>
      <c r="J16" s="223"/>
      <c r="K16" s="805"/>
      <c r="L16" s="477"/>
      <c r="M16" s="223"/>
      <c r="N16" s="805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223"/>
      <c r="Z16" s="805"/>
      <c r="AA16" s="477"/>
      <c r="AB16" s="477"/>
      <c r="AC16" s="477"/>
      <c r="AD16" s="477"/>
      <c r="AE16" s="477"/>
      <c r="AF16" s="477"/>
      <c r="AG16" s="477"/>
      <c r="AH16" s="477"/>
      <c r="AI16" s="643"/>
      <c r="AJ16" s="643"/>
      <c r="AK16" s="643"/>
      <c r="AL16" s="643"/>
      <c r="AM16" s="643"/>
      <c r="AN16" s="223"/>
      <c r="AO16" s="805"/>
      <c r="AP16" s="477"/>
      <c r="AQ16" s="477"/>
      <c r="AR16" s="223"/>
      <c r="AS16" s="805"/>
      <c r="AT16" s="223"/>
      <c r="AU16" s="805"/>
      <c r="AV16" s="477"/>
      <c r="AW16" s="477"/>
      <c r="AX16" s="223"/>
      <c r="AY16" s="805"/>
      <c r="AZ16" s="477">
        <f>3+2+1</f>
        <v>6</v>
      </c>
      <c r="BA16" s="477"/>
      <c r="BB16" s="477"/>
      <c r="BC16" s="477"/>
      <c r="BD16" s="477">
        <f>3+2+1</f>
        <v>6</v>
      </c>
      <c r="BE16" s="477"/>
      <c r="BF16" s="477">
        <f>2+1+1</f>
        <v>4</v>
      </c>
      <c r="BG16" s="477"/>
      <c r="BH16" s="223"/>
      <c r="BI16" s="805"/>
      <c r="BJ16" s="477"/>
      <c r="BK16" s="223"/>
      <c r="BL16" s="805"/>
      <c r="BM16" s="223"/>
      <c r="BN16" s="805">
        <f>3+2+1</f>
        <v>6</v>
      </c>
      <c r="BO16" s="477"/>
      <c r="BP16" s="477"/>
      <c r="BQ16" s="477"/>
      <c r="BR16" s="477">
        <f>2+2+1</f>
        <v>5</v>
      </c>
      <c r="BS16" s="477"/>
      <c r="BT16" s="477"/>
      <c r="BU16" s="223"/>
      <c r="BV16" s="805"/>
      <c r="BW16" s="477"/>
      <c r="BX16" s="477"/>
      <c r="BY16" s="477"/>
      <c r="BZ16" s="223"/>
      <c r="CA16" s="805"/>
      <c r="CB16" s="477"/>
      <c r="CC16" s="223"/>
      <c r="CD16" s="467"/>
      <c r="CE16" s="564">
        <f t="shared" si="1"/>
        <v>27</v>
      </c>
      <c r="CF16" s="900"/>
    </row>
    <row r="17" spans="1:84" s="1068" customFormat="1" ht="18" customHeight="1">
      <c r="A17" s="805" t="s">
        <v>448</v>
      </c>
      <c r="B17" s="810" t="s">
        <v>424</v>
      </c>
      <c r="C17" s="813"/>
      <c r="D17" s="490" t="s">
        <v>146</v>
      </c>
      <c r="E17" s="477" t="s">
        <v>18</v>
      </c>
      <c r="F17" s="492"/>
      <c r="G17" s="805"/>
      <c r="H17" s="477"/>
      <c r="I17" s="477">
        <f>5+1</f>
        <v>6</v>
      </c>
      <c r="J17" s="223">
        <f>5+2</f>
        <v>7</v>
      </c>
      <c r="K17" s="805"/>
      <c r="L17" s="477"/>
      <c r="M17" s="223"/>
      <c r="N17" s="805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223"/>
      <c r="Z17" s="805"/>
      <c r="AA17" s="477"/>
      <c r="AB17" s="477"/>
      <c r="AC17" s="477"/>
      <c r="AD17" s="477"/>
      <c r="AE17" s="477"/>
      <c r="AF17" s="477"/>
      <c r="AG17" s="477"/>
      <c r="AH17" s="477"/>
      <c r="AI17" s="643"/>
      <c r="AJ17" s="643"/>
      <c r="AK17" s="643"/>
      <c r="AL17" s="643"/>
      <c r="AM17" s="643"/>
      <c r="AN17" s="223"/>
      <c r="AO17" s="805"/>
      <c r="AP17" s="477"/>
      <c r="AQ17" s="477"/>
      <c r="AR17" s="223"/>
      <c r="AS17" s="805"/>
      <c r="AT17" s="223"/>
      <c r="AU17" s="805"/>
      <c r="AV17" s="477"/>
      <c r="AW17" s="477">
        <f>4+2+1</f>
        <v>7</v>
      </c>
      <c r="AX17" s="223">
        <f>9+5+2</f>
        <v>16</v>
      </c>
      <c r="AY17" s="805"/>
      <c r="AZ17" s="477"/>
      <c r="BA17" s="477"/>
      <c r="BB17" s="477"/>
      <c r="BC17" s="477"/>
      <c r="BD17" s="477"/>
      <c r="BE17" s="477"/>
      <c r="BF17" s="477"/>
      <c r="BG17" s="477"/>
      <c r="BH17" s="223"/>
      <c r="BI17" s="805"/>
      <c r="BJ17" s="477"/>
      <c r="BK17" s="223"/>
      <c r="BL17" s="805"/>
      <c r="BM17" s="223"/>
      <c r="BN17" s="805"/>
      <c r="BO17" s="477"/>
      <c r="BP17" s="477"/>
      <c r="BQ17" s="477"/>
      <c r="BR17" s="477"/>
      <c r="BS17" s="477"/>
      <c r="BT17" s="477"/>
      <c r="BU17" s="223"/>
      <c r="BV17" s="805"/>
      <c r="BW17" s="477"/>
      <c r="BX17" s="477"/>
      <c r="BY17" s="477"/>
      <c r="BZ17" s="223"/>
      <c r="CA17" s="805"/>
      <c r="CB17" s="477"/>
      <c r="CC17" s="223"/>
      <c r="CD17" s="467"/>
      <c r="CE17" s="564">
        <f t="shared" si="1"/>
        <v>36</v>
      </c>
      <c r="CF17" s="565">
        <f>CE17</f>
        <v>36</v>
      </c>
    </row>
    <row r="18" spans="1:84" s="1068" customFormat="1" ht="18" customHeight="1">
      <c r="A18" s="1003" t="s">
        <v>512</v>
      </c>
      <c r="B18" s="1011" t="s">
        <v>281</v>
      </c>
      <c r="C18" s="1007">
        <v>2002</v>
      </c>
      <c r="D18" s="1100" t="s">
        <v>183</v>
      </c>
      <c r="E18" s="521" t="s">
        <v>56</v>
      </c>
      <c r="F18" s="1015" t="s">
        <v>159</v>
      </c>
      <c r="G18" s="107"/>
      <c r="H18" s="523"/>
      <c r="I18" s="523"/>
      <c r="J18" s="524"/>
      <c r="K18" s="107"/>
      <c r="L18" s="523"/>
      <c r="M18" s="524"/>
      <c r="N18" s="107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4"/>
      <c r="Z18" s="107">
        <f>1+1+1</f>
        <v>3</v>
      </c>
      <c r="AA18" s="523"/>
      <c r="AB18" s="523"/>
      <c r="AC18" s="523"/>
      <c r="AD18" s="523"/>
      <c r="AE18" s="523"/>
      <c r="AF18" s="523"/>
      <c r="AG18" s="523"/>
      <c r="AH18" s="523"/>
      <c r="AI18" s="657"/>
      <c r="AJ18" s="657"/>
      <c r="AK18" s="657"/>
      <c r="AL18" s="657"/>
      <c r="AM18" s="657"/>
      <c r="AN18" s="524"/>
      <c r="AO18" s="107"/>
      <c r="AP18" s="523"/>
      <c r="AQ18" s="523"/>
      <c r="AR18" s="569"/>
      <c r="AS18" s="567"/>
      <c r="AT18" s="569"/>
      <c r="AU18" s="567"/>
      <c r="AV18" s="568"/>
      <c r="AW18" s="568"/>
      <c r="AX18" s="569"/>
      <c r="AY18" s="567"/>
      <c r="AZ18" s="568"/>
      <c r="BA18" s="568"/>
      <c r="BB18" s="568"/>
      <c r="BC18" s="568"/>
      <c r="BD18" s="568"/>
      <c r="BE18" s="568"/>
      <c r="BF18" s="568"/>
      <c r="BG18" s="568"/>
      <c r="BH18" s="569"/>
      <c r="BI18" s="567"/>
      <c r="BJ18" s="568">
        <f>2+1+1</f>
        <v>4</v>
      </c>
      <c r="BK18" s="569">
        <f>5+3+1</f>
        <v>9</v>
      </c>
      <c r="BL18" s="567"/>
      <c r="BM18" s="569"/>
      <c r="BN18" s="567"/>
      <c r="BO18" s="568"/>
      <c r="BP18" s="568"/>
      <c r="BQ18" s="568"/>
      <c r="BR18" s="568"/>
      <c r="BS18" s="568"/>
      <c r="BT18" s="568"/>
      <c r="BU18" s="569"/>
      <c r="BV18" s="567"/>
      <c r="BW18" s="568"/>
      <c r="BX18" s="568"/>
      <c r="BY18" s="568">
        <f>4+1</f>
        <v>5</v>
      </c>
      <c r="BZ18" s="569">
        <v>5</v>
      </c>
      <c r="CA18" s="567"/>
      <c r="CB18" s="568"/>
      <c r="CC18" s="569"/>
      <c r="CD18" s="615"/>
      <c r="CE18" s="509">
        <f>SUM(G18:CD18)</f>
        <v>26</v>
      </c>
      <c r="CF18" s="897">
        <f>SUM(CE18:CE19)</f>
        <v>26</v>
      </c>
    </row>
    <row r="19" spans="1:84" s="1068" customFormat="1" ht="18" customHeight="1">
      <c r="A19" s="1004"/>
      <c r="B19" s="1012"/>
      <c r="C19" s="1008"/>
      <c r="D19" s="1100" t="s">
        <v>348</v>
      </c>
      <c r="E19" s="521" t="s">
        <v>18</v>
      </c>
      <c r="F19" s="1016"/>
      <c r="G19" s="180"/>
      <c r="H19" s="521"/>
      <c r="I19" s="521"/>
      <c r="J19" s="522"/>
      <c r="K19" s="180"/>
      <c r="L19" s="521"/>
      <c r="M19" s="522"/>
      <c r="N19" s="180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2"/>
      <c r="Z19" s="180"/>
      <c r="AA19" s="521"/>
      <c r="AB19" s="521"/>
      <c r="AC19" s="521"/>
      <c r="AD19" s="521"/>
      <c r="AE19" s="521"/>
      <c r="AF19" s="521"/>
      <c r="AG19" s="521"/>
      <c r="AH19" s="521"/>
      <c r="AI19" s="658"/>
      <c r="AJ19" s="658"/>
      <c r="AK19" s="658"/>
      <c r="AL19" s="658"/>
      <c r="AM19" s="658"/>
      <c r="AN19" s="522"/>
      <c r="AO19" s="180"/>
      <c r="AP19" s="521"/>
      <c r="AQ19" s="521"/>
      <c r="AR19" s="569"/>
      <c r="AS19" s="567"/>
      <c r="AT19" s="569"/>
      <c r="AU19" s="567"/>
      <c r="AV19" s="568"/>
      <c r="AW19" s="568"/>
      <c r="AX19" s="569"/>
      <c r="AY19" s="567"/>
      <c r="AZ19" s="568"/>
      <c r="BA19" s="568"/>
      <c r="BB19" s="568"/>
      <c r="BC19" s="568"/>
      <c r="BD19" s="568"/>
      <c r="BE19" s="568"/>
      <c r="BF19" s="568"/>
      <c r="BG19" s="568"/>
      <c r="BH19" s="569"/>
      <c r="BI19" s="567"/>
      <c r="BJ19" s="568"/>
      <c r="BK19" s="569"/>
      <c r="BL19" s="567"/>
      <c r="BM19" s="569"/>
      <c r="BN19" s="567"/>
      <c r="BO19" s="568"/>
      <c r="BP19" s="568"/>
      <c r="BQ19" s="568"/>
      <c r="BR19" s="568"/>
      <c r="BS19" s="568"/>
      <c r="BT19" s="568"/>
      <c r="BU19" s="569"/>
      <c r="BV19" s="567"/>
      <c r="BW19" s="568"/>
      <c r="BX19" s="568"/>
      <c r="BY19" s="568"/>
      <c r="BZ19" s="569"/>
      <c r="CA19" s="567"/>
      <c r="CB19" s="568"/>
      <c r="CC19" s="569"/>
      <c r="CD19" s="615"/>
      <c r="CE19" s="509">
        <f>SUM(G19:CD19)</f>
        <v>0</v>
      </c>
      <c r="CF19" s="898"/>
    </row>
    <row r="20" spans="1:84" s="1068" customFormat="1" ht="18" customHeight="1">
      <c r="A20" s="107"/>
      <c r="B20" s="113" t="s">
        <v>207</v>
      </c>
      <c r="C20" s="114">
        <v>1999</v>
      </c>
      <c r="D20" s="501" t="s">
        <v>78</v>
      </c>
      <c r="E20" s="523" t="s">
        <v>18</v>
      </c>
      <c r="F20" s="303" t="s">
        <v>79</v>
      </c>
      <c r="G20" s="627"/>
      <c r="H20" s="628"/>
      <c r="I20" s="628"/>
      <c r="J20" s="632"/>
      <c r="K20" s="627"/>
      <c r="L20" s="628"/>
      <c r="M20" s="632"/>
      <c r="N20" s="627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32"/>
      <c r="Z20" s="627"/>
      <c r="AA20" s="628"/>
      <c r="AB20" s="628"/>
      <c r="AC20" s="628"/>
      <c r="AD20" s="628"/>
      <c r="AE20" s="628"/>
      <c r="AF20" s="628"/>
      <c r="AG20" s="628"/>
      <c r="AH20" s="628"/>
      <c r="AI20" s="686"/>
      <c r="AJ20" s="686"/>
      <c r="AK20" s="686"/>
      <c r="AL20" s="686"/>
      <c r="AM20" s="686"/>
      <c r="AN20" s="632"/>
      <c r="AO20" s="627"/>
      <c r="AP20" s="628"/>
      <c r="AQ20" s="628">
        <f>9+2</f>
        <v>11</v>
      </c>
      <c r="AR20" s="632">
        <f>12+3</f>
        <v>15</v>
      </c>
      <c r="AS20" s="627"/>
      <c r="AT20" s="632"/>
      <c r="AU20" s="627"/>
      <c r="AV20" s="628"/>
      <c r="AW20" s="628"/>
      <c r="AX20" s="632"/>
      <c r="AY20" s="627"/>
      <c r="AZ20" s="628"/>
      <c r="BA20" s="628"/>
      <c r="BB20" s="628"/>
      <c r="BC20" s="628"/>
      <c r="BD20" s="628"/>
      <c r="BE20" s="628"/>
      <c r="BF20" s="628"/>
      <c r="BG20" s="628"/>
      <c r="BH20" s="632"/>
      <c r="BI20" s="627"/>
      <c r="BJ20" s="628"/>
      <c r="BK20" s="632"/>
      <c r="BL20" s="627"/>
      <c r="BM20" s="632"/>
      <c r="BN20" s="627"/>
      <c r="BO20" s="628"/>
      <c r="BP20" s="628"/>
      <c r="BQ20" s="628"/>
      <c r="BR20" s="628"/>
      <c r="BS20" s="628"/>
      <c r="BT20" s="628"/>
      <c r="BU20" s="632"/>
      <c r="BV20" s="627"/>
      <c r="BW20" s="628"/>
      <c r="BX20" s="628"/>
      <c r="BY20" s="628"/>
      <c r="BZ20" s="632"/>
      <c r="CA20" s="627"/>
      <c r="CB20" s="628"/>
      <c r="CC20" s="632"/>
      <c r="CD20" s="633"/>
      <c r="CE20" s="182">
        <f t="shared" si="0"/>
        <v>26</v>
      </c>
      <c r="CF20" s="182">
        <f>CE20</f>
        <v>26</v>
      </c>
    </row>
    <row r="21" spans="1:84" s="1068" customFormat="1" ht="18" customHeight="1">
      <c r="A21" s="805" t="s">
        <v>477</v>
      </c>
      <c r="B21" s="810" t="s">
        <v>464</v>
      </c>
      <c r="C21" s="813">
        <v>2012</v>
      </c>
      <c r="D21" s="490" t="s">
        <v>57</v>
      </c>
      <c r="E21" s="477" t="s">
        <v>18</v>
      </c>
      <c r="F21" s="492" t="s">
        <v>52</v>
      </c>
      <c r="G21" s="805"/>
      <c r="H21" s="477"/>
      <c r="I21" s="477"/>
      <c r="J21" s="223"/>
      <c r="K21" s="805"/>
      <c r="L21" s="477"/>
      <c r="M21" s="223"/>
      <c r="N21" s="805">
        <v>0</v>
      </c>
      <c r="O21" s="477"/>
      <c r="P21" s="477"/>
      <c r="Q21" s="477">
        <f>3+0+1</f>
        <v>4</v>
      </c>
      <c r="R21" s="477"/>
      <c r="S21" s="477"/>
      <c r="T21" s="477">
        <f>1+0+1</f>
        <v>2</v>
      </c>
      <c r="U21" s="477"/>
      <c r="V21" s="477"/>
      <c r="W21" s="477"/>
      <c r="X21" s="477">
        <f>3+1+1</f>
        <v>5</v>
      </c>
      <c r="Y21" s="223"/>
      <c r="Z21" s="805"/>
      <c r="AA21" s="477">
        <f>1+0+1</f>
        <v>2</v>
      </c>
      <c r="AB21" s="477"/>
      <c r="AC21" s="477"/>
      <c r="AD21" s="477"/>
      <c r="AE21" s="477"/>
      <c r="AF21" s="477"/>
      <c r="AG21" s="477"/>
      <c r="AH21" s="477">
        <f>1+0+1</f>
        <v>2</v>
      </c>
      <c r="AI21" s="643"/>
      <c r="AJ21" s="643"/>
      <c r="AK21" s="643"/>
      <c r="AL21" s="643"/>
      <c r="AM21" s="643"/>
      <c r="AN21" s="223"/>
      <c r="AO21" s="805"/>
      <c r="AP21" s="477"/>
      <c r="AQ21" s="477"/>
      <c r="AR21" s="223"/>
      <c r="AS21" s="805"/>
      <c r="AT21" s="223"/>
      <c r="AU21" s="805"/>
      <c r="AV21" s="477"/>
      <c r="AW21" s="477"/>
      <c r="AX21" s="223"/>
      <c r="AY21" s="805"/>
      <c r="AZ21" s="477">
        <v>0</v>
      </c>
      <c r="BA21" s="477"/>
      <c r="BB21" s="477">
        <f>3+1+1</f>
        <v>5</v>
      </c>
      <c r="BC21" s="477"/>
      <c r="BD21" s="477"/>
      <c r="BE21" s="477"/>
      <c r="BF21" s="477">
        <v>0</v>
      </c>
      <c r="BG21" s="477"/>
      <c r="BH21" s="223">
        <f>3+1+1</f>
        <v>5</v>
      </c>
      <c r="BI21" s="805"/>
      <c r="BJ21" s="477"/>
      <c r="BK21" s="223"/>
      <c r="BL21" s="805"/>
      <c r="BM21" s="223"/>
      <c r="BN21" s="805">
        <v>0</v>
      </c>
      <c r="BO21" s="477">
        <v>0</v>
      </c>
      <c r="BP21" s="477"/>
      <c r="BQ21" s="477"/>
      <c r="BR21" s="477">
        <v>0</v>
      </c>
      <c r="BS21" s="477">
        <v>0</v>
      </c>
      <c r="BT21" s="477"/>
      <c r="BU21" s="223"/>
      <c r="BV21" s="805"/>
      <c r="BW21" s="477"/>
      <c r="BX21" s="477"/>
      <c r="BY21" s="477"/>
      <c r="BZ21" s="223"/>
      <c r="CA21" s="805"/>
      <c r="CB21" s="477"/>
      <c r="CC21" s="223"/>
      <c r="CD21" s="467"/>
      <c r="CE21" s="564">
        <f>SUM(G21:CD21)</f>
        <v>25</v>
      </c>
      <c r="CF21" s="565">
        <f>CE21</f>
        <v>25</v>
      </c>
    </row>
    <row r="22" spans="1:84" s="1068" customFormat="1" ht="18" customHeight="1">
      <c r="A22" s="803"/>
      <c r="B22" s="806" t="s">
        <v>101</v>
      </c>
      <c r="C22" s="282">
        <v>2000</v>
      </c>
      <c r="D22" s="587" t="s">
        <v>102</v>
      </c>
      <c r="E22" s="588" t="s">
        <v>18</v>
      </c>
      <c r="F22" s="589" t="s">
        <v>96</v>
      </c>
      <c r="G22" s="630"/>
      <c r="H22" s="588"/>
      <c r="I22" s="588"/>
      <c r="J22" s="631"/>
      <c r="K22" s="630"/>
      <c r="L22" s="588"/>
      <c r="M22" s="631"/>
      <c r="N22" s="630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631"/>
      <c r="Z22" s="630"/>
      <c r="AA22" s="588"/>
      <c r="AB22" s="588"/>
      <c r="AC22" s="588"/>
      <c r="AD22" s="588"/>
      <c r="AE22" s="588"/>
      <c r="AF22" s="588"/>
      <c r="AG22" s="588">
        <v>0</v>
      </c>
      <c r="AH22" s="588"/>
      <c r="AI22" s="700"/>
      <c r="AJ22" s="700"/>
      <c r="AK22" s="700"/>
      <c r="AL22" s="700"/>
      <c r="AM22" s="700"/>
      <c r="AN22" s="631">
        <f>12+3+3</f>
        <v>18</v>
      </c>
      <c r="AO22" s="630"/>
      <c r="AP22" s="588"/>
      <c r="AQ22" s="588"/>
      <c r="AR22" s="631"/>
      <c r="AS22" s="203"/>
      <c r="AT22" s="204"/>
      <c r="AU22" s="203"/>
      <c r="AV22" s="476"/>
      <c r="AW22" s="476"/>
      <c r="AX22" s="204"/>
      <c r="AY22" s="203"/>
      <c r="AZ22" s="476"/>
      <c r="BA22" s="476"/>
      <c r="BB22" s="476"/>
      <c r="BC22" s="476"/>
      <c r="BD22" s="476"/>
      <c r="BE22" s="476"/>
      <c r="BF22" s="476"/>
      <c r="BG22" s="476"/>
      <c r="BH22" s="204"/>
      <c r="BI22" s="203"/>
      <c r="BJ22" s="476"/>
      <c r="BK22" s="204"/>
      <c r="BL22" s="203"/>
      <c r="BM22" s="204"/>
      <c r="BN22" s="203"/>
      <c r="BO22" s="476"/>
      <c r="BP22" s="476"/>
      <c r="BQ22" s="476">
        <f>2+2+3</f>
        <v>7</v>
      </c>
      <c r="BR22" s="476"/>
      <c r="BS22" s="476"/>
      <c r="BT22" s="476"/>
      <c r="BU22" s="204">
        <v>0</v>
      </c>
      <c r="BV22" s="203"/>
      <c r="BW22" s="476"/>
      <c r="BX22" s="476"/>
      <c r="BY22" s="476"/>
      <c r="BZ22" s="204"/>
      <c r="CA22" s="203"/>
      <c r="CB22" s="476"/>
      <c r="CC22" s="204"/>
      <c r="CD22" s="466"/>
      <c r="CE22" s="564">
        <f>SUM(G22:CD22)</f>
        <v>25</v>
      </c>
      <c r="CF22" s="304">
        <f>CE22</f>
        <v>25</v>
      </c>
    </row>
    <row r="23" spans="1:84" s="1068" customFormat="1" ht="18" customHeight="1">
      <c r="A23" s="107" t="s">
        <v>514</v>
      </c>
      <c r="B23" s="113" t="s">
        <v>99</v>
      </c>
      <c r="C23" s="114">
        <v>2004</v>
      </c>
      <c r="D23" s="501" t="s">
        <v>100</v>
      </c>
      <c r="E23" s="523" t="s">
        <v>56</v>
      </c>
      <c r="F23" s="383" t="s">
        <v>96</v>
      </c>
      <c r="G23" s="567"/>
      <c r="H23" s="568"/>
      <c r="I23" s="568"/>
      <c r="J23" s="569"/>
      <c r="K23" s="567"/>
      <c r="L23" s="568"/>
      <c r="M23" s="569"/>
      <c r="N23" s="567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9"/>
      <c r="Z23" s="567"/>
      <c r="AA23" s="568"/>
      <c r="AB23" s="568"/>
      <c r="AC23" s="568"/>
      <c r="AD23" s="568"/>
      <c r="AE23" s="568"/>
      <c r="AF23" s="568">
        <f>9+4+2</f>
        <v>15</v>
      </c>
      <c r="AG23" s="568"/>
      <c r="AH23" s="568"/>
      <c r="AI23" s="655"/>
      <c r="AJ23" s="655"/>
      <c r="AK23" s="655"/>
      <c r="AL23" s="655"/>
      <c r="AM23" s="655">
        <f>4+3+2</f>
        <v>9</v>
      </c>
      <c r="AN23" s="569"/>
      <c r="AO23" s="567"/>
      <c r="AP23" s="568"/>
      <c r="AQ23" s="568"/>
      <c r="AR23" s="569"/>
      <c r="AS23" s="687"/>
      <c r="AT23" s="580"/>
      <c r="AU23" s="687"/>
      <c r="AV23" s="626"/>
      <c r="AW23" s="626"/>
      <c r="AX23" s="580"/>
      <c r="AY23" s="687"/>
      <c r="AZ23" s="626"/>
      <c r="BA23" s="626"/>
      <c r="BB23" s="626"/>
      <c r="BC23" s="626"/>
      <c r="BD23" s="626"/>
      <c r="BE23" s="626"/>
      <c r="BF23" s="626"/>
      <c r="BG23" s="626"/>
      <c r="BH23" s="580"/>
      <c r="BI23" s="687"/>
      <c r="BJ23" s="626"/>
      <c r="BK23" s="580"/>
      <c r="BL23" s="687"/>
      <c r="BM23" s="580"/>
      <c r="BN23" s="687"/>
      <c r="BO23" s="626"/>
      <c r="BP23" s="626"/>
      <c r="BQ23" s="626"/>
      <c r="BR23" s="626"/>
      <c r="BS23" s="626"/>
      <c r="BT23" s="626"/>
      <c r="BU23" s="580"/>
      <c r="BV23" s="687"/>
      <c r="BW23" s="626"/>
      <c r="BX23" s="626"/>
      <c r="BY23" s="626"/>
      <c r="BZ23" s="580"/>
      <c r="CA23" s="687"/>
      <c r="CB23" s="626"/>
      <c r="CC23" s="580"/>
      <c r="CD23" s="617"/>
      <c r="CE23" s="182">
        <f t="shared" si="0"/>
        <v>24</v>
      </c>
      <c r="CF23" s="304">
        <f>CE23</f>
        <v>24</v>
      </c>
    </row>
    <row r="24" spans="1:84" s="1068" customFormat="1" ht="18" customHeight="1">
      <c r="A24" s="107" t="s">
        <v>458</v>
      </c>
      <c r="B24" s="113" t="s">
        <v>191</v>
      </c>
      <c r="C24" s="114">
        <v>2003</v>
      </c>
      <c r="D24" s="501" t="s">
        <v>192</v>
      </c>
      <c r="E24" s="523" t="s">
        <v>58</v>
      </c>
      <c r="F24" s="574" t="s">
        <v>190</v>
      </c>
      <c r="G24" s="534"/>
      <c r="H24" s="532"/>
      <c r="I24" s="532"/>
      <c r="J24" s="535"/>
      <c r="K24" s="534"/>
      <c r="L24" s="532"/>
      <c r="M24" s="535"/>
      <c r="N24" s="534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5"/>
      <c r="Z24" s="534">
        <v>0</v>
      </c>
      <c r="AA24" s="532"/>
      <c r="AB24" s="532">
        <v>0</v>
      </c>
      <c r="AC24" s="532"/>
      <c r="AD24" s="532"/>
      <c r="AE24" s="532"/>
      <c r="AF24" s="532"/>
      <c r="AG24" s="532"/>
      <c r="AH24" s="532"/>
      <c r="AI24" s="656"/>
      <c r="AJ24" s="656"/>
      <c r="AK24" s="656">
        <f>2+0+1</f>
        <v>3</v>
      </c>
      <c r="AL24" s="656"/>
      <c r="AM24" s="656"/>
      <c r="AN24" s="535"/>
      <c r="AO24" s="534"/>
      <c r="AP24" s="532"/>
      <c r="AQ24" s="532"/>
      <c r="AR24" s="535"/>
      <c r="AS24" s="534"/>
      <c r="AT24" s="535"/>
      <c r="AU24" s="534"/>
      <c r="AV24" s="532"/>
      <c r="AW24" s="532"/>
      <c r="AX24" s="535"/>
      <c r="AY24" s="534"/>
      <c r="AZ24" s="532"/>
      <c r="BA24" s="532"/>
      <c r="BB24" s="532"/>
      <c r="BC24" s="532"/>
      <c r="BD24" s="532"/>
      <c r="BE24" s="532"/>
      <c r="BF24" s="532"/>
      <c r="BG24" s="532"/>
      <c r="BH24" s="535"/>
      <c r="BI24" s="534"/>
      <c r="BJ24" s="532"/>
      <c r="BK24" s="535"/>
      <c r="BL24" s="534"/>
      <c r="BM24" s="535"/>
      <c r="BN24" s="534"/>
      <c r="BO24" s="532"/>
      <c r="BP24" s="532"/>
      <c r="BQ24" s="532"/>
      <c r="BR24" s="532"/>
      <c r="BS24" s="532"/>
      <c r="BT24" s="532"/>
      <c r="BU24" s="535"/>
      <c r="BV24" s="534"/>
      <c r="BW24" s="532"/>
      <c r="BX24" s="532">
        <f>2+1</f>
        <v>3</v>
      </c>
      <c r="BY24" s="532">
        <v>3</v>
      </c>
      <c r="BZ24" s="535"/>
      <c r="CA24" s="534">
        <f>3+1</f>
        <v>4</v>
      </c>
      <c r="CB24" s="532"/>
      <c r="CC24" s="535">
        <f>5+1</f>
        <v>6</v>
      </c>
      <c r="CD24" s="616"/>
      <c r="CE24" s="304">
        <f>SUM(G24:CD24)</f>
        <v>19</v>
      </c>
      <c r="CF24" s="304">
        <f>CE24</f>
        <v>19</v>
      </c>
    </row>
    <row r="25" spans="1:84" s="1068" customFormat="1" ht="18" customHeight="1">
      <c r="A25" s="180"/>
      <c r="B25" s="119" t="s">
        <v>215</v>
      </c>
      <c r="C25" s="181">
        <v>2010</v>
      </c>
      <c r="D25" s="519" t="s">
        <v>214</v>
      </c>
      <c r="E25" s="521" t="s">
        <v>58</v>
      </c>
      <c r="F25" s="201" t="s">
        <v>213</v>
      </c>
      <c r="G25" s="180"/>
      <c r="H25" s="521"/>
      <c r="I25" s="521"/>
      <c r="J25" s="522"/>
      <c r="K25" s="180">
        <v>3</v>
      </c>
      <c r="L25" s="521"/>
      <c r="M25" s="522">
        <f>5+1</f>
        <v>6</v>
      </c>
      <c r="N25" s="180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2"/>
      <c r="Z25" s="180"/>
      <c r="AA25" s="521"/>
      <c r="AB25" s="521"/>
      <c r="AC25" s="521"/>
      <c r="AD25" s="521"/>
      <c r="AE25" s="521">
        <f>3+0+2</f>
        <v>5</v>
      </c>
      <c r="AF25" s="521"/>
      <c r="AG25" s="521"/>
      <c r="AH25" s="521"/>
      <c r="AI25" s="658"/>
      <c r="AJ25" s="658"/>
      <c r="AK25" s="658"/>
      <c r="AL25" s="658"/>
      <c r="AM25" s="658"/>
      <c r="AN25" s="522"/>
      <c r="AO25" s="180"/>
      <c r="AP25" s="521"/>
      <c r="AQ25" s="521"/>
      <c r="AR25" s="580"/>
      <c r="AS25" s="687"/>
      <c r="AT25" s="580"/>
      <c r="AU25" s="687"/>
      <c r="AV25" s="626"/>
      <c r="AW25" s="626"/>
      <c r="AX25" s="580"/>
      <c r="AY25" s="687"/>
      <c r="AZ25" s="626"/>
      <c r="BA25" s="626"/>
      <c r="BB25" s="626"/>
      <c r="BC25" s="626"/>
      <c r="BD25" s="626"/>
      <c r="BE25" s="626"/>
      <c r="BF25" s="626"/>
      <c r="BG25" s="626"/>
      <c r="BH25" s="580"/>
      <c r="BI25" s="687"/>
      <c r="BJ25" s="626"/>
      <c r="BK25" s="580"/>
      <c r="BL25" s="687"/>
      <c r="BM25" s="580"/>
      <c r="BN25" s="687"/>
      <c r="BO25" s="626"/>
      <c r="BP25" s="626"/>
      <c r="BQ25" s="626"/>
      <c r="BR25" s="626"/>
      <c r="BS25" s="626"/>
      <c r="BT25" s="626"/>
      <c r="BU25" s="580"/>
      <c r="BV25" s="687">
        <v>1</v>
      </c>
      <c r="BW25" s="626"/>
      <c r="BX25" s="626"/>
      <c r="BY25" s="626"/>
      <c r="BZ25" s="580">
        <v>4</v>
      </c>
      <c r="CA25" s="687"/>
      <c r="CB25" s="626"/>
      <c r="CC25" s="580"/>
      <c r="CD25" s="617"/>
      <c r="CE25" s="182">
        <f t="shared" si="0"/>
        <v>19</v>
      </c>
      <c r="CF25" s="182">
        <f>CE25</f>
        <v>19</v>
      </c>
    </row>
    <row r="26" spans="1:84" s="1068" customFormat="1" ht="18" customHeight="1">
      <c r="A26" s="1003" t="s">
        <v>531</v>
      </c>
      <c r="B26" s="1011" t="s">
        <v>88</v>
      </c>
      <c r="C26" s="1007">
        <v>2005</v>
      </c>
      <c r="D26" s="501" t="s">
        <v>87</v>
      </c>
      <c r="E26" s="568" t="s">
        <v>18</v>
      </c>
      <c r="F26" s="1009" t="s">
        <v>80</v>
      </c>
      <c r="G26" s="534"/>
      <c r="H26" s="532"/>
      <c r="I26" s="532"/>
      <c r="J26" s="535"/>
      <c r="K26" s="534"/>
      <c r="L26" s="532"/>
      <c r="M26" s="535"/>
      <c r="N26" s="534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5"/>
      <c r="Z26" s="534"/>
      <c r="AA26" s="532"/>
      <c r="AB26" s="532"/>
      <c r="AC26" s="532"/>
      <c r="AD26" s="532"/>
      <c r="AE26" s="532"/>
      <c r="AF26" s="532"/>
      <c r="AG26" s="532"/>
      <c r="AH26" s="532"/>
      <c r="AI26" s="656"/>
      <c r="AJ26" s="656"/>
      <c r="AK26" s="656"/>
      <c r="AL26" s="656"/>
      <c r="AM26" s="656"/>
      <c r="AN26" s="535"/>
      <c r="AO26" s="534"/>
      <c r="AP26" s="532"/>
      <c r="AQ26" s="532">
        <f>7+1</f>
        <v>8</v>
      </c>
      <c r="AR26" s="535">
        <f>8+1</f>
        <v>9</v>
      </c>
      <c r="AS26" s="534"/>
      <c r="AT26" s="535"/>
      <c r="AU26" s="534"/>
      <c r="AV26" s="532"/>
      <c r="AW26" s="532"/>
      <c r="AX26" s="535"/>
      <c r="AY26" s="534"/>
      <c r="AZ26" s="532"/>
      <c r="BA26" s="532"/>
      <c r="BB26" s="532"/>
      <c r="BC26" s="532"/>
      <c r="BD26" s="532"/>
      <c r="BE26" s="532"/>
      <c r="BF26" s="532"/>
      <c r="BG26" s="532"/>
      <c r="BH26" s="535"/>
      <c r="BI26" s="534"/>
      <c r="BJ26" s="532"/>
      <c r="BK26" s="535"/>
      <c r="BL26" s="534"/>
      <c r="BM26" s="535"/>
      <c r="BN26" s="534"/>
      <c r="BO26" s="532"/>
      <c r="BP26" s="532"/>
      <c r="BQ26" s="532"/>
      <c r="BR26" s="532"/>
      <c r="BS26" s="532"/>
      <c r="BT26" s="532"/>
      <c r="BU26" s="535"/>
      <c r="BV26" s="534"/>
      <c r="BW26" s="532"/>
      <c r="BX26" s="532"/>
      <c r="BY26" s="532"/>
      <c r="BZ26" s="535"/>
      <c r="CA26" s="534"/>
      <c r="CB26" s="532"/>
      <c r="CC26" s="535"/>
      <c r="CD26" s="616"/>
      <c r="CE26" s="304">
        <f>SUM(G26:CD26)</f>
        <v>17</v>
      </c>
      <c r="CF26" s="897">
        <f>SUM(CE26:CE27)</f>
        <v>17</v>
      </c>
    </row>
    <row r="27" spans="1:84" s="1068" customFormat="1" ht="18" customHeight="1">
      <c r="A27" s="1004"/>
      <c r="B27" s="1012"/>
      <c r="C27" s="1008"/>
      <c r="D27" s="502" t="s">
        <v>229</v>
      </c>
      <c r="E27" s="521" t="s">
        <v>18</v>
      </c>
      <c r="F27" s="1010"/>
      <c r="G27" s="627"/>
      <c r="H27" s="628"/>
      <c r="I27" s="628"/>
      <c r="J27" s="632"/>
      <c r="K27" s="627"/>
      <c r="L27" s="628"/>
      <c r="M27" s="632"/>
      <c r="N27" s="627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32"/>
      <c r="Z27" s="627"/>
      <c r="AA27" s="628"/>
      <c r="AB27" s="628"/>
      <c r="AC27" s="628"/>
      <c r="AD27" s="628"/>
      <c r="AE27" s="628"/>
      <c r="AF27" s="628"/>
      <c r="AG27" s="628"/>
      <c r="AH27" s="628"/>
      <c r="AI27" s="686"/>
      <c r="AJ27" s="686"/>
      <c r="AK27" s="686"/>
      <c r="AL27" s="686"/>
      <c r="AM27" s="686"/>
      <c r="AN27" s="632"/>
      <c r="AO27" s="627"/>
      <c r="AP27" s="628"/>
      <c r="AQ27" s="628"/>
      <c r="AR27" s="535"/>
      <c r="AS27" s="534"/>
      <c r="AT27" s="535"/>
      <c r="AU27" s="534"/>
      <c r="AV27" s="532"/>
      <c r="AW27" s="532"/>
      <c r="AX27" s="535"/>
      <c r="AY27" s="534"/>
      <c r="AZ27" s="532"/>
      <c r="BA27" s="532"/>
      <c r="BB27" s="532"/>
      <c r="BC27" s="532"/>
      <c r="BD27" s="532"/>
      <c r="BE27" s="532"/>
      <c r="BF27" s="532"/>
      <c r="BG27" s="532"/>
      <c r="BH27" s="535"/>
      <c r="BI27" s="534"/>
      <c r="BJ27" s="532"/>
      <c r="BK27" s="535"/>
      <c r="BL27" s="534"/>
      <c r="BM27" s="535"/>
      <c r="BN27" s="534"/>
      <c r="BO27" s="532"/>
      <c r="BP27" s="532"/>
      <c r="BQ27" s="532"/>
      <c r="BR27" s="532"/>
      <c r="BS27" s="532"/>
      <c r="BT27" s="532"/>
      <c r="BU27" s="535"/>
      <c r="BV27" s="534"/>
      <c r="BW27" s="532"/>
      <c r="BX27" s="532"/>
      <c r="BY27" s="532"/>
      <c r="BZ27" s="535"/>
      <c r="CA27" s="534"/>
      <c r="CB27" s="532"/>
      <c r="CC27" s="535"/>
      <c r="CD27" s="616"/>
      <c r="CE27" s="304">
        <f>SUM(G27:CD27)</f>
        <v>0</v>
      </c>
      <c r="CF27" s="898"/>
    </row>
    <row r="28" spans="1:84" s="1068" customFormat="1" ht="18" customHeight="1">
      <c r="A28" s="107" t="s">
        <v>553</v>
      </c>
      <c r="B28" s="113" t="s">
        <v>271</v>
      </c>
      <c r="C28" s="114"/>
      <c r="D28" s="501" t="s">
        <v>267</v>
      </c>
      <c r="E28" s="523" t="s">
        <v>56</v>
      </c>
      <c r="F28" s="303" t="s">
        <v>269</v>
      </c>
      <c r="G28" s="534"/>
      <c r="H28" s="532"/>
      <c r="I28" s="532"/>
      <c r="J28" s="535"/>
      <c r="K28" s="534"/>
      <c r="L28" s="532"/>
      <c r="M28" s="535"/>
      <c r="N28" s="534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5"/>
      <c r="Z28" s="534"/>
      <c r="AA28" s="532"/>
      <c r="AB28" s="532"/>
      <c r="AC28" s="532"/>
      <c r="AD28" s="532"/>
      <c r="AE28" s="532"/>
      <c r="AF28" s="532"/>
      <c r="AG28" s="532"/>
      <c r="AH28" s="532"/>
      <c r="AI28" s="656"/>
      <c r="AJ28" s="656"/>
      <c r="AK28" s="656"/>
      <c r="AL28" s="656"/>
      <c r="AM28" s="656"/>
      <c r="AN28" s="535"/>
      <c r="AO28" s="534"/>
      <c r="AP28" s="532"/>
      <c r="AQ28" s="532"/>
      <c r="AR28" s="535"/>
      <c r="AS28" s="627"/>
      <c r="AT28" s="632">
        <f>3+0+1</f>
        <v>4</v>
      </c>
      <c r="AU28" s="627"/>
      <c r="AV28" s="628"/>
      <c r="AW28" s="628"/>
      <c r="AX28" s="632"/>
      <c r="AY28" s="627"/>
      <c r="AZ28" s="628"/>
      <c r="BA28" s="628"/>
      <c r="BB28" s="628"/>
      <c r="BC28" s="628"/>
      <c r="BD28" s="628"/>
      <c r="BE28" s="628"/>
      <c r="BF28" s="628"/>
      <c r="BG28" s="628"/>
      <c r="BH28" s="632"/>
      <c r="BI28" s="627"/>
      <c r="BJ28" s="628"/>
      <c r="BK28" s="632"/>
      <c r="BL28" s="627">
        <f>2+0+1</f>
        <v>3</v>
      </c>
      <c r="BM28" s="632">
        <f>5+0+1</f>
        <v>6</v>
      </c>
      <c r="BN28" s="627"/>
      <c r="BO28" s="628"/>
      <c r="BP28" s="628"/>
      <c r="BQ28" s="628"/>
      <c r="BR28" s="628"/>
      <c r="BS28" s="628"/>
      <c r="BT28" s="628"/>
      <c r="BU28" s="632"/>
      <c r="BV28" s="627"/>
      <c r="BW28" s="628"/>
      <c r="BX28" s="628">
        <v>0</v>
      </c>
      <c r="BY28" s="628">
        <v>2</v>
      </c>
      <c r="BZ28" s="632"/>
      <c r="CA28" s="627"/>
      <c r="CB28" s="628"/>
      <c r="CC28" s="632"/>
      <c r="CD28" s="633"/>
      <c r="CE28" s="509">
        <f>SUM(G28:CD28)</f>
        <v>15</v>
      </c>
      <c r="CF28" s="304">
        <f>CE28</f>
        <v>15</v>
      </c>
    </row>
    <row r="29" spans="1:84" s="1068" customFormat="1" ht="18" customHeight="1">
      <c r="A29" s="180" t="s">
        <v>516</v>
      </c>
      <c r="B29" s="119" t="s">
        <v>533</v>
      </c>
      <c r="C29" s="181"/>
      <c r="D29" s="520" t="s">
        <v>146</v>
      </c>
      <c r="E29" s="523" t="s">
        <v>18</v>
      </c>
      <c r="F29" s="201" t="s">
        <v>252</v>
      </c>
      <c r="G29" s="180"/>
      <c r="H29" s="521"/>
      <c r="I29" s="521"/>
      <c r="J29" s="522"/>
      <c r="K29" s="180"/>
      <c r="L29" s="521"/>
      <c r="M29" s="522"/>
      <c r="N29" s="180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2"/>
      <c r="Z29" s="180"/>
      <c r="AA29" s="521"/>
      <c r="AB29" s="521"/>
      <c r="AC29" s="521"/>
      <c r="AD29" s="521"/>
      <c r="AE29" s="521"/>
      <c r="AF29" s="521"/>
      <c r="AG29" s="521"/>
      <c r="AH29" s="521"/>
      <c r="AI29" s="658"/>
      <c r="AJ29" s="658"/>
      <c r="AK29" s="658"/>
      <c r="AL29" s="658"/>
      <c r="AM29" s="658"/>
      <c r="AN29" s="522"/>
      <c r="AO29" s="180"/>
      <c r="AP29" s="521"/>
      <c r="AQ29" s="521"/>
      <c r="AR29" s="569"/>
      <c r="AS29" s="567"/>
      <c r="AT29" s="569"/>
      <c r="AU29" s="567">
        <f>3+0+1</f>
        <v>4</v>
      </c>
      <c r="AV29" s="568"/>
      <c r="AW29" s="568"/>
      <c r="AX29" s="569"/>
      <c r="AY29" s="567"/>
      <c r="AZ29" s="568"/>
      <c r="BA29" s="568"/>
      <c r="BB29" s="568"/>
      <c r="BC29" s="568"/>
      <c r="BD29" s="568"/>
      <c r="BE29" s="568"/>
      <c r="BF29" s="568"/>
      <c r="BG29" s="568"/>
      <c r="BH29" s="569"/>
      <c r="BI29" s="567"/>
      <c r="BJ29" s="568"/>
      <c r="BK29" s="569"/>
      <c r="BL29" s="567"/>
      <c r="BM29" s="569"/>
      <c r="BN29" s="567"/>
      <c r="BO29" s="568"/>
      <c r="BP29" s="568"/>
      <c r="BQ29" s="568"/>
      <c r="BR29" s="568"/>
      <c r="BS29" s="568"/>
      <c r="BT29" s="568"/>
      <c r="BU29" s="569"/>
      <c r="BV29" s="567"/>
      <c r="BW29" s="568">
        <f>2+1</f>
        <v>3</v>
      </c>
      <c r="BX29" s="568">
        <f>3+2</f>
        <v>5</v>
      </c>
      <c r="BY29" s="568"/>
      <c r="BZ29" s="569"/>
      <c r="CA29" s="567"/>
      <c r="CB29" s="568"/>
      <c r="CC29" s="569"/>
      <c r="CD29" s="615"/>
      <c r="CE29" s="304">
        <f>SUM(G29:CD29)</f>
        <v>12</v>
      </c>
      <c r="CF29" s="182">
        <f>CE29</f>
        <v>12</v>
      </c>
    </row>
    <row r="30" spans="1:84" s="1068" customFormat="1" ht="18" customHeight="1">
      <c r="A30" s="1003"/>
      <c r="B30" s="1011" t="s">
        <v>397</v>
      </c>
      <c r="C30" s="1025"/>
      <c r="D30" s="303" t="s">
        <v>142</v>
      </c>
      <c r="E30" s="523" t="s">
        <v>18</v>
      </c>
      <c r="F30" s="1027" t="s">
        <v>80</v>
      </c>
      <c r="G30" s="107"/>
      <c r="H30" s="523"/>
      <c r="I30" s="523"/>
      <c r="J30" s="524"/>
      <c r="K30" s="107"/>
      <c r="L30" s="523"/>
      <c r="M30" s="524"/>
      <c r="N30" s="107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4"/>
      <c r="Z30" s="107"/>
      <c r="AA30" s="523"/>
      <c r="AB30" s="523"/>
      <c r="AC30" s="523"/>
      <c r="AD30" s="523"/>
      <c r="AE30" s="523"/>
      <c r="AF30" s="523"/>
      <c r="AG30" s="523"/>
      <c r="AH30" s="523"/>
      <c r="AI30" s="657"/>
      <c r="AJ30" s="657"/>
      <c r="AK30" s="657"/>
      <c r="AL30" s="657"/>
      <c r="AM30" s="657"/>
      <c r="AN30" s="524"/>
      <c r="AO30" s="107"/>
      <c r="AP30" s="523"/>
      <c r="AQ30" s="523"/>
      <c r="AR30" s="524">
        <f>10+1</f>
        <v>11</v>
      </c>
      <c r="AS30" s="107"/>
      <c r="AT30" s="524"/>
      <c r="AU30" s="107"/>
      <c r="AV30" s="523"/>
      <c r="AW30" s="523"/>
      <c r="AX30" s="524"/>
      <c r="AY30" s="107"/>
      <c r="AZ30" s="523"/>
      <c r="BA30" s="523"/>
      <c r="BB30" s="523"/>
      <c r="BC30" s="523"/>
      <c r="BD30" s="523"/>
      <c r="BE30" s="523"/>
      <c r="BF30" s="523"/>
      <c r="BG30" s="523"/>
      <c r="BH30" s="524"/>
      <c r="BI30" s="107"/>
      <c r="BJ30" s="523"/>
      <c r="BK30" s="524"/>
      <c r="BL30" s="107"/>
      <c r="BM30" s="524"/>
      <c r="BN30" s="107"/>
      <c r="BO30" s="523"/>
      <c r="BP30" s="523"/>
      <c r="BQ30" s="523"/>
      <c r="BR30" s="523"/>
      <c r="BS30" s="523"/>
      <c r="BT30" s="523"/>
      <c r="BU30" s="524"/>
      <c r="BV30" s="107"/>
      <c r="BW30" s="523"/>
      <c r="BX30" s="523"/>
      <c r="BY30" s="523"/>
      <c r="BZ30" s="524"/>
      <c r="CA30" s="107"/>
      <c r="CB30" s="523"/>
      <c r="CC30" s="524"/>
      <c r="CD30" s="621"/>
      <c r="CE30" s="304">
        <f t="shared" si="0"/>
        <v>11</v>
      </c>
      <c r="CF30" s="897">
        <f>SUM(CE30:CE31)</f>
        <v>12</v>
      </c>
    </row>
    <row r="31" spans="1:84" s="1068" customFormat="1" ht="18" customHeight="1">
      <c r="A31" s="1004"/>
      <c r="B31" s="1012"/>
      <c r="C31" s="1026"/>
      <c r="D31" s="303" t="s">
        <v>490</v>
      </c>
      <c r="E31" s="523" t="s">
        <v>18</v>
      </c>
      <c r="F31" s="1028"/>
      <c r="G31" s="107"/>
      <c r="H31" s="523"/>
      <c r="I31" s="523"/>
      <c r="J31" s="524"/>
      <c r="K31" s="107"/>
      <c r="L31" s="523"/>
      <c r="M31" s="524"/>
      <c r="N31" s="107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4"/>
      <c r="Z31" s="107"/>
      <c r="AA31" s="523"/>
      <c r="AB31" s="523"/>
      <c r="AC31" s="523"/>
      <c r="AD31" s="523"/>
      <c r="AE31" s="523"/>
      <c r="AF31" s="523"/>
      <c r="AG31" s="523"/>
      <c r="AH31" s="523"/>
      <c r="AI31" s="657"/>
      <c r="AJ31" s="657"/>
      <c r="AK31" s="657"/>
      <c r="AL31" s="657"/>
      <c r="AM31" s="657"/>
      <c r="AN31" s="524"/>
      <c r="AO31" s="107"/>
      <c r="AP31" s="523">
        <v>1</v>
      </c>
      <c r="AQ31" s="523"/>
      <c r="AR31" s="524"/>
      <c r="AS31" s="107"/>
      <c r="AT31" s="524"/>
      <c r="AU31" s="107"/>
      <c r="AV31" s="523"/>
      <c r="AW31" s="523"/>
      <c r="AX31" s="524"/>
      <c r="AY31" s="107"/>
      <c r="AZ31" s="523"/>
      <c r="BA31" s="523"/>
      <c r="BB31" s="523"/>
      <c r="BC31" s="523"/>
      <c r="BD31" s="523"/>
      <c r="BE31" s="523"/>
      <c r="BF31" s="523"/>
      <c r="BG31" s="523"/>
      <c r="BH31" s="524"/>
      <c r="BI31" s="107"/>
      <c r="BJ31" s="523"/>
      <c r="BK31" s="524"/>
      <c r="BL31" s="107"/>
      <c r="BM31" s="524"/>
      <c r="BN31" s="107"/>
      <c r="BO31" s="523"/>
      <c r="BP31" s="523"/>
      <c r="BQ31" s="523"/>
      <c r="BR31" s="523"/>
      <c r="BS31" s="523"/>
      <c r="BT31" s="523"/>
      <c r="BU31" s="524"/>
      <c r="BV31" s="107"/>
      <c r="BW31" s="523"/>
      <c r="BX31" s="523"/>
      <c r="BY31" s="523"/>
      <c r="BZ31" s="524"/>
      <c r="CA31" s="107"/>
      <c r="CB31" s="523"/>
      <c r="CC31" s="524"/>
      <c r="CD31" s="621"/>
      <c r="CE31" s="304">
        <f t="shared" si="0"/>
        <v>1</v>
      </c>
      <c r="CF31" s="898"/>
    </row>
    <row r="32" spans="1:84" s="1068" customFormat="1" ht="18" customHeight="1">
      <c r="A32" s="107"/>
      <c r="B32" s="113" t="s">
        <v>497</v>
      </c>
      <c r="C32" s="114"/>
      <c r="D32" s="501" t="s">
        <v>115</v>
      </c>
      <c r="E32" s="568" t="s">
        <v>18</v>
      </c>
      <c r="F32" s="574" t="s">
        <v>98</v>
      </c>
      <c r="G32" s="534"/>
      <c r="H32" s="532"/>
      <c r="I32" s="532"/>
      <c r="J32" s="535"/>
      <c r="K32" s="534"/>
      <c r="L32" s="532"/>
      <c r="M32" s="535"/>
      <c r="N32" s="534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5"/>
      <c r="Z32" s="534"/>
      <c r="AA32" s="532">
        <f>1+0+1</f>
        <v>2</v>
      </c>
      <c r="AB32" s="532"/>
      <c r="AC32" s="532">
        <f>1+2+1</f>
        <v>4</v>
      </c>
      <c r="AD32" s="532"/>
      <c r="AE32" s="532"/>
      <c r="AF32" s="532"/>
      <c r="AG32" s="532"/>
      <c r="AH32" s="532">
        <f>2+1+1</f>
        <v>4</v>
      </c>
      <c r="AI32" s="656">
        <f>1+0+1</f>
        <v>2</v>
      </c>
      <c r="AJ32" s="656"/>
      <c r="AK32" s="656"/>
      <c r="AL32" s="656"/>
      <c r="AM32" s="656"/>
      <c r="AN32" s="535"/>
      <c r="AO32" s="534"/>
      <c r="AP32" s="532"/>
      <c r="AQ32" s="532"/>
      <c r="AR32" s="535"/>
      <c r="AS32" s="534"/>
      <c r="AT32" s="535"/>
      <c r="AU32" s="534"/>
      <c r="AV32" s="532"/>
      <c r="AW32" s="532"/>
      <c r="AX32" s="535"/>
      <c r="AY32" s="534"/>
      <c r="AZ32" s="532"/>
      <c r="BA32" s="532"/>
      <c r="BB32" s="532"/>
      <c r="BC32" s="532"/>
      <c r="BD32" s="532"/>
      <c r="BE32" s="532"/>
      <c r="BF32" s="532"/>
      <c r="BG32" s="532"/>
      <c r="BH32" s="535"/>
      <c r="BI32" s="534"/>
      <c r="BJ32" s="532"/>
      <c r="BK32" s="535"/>
      <c r="BL32" s="534"/>
      <c r="BM32" s="535"/>
      <c r="BN32" s="534"/>
      <c r="BO32" s="532"/>
      <c r="BP32" s="532"/>
      <c r="BQ32" s="532"/>
      <c r="BR32" s="532"/>
      <c r="BS32" s="532"/>
      <c r="BT32" s="532"/>
      <c r="BU32" s="535"/>
      <c r="BV32" s="534"/>
      <c r="BW32" s="532"/>
      <c r="BX32" s="532"/>
      <c r="BY32" s="532"/>
      <c r="BZ32" s="535"/>
      <c r="CA32" s="534"/>
      <c r="CB32" s="532"/>
      <c r="CC32" s="535"/>
      <c r="CD32" s="616"/>
      <c r="CE32" s="304">
        <f t="shared" si="0"/>
        <v>12</v>
      </c>
      <c r="CF32" s="304">
        <f aca="true" t="shared" si="2" ref="CF32:CF45">CE32</f>
        <v>12</v>
      </c>
    </row>
    <row r="33" spans="1:84" s="1068" customFormat="1" ht="18" customHeight="1">
      <c r="A33" s="538" t="s">
        <v>517</v>
      </c>
      <c r="B33" s="806" t="s">
        <v>62</v>
      </c>
      <c r="C33" s="525">
        <v>1997</v>
      </c>
      <c r="D33" s="485" t="s">
        <v>134</v>
      </c>
      <c r="E33" s="478" t="s">
        <v>18</v>
      </c>
      <c r="F33" s="807" t="s">
        <v>52</v>
      </c>
      <c r="G33" s="803"/>
      <c r="H33" s="478"/>
      <c r="I33" s="478">
        <v>3</v>
      </c>
      <c r="J33" s="224">
        <v>4</v>
      </c>
      <c r="K33" s="803"/>
      <c r="L33" s="478"/>
      <c r="M33" s="224"/>
      <c r="N33" s="803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224"/>
      <c r="Z33" s="803"/>
      <c r="AA33" s="478"/>
      <c r="AB33" s="478">
        <v>0</v>
      </c>
      <c r="AC33" s="478"/>
      <c r="AD33" s="478"/>
      <c r="AE33" s="478">
        <f>2+0+2</f>
        <v>4</v>
      </c>
      <c r="AF33" s="478"/>
      <c r="AG33" s="478"/>
      <c r="AH33" s="478"/>
      <c r="AI33" s="645"/>
      <c r="AJ33" s="645"/>
      <c r="AK33" s="645">
        <v>0</v>
      </c>
      <c r="AL33" s="645"/>
      <c r="AM33" s="645"/>
      <c r="AN33" s="224"/>
      <c r="AO33" s="803"/>
      <c r="AP33" s="478"/>
      <c r="AQ33" s="478"/>
      <c r="AR33" s="224"/>
      <c r="AS33" s="803"/>
      <c r="AT33" s="224"/>
      <c r="AU33" s="803"/>
      <c r="AV33" s="478"/>
      <c r="AW33" s="478"/>
      <c r="AX33" s="224"/>
      <c r="AY33" s="803"/>
      <c r="AZ33" s="478"/>
      <c r="BA33" s="478"/>
      <c r="BB33" s="478"/>
      <c r="BC33" s="478"/>
      <c r="BD33" s="478"/>
      <c r="BE33" s="478"/>
      <c r="BF33" s="478"/>
      <c r="BG33" s="478"/>
      <c r="BH33" s="224"/>
      <c r="BI33" s="803"/>
      <c r="BJ33" s="478"/>
      <c r="BK33" s="224"/>
      <c r="BL33" s="803"/>
      <c r="BM33" s="224"/>
      <c r="BN33" s="803"/>
      <c r="BO33" s="478"/>
      <c r="BP33" s="478"/>
      <c r="BQ33" s="478"/>
      <c r="BR33" s="478"/>
      <c r="BS33" s="478"/>
      <c r="BT33" s="478"/>
      <c r="BU33" s="224"/>
      <c r="BV33" s="803"/>
      <c r="BW33" s="478"/>
      <c r="BX33" s="478"/>
      <c r="BY33" s="478"/>
      <c r="BZ33" s="224"/>
      <c r="CA33" s="803"/>
      <c r="CB33" s="478"/>
      <c r="CC33" s="224"/>
      <c r="CD33" s="468"/>
      <c r="CE33" s="509">
        <f t="shared" si="0"/>
        <v>11</v>
      </c>
      <c r="CF33" s="507">
        <f t="shared" si="2"/>
        <v>11</v>
      </c>
    </row>
    <row r="34" spans="1:84" s="1068" customFormat="1" ht="18" customHeight="1">
      <c r="A34" s="803" t="s">
        <v>540</v>
      </c>
      <c r="B34" s="806" t="s">
        <v>216</v>
      </c>
      <c r="C34" s="525"/>
      <c r="D34" s="485" t="s">
        <v>160</v>
      </c>
      <c r="E34" s="478" t="s">
        <v>58</v>
      </c>
      <c r="F34" s="807" t="s">
        <v>85</v>
      </c>
      <c r="G34" s="803"/>
      <c r="H34" s="478">
        <v>2</v>
      </c>
      <c r="I34" s="478">
        <v>1</v>
      </c>
      <c r="J34" s="224"/>
      <c r="K34" s="803"/>
      <c r="L34" s="478"/>
      <c r="M34" s="224"/>
      <c r="N34" s="803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224"/>
      <c r="Z34" s="803"/>
      <c r="AA34" s="478"/>
      <c r="AB34" s="478">
        <v>0</v>
      </c>
      <c r="AC34" s="478"/>
      <c r="AD34" s="478"/>
      <c r="AE34" s="478"/>
      <c r="AF34" s="478"/>
      <c r="AG34" s="478"/>
      <c r="AH34" s="478"/>
      <c r="AI34" s="645"/>
      <c r="AJ34" s="645"/>
      <c r="AK34" s="645">
        <v>0</v>
      </c>
      <c r="AL34" s="645"/>
      <c r="AM34" s="645"/>
      <c r="AN34" s="224"/>
      <c r="AO34" s="803"/>
      <c r="AP34" s="478"/>
      <c r="AQ34" s="478"/>
      <c r="AR34" s="224"/>
      <c r="AS34" s="803"/>
      <c r="AT34" s="224"/>
      <c r="AU34" s="803"/>
      <c r="AV34" s="478"/>
      <c r="AW34" s="478"/>
      <c r="AX34" s="224"/>
      <c r="AY34" s="803"/>
      <c r="AZ34" s="478"/>
      <c r="BA34" s="478"/>
      <c r="BB34" s="478"/>
      <c r="BC34" s="478"/>
      <c r="BD34" s="478"/>
      <c r="BE34" s="478"/>
      <c r="BF34" s="478"/>
      <c r="BG34" s="478"/>
      <c r="BH34" s="224"/>
      <c r="BI34" s="803"/>
      <c r="BJ34" s="478"/>
      <c r="BK34" s="224"/>
      <c r="BL34" s="803"/>
      <c r="BM34" s="224"/>
      <c r="BN34" s="803"/>
      <c r="BO34" s="478"/>
      <c r="BP34" s="478"/>
      <c r="BQ34" s="478"/>
      <c r="BR34" s="478"/>
      <c r="BS34" s="478"/>
      <c r="BT34" s="478"/>
      <c r="BU34" s="224"/>
      <c r="BV34" s="803"/>
      <c r="BW34" s="478"/>
      <c r="BX34" s="478"/>
      <c r="BY34" s="478">
        <v>1</v>
      </c>
      <c r="BZ34" s="224"/>
      <c r="CA34" s="803"/>
      <c r="CB34" s="478">
        <v>2</v>
      </c>
      <c r="CC34" s="224">
        <v>4</v>
      </c>
      <c r="CD34" s="468"/>
      <c r="CE34" s="509">
        <f>SUM(G34:CD34)</f>
        <v>10</v>
      </c>
      <c r="CF34" s="507">
        <f>CE34</f>
        <v>10</v>
      </c>
    </row>
    <row r="35" spans="1:84" s="1068" customFormat="1" ht="18" customHeight="1">
      <c r="A35" s="107"/>
      <c r="B35" s="113" t="s">
        <v>141</v>
      </c>
      <c r="C35" s="114">
        <v>2008</v>
      </c>
      <c r="D35" s="501" t="s">
        <v>140</v>
      </c>
      <c r="E35" s="523" t="s">
        <v>18</v>
      </c>
      <c r="F35" s="590" t="s">
        <v>139</v>
      </c>
      <c r="G35" s="107"/>
      <c r="H35" s="523"/>
      <c r="I35" s="523"/>
      <c r="J35" s="524"/>
      <c r="K35" s="107"/>
      <c r="L35" s="523"/>
      <c r="M35" s="524"/>
      <c r="N35" s="107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4"/>
      <c r="Z35" s="107"/>
      <c r="AA35" s="523"/>
      <c r="AB35" s="523"/>
      <c r="AC35" s="523"/>
      <c r="AD35" s="523"/>
      <c r="AE35" s="523"/>
      <c r="AF35" s="523"/>
      <c r="AG35" s="523"/>
      <c r="AH35" s="523"/>
      <c r="AI35" s="657"/>
      <c r="AJ35" s="657"/>
      <c r="AK35" s="657"/>
      <c r="AL35" s="657"/>
      <c r="AM35" s="657"/>
      <c r="AN35" s="524"/>
      <c r="AO35" s="107"/>
      <c r="AP35" s="523"/>
      <c r="AQ35" s="523">
        <v>4</v>
      </c>
      <c r="AR35" s="524">
        <v>6</v>
      </c>
      <c r="AS35" s="107"/>
      <c r="AT35" s="524"/>
      <c r="AU35" s="107"/>
      <c r="AV35" s="523"/>
      <c r="AW35" s="523"/>
      <c r="AX35" s="524"/>
      <c r="AY35" s="107"/>
      <c r="AZ35" s="523"/>
      <c r="BA35" s="523"/>
      <c r="BB35" s="523"/>
      <c r="BC35" s="523"/>
      <c r="BD35" s="523"/>
      <c r="BE35" s="523"/>
      <c r="BF35" s="523"/>
      <c r="BG35" s="523"/>
      <c r="BH35" s="524"/>
      <c r="BI35" s="107"/>
      <c r="BJ35" s="523"/>
      <c r="BK35" s="524"/>
      <c r="BL35" s="107"/>
      <c r="BM35" s="524"/>
      <c r="BN35" s="107"/>
      <c r="BO35" s="523"/>
      <c r="BP35" s="523"/>
      <c r="BQ35" s="523"/>
      <c r="BR35" s="523"/>
      <c r="BS35" s="523"/>
      <c r="BT35" s="523"/>
      <c r="BU35" s="524"/>
      <c r="BV35" s="107"/>
      <c r="BW35" s="523"/>
      <c r="BX35" s="523"/>
      <c r="BY35" s="523"/>
      <c r="BZ35" s="524"/>
      <c r="CA35" s="107"/>
      <c r="CB35" s="523"/>
      <c r="CC35" s="524"/>
      <c r="CD35" s="621"/>
      <c r="CE35" s="304">
        <f t="shared" si="0"/>
        <v>10</v>
      </c>
      <c r="CF35" s="304">
        <f t="shared" si="2"/>
        <v>10</v>
      </c>
    </row>
    <row r="36" spans="1:84" s="1068" customFormat="1" ht="18" customHeight="1">
      <c r="A36" s="107" t="s">
        <v>554</v>
      </c>
      <c r="B36" s="113" t="s">
        <v>314</v>
      </c>
      <c r="C36" s="114">
        <v>2002</v>
      </c>
      <c r="D36" s="501" t="s">
        <v>84</v>
      </c>
      <c r="E36" s="568" t="s">
        <v>18</v>
      </c>
      <c r="F36" s="721" t="s">
        <v>85</v>
      </c>
      <c r="G36" s="567"/>
      <c r="H36" s="568"/>
      <c r="I36" s="568"/>
      <c r="J36" s="569"/>
      <c r="K36" s="567"/>
      <c r="L36" s="568"/>
      <c r="M36" s="569"/>
      <c r="N36" s="567"/>
      <c r="O36" s="568"/>
      <c r="P36" s="568"/>
      <c r="Q36" s="568"/>
      <c r="R36" s="568"/>
      <c r="S36" s="568"/>
      <c r="T36" s="568"/>
      <c r="U36" s="568"/>
      <c r="V36" s="568"/>
      <c r="W36" s="568"/>
      <c r="X36" s="568"/>
      <c r="Y36" s="569"/>
      <c r="Z36" s="567"/>
      <c r="AA36" s="568"/>
      <c r="AB36" s="568"/>
      <c r="AC36" s="568"/>
      <c r="AD36" s="568"/>
      <c r="AE36" s="568"/>
      <c r="AF36" s="568"/>
      <c r="AG36" s="568"/>
      <c r="AH36" s="568"/>
      <c r="AI36" s="655"/>
      <c r="AJ36" s="655"/>
      <c r="AK36" s="655"/>
      <c r="AL36" s="655"/>
      <c r="AM36" s="655"/>
      <c r="AN36" s="569"/>
      <c r="AO36" s="567"/>
      <c r="AP36" s="568">
        <v>3</v>
      </c>
      <c r="AQ36" s="568">
        <f>5+1</f>
        <v>6</v>
      </c>
      <c r="AR36" s="569"/>
      <c r="AS36" s="567"/>
      <c r="AT36" s="569"/>
      <c r="AU36" s="567"/>
      <c r="AV36" s="568"/>
      <c r="AW36" s="568"/>
      <c r="AX36" s="569"/>
      <c r="AY36" s="567"/>
      <c r="AZ36" s="568"/>
      <c r="BA36" s="568"/>
      <c r="BB36" s="568"/>
      <c r="BC36" s="568"/>
      <c r="BD36" s="568"/>
      <c r="BE36" s="568"/>
      <c r="BF36" s="568"/>
      <c r="BG36" s="568"/>
      <c r="BH36" s="569"/>
      <c r="BI36" s="567"/>
      <c r="BJ36" s="568"/>
      <c r="BK36" s="569"/>
      <c r="BL36" s="567"/>
      <c r="BM36" s="569"/>
      <c r="BN36" s="567"/>
      <c r="BO36" s="568"/>
      <c r="BP36" s="568"/>
      <c r="BQ36" s="568"/>
      <c r="BR36" s="568"/>
      <c r="BS36" s="568"/>
      <c r="BT36" s="568"/>
      <c r="BU36" s="569"/>
      <c r="BV36" s="567"/>
      <c r="BW36" s="568"/>
      <c r="BX36" s="568"/>
      <c r="BY36" s="568"/>
      <c r="BZ36" s="569"/>
      <c r="CA36" s="567"/>
      <c r="CB36" s="568"/>
      <c r="CC36" s="569"/>
      <c r="CD36" s="615"/>
      <c r="CE36" s="304">
        <f t="shared" si="0"/>
        <v>9</v>
      </c>
      <c r="CF36" s="74">
        <f t="shared" si="2"/>
        <v>9</v>
      </c>
    </row>
    <row r="37" spans="1:84" s="1068" customFormat="1" ht="18" customHeight="1">
      <c r="A37" s="107" t="s">
        <v>565</v>
      </c>
      <c r="B37" s="113" t="s">
        <v>77</v>
      </c>
      <c r="C37" s="114">
        <v>1998</v>
      </c>
      <c r="D37" s="501" t="s">
        <v>81</v>
      </c>
      <c r="E37" s="568" t="s">
        <v>18</v>
      </c>
      <c r="F37" s="591" t="s">
        <v>151</v>
      </c>
      <c r="G37" s="107"/>
      <c r="H37" s="523"/>
      <c r="I37" s="523"/>
      <c r="J37" s="524"/>
      <c r="K37" s="107"/>
      <c r="L37" s="523"/>
      <c r="M37" s="524"/>
      <c r="N37" s="107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4"/>
      <c r="Z37" s="107"/>
      <c r="AA37" s="523"/>
      <c r="AB37" s="523"/>
      <c r="AC37" s="523"/>
      <c r="AD37" s="523"/>
      <c r="AE37" s="523"/>
      <c r="AF37" s="523"/>
      <c r="AG37" s="523"/>
      <c r="AH37" s="523"/>
      <c r="AI37" s="657"/>
      <c r="AJ37" s="657"/>
      <c r="AK37" s="657"/>
      <c r="AL37" s="657"/>
      <c r="AM37" s="657"/>
      <c r="AN37" s="524"/>
      <c r="AO37" s="107"/>
      <c r="AP37" s="523">
        <v>5</v>
      </c>
      <c r="AQ37" s="523">
        <v>3</v>
      </c>
      <c r="AR37" s="524"/>
      <c r="AS37" s="107"/>
      <c r="AT37" s="524"/>
      <c r="AU37" s="107"/>
      <c r="AV37" s="523"/>
      <c r="AW37" s="523"/>
      <c r="AX37" s="524"/>
      <c r="AY37" s="107"/>
      <c r="AZ37" s="523"/>
      <c r="BA37" s="523"/>
      <c r="BB37" s="523"/>
      <c r="BC37" s="523"/>
      <c r="BD37" s="523"/>
      <c r="BE37" s="523"/>
      <c r="BF37" s="523"/>
      <c r="BG37" s="523"/>
      <c r="BH37" s="524"/>
      <c r="BI37" s="107"/>
      <c r="BJ37" s="523"/>
      <c r="BK37" s="524"/>
      <c r="BL37" s="107"/>
      <c r="BM37" s="524"/>
      <c r="BN37" s="107"/>
      <c r="BO37" s="523"/>
      <c r="BP37" s="523"/>
      <c r="BQ37" s="523"/>
      <c r="BR37" s="523"/>
      <c r="BS37" s="523"/>
      <c r="BT37" s="523"/>
      <c r="BU37" s="524"/>
      <c r="BV37" s="107"/>
      <c r="BW37" s="523"/>
      <c r="BX37" s="523"/>
      <c r="BY37" s="523"/>
      <c r="BZ37" s="524"/>
      <c r="CA37" s="107"/>
      <c r="CB37" s="523"/>
      <c r="CC37" s="524"/>
      <c r="CD37" s="621"/>
      <c r="CE37" s="304">
        <f t="shared" si="0"/>
        <v>8</v>
      </c>
      <c r="CF37" s="304">
        <f t="shared" si="2"/>
        <v>8</v>
      </c>
    </row>
    <row r="38" spans="1:84" s="1068" customFormat="1" ht="18" customHeight="1">
      <c r="A38" s="107" t="s">
        <v>518</v>
      </c>
      <c r="B38" s="113" t="s">
        <v>488</v>
      </c>
      <c r="C38" s="114"/>
      <c r="D38" s="501" t="s">
        <v>78</v>
      </c>
      <c r="E38" s="523" t="s">
        <v>18</v>
      </c>
      <c r="F38" s="574" t="s">
        <v>493</v>
      </c>
      <c r="G38" s="534"/>
      <c r="H38" s="532"/>
      <c r="I38" s="532"/>
      <c r="J38" s="535"/>
      <c r="K38" s="534"/>
      <c r="L38" s="532"/>
      <c r="M38" s="535"/>
      <c r="N38" s="534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5"/>
      <c r="Z38" s="534"/>
      <c r="AA38" s="532"/>
      <c r="AB38" s="532"/>
      <c r="AC38" s="532"/>
      <c r="AD38" s="532"/>
      <c r="AE38" s="532"/>
      <c r="AF38" s="532"/>
      <c r="AG38" s="532"/>
      <c r="AH38" s="532"/>
      <c r="AI38" s="656"/>
      <c r="AJ38" s="656"/>
      <c r="AK38" s="656"/>
      <c r="AL38" s="656"/>
      <c r="AM38" s="656"/>
      <c r="AN38" s="535"/>
      <c r="AO38" s="534">
        <f>2+1</f>
        <v>3</v>
      </c>
      <c r="AP38" s="532">
        <v>4</v>
      </c>
      <c r="AQ38" s="532"/>
      <c r="AR38" s="535"/>
      <c r="AS38" s="534"/>
      <c r="AT38" s="535"/>
      <c r="AU38" s="534"/>
      <c r="AV38" s="532"/>
      <c r="AW38" s="532"/>
      <c r="AX38" s="535"/>
      <c r="AY38" s="534"/>
      <c r="AZ38" s="532"/>
      <c r="BA38" s="532"/>
      <c r="BB38" s="532"/>
      <c r="BC38" s="532"/>
      <c r="BD38" s="532"/>
      <c r="BE38" s="532"/>
      <c r="BF38" s="532"/>
      <c r="BG38" s="532"/>
      <c r="BH38" s="535"/>
      <c r="BI38" s="534"/>
      <c r="BJ38" s="532"/>
      <c r="BK38" s="535"/>
      <c r="BL38" s="534"/>
      <c r="BM38" s="535"/>
      <c r="BN38" s="534"/>
      <c r="BO38" s="532"/>
      <c r="BP38" s="532"/>
      <c r="BQ38" s="532"/>
      <c r="BR38" s="532"/>
      <c r="BS38" s="532"/>
      <c r="BT38" s="532"/>
      <c r="BU38" s="535"/>
      <c r="BV38" s="534"/>
      <c r="BW38" s="532"/>
      <c r="BX38" s="532"/>
      <c r="BY38" s="532"/>
      <c r="BZ38" s="535"/>
      <c r="CA38" s="534"/>
      <c r="CB38" s="532"/>
      <c r="CC38" s="535"/>
      <c r="CD38" s="616"/>
      <c r="CE38" s="304">
        <f t="shared" si="0"/>
        <v>7</v>
      </c>
      <c r="CF38" s="304">
        <f t="shared" si="2"/>
        <v>7</v>
      </c>
    </row>
    <row r="39" spans="1:84" s="1068" customFormat="1" ht="18" customHeight="1">
      <c r="A39" s="107"/>
      <c r="B39" s="137" t="s">
        <v>170</v>
      </c>
      <c r="C39" s="175">
        <v>2003</v>
      </c>
      <c r="D39" s="526" t="s">
        <v>169</v>
      </c>
      <c r="E39" s="527" t="s">
        <v>56</v>
      </c>
      <c r="F39" s="528" t="s">
        <v>171</v>
      </c>
      <c r="G39" s="536"/>
      <c r="H39" s="529"/>
      <c r="I39" s="529"/>
      <c r="J39" s="537"/>
      <c r="K39" s="536"/>
      <c r="L39" s="529">
        <v>3</v>
      </c>
      <c r="M39" s="537">
        <v>4</v>
      </c>
      <c r="N39" s="536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37"/>
      <c r="Z39" s="536"/>
      <c r="AA39" s="529"/>
      <c r="AB39" s="529"/>
      <c r="AC39" s="529"/>
      <c r="AD39" s="529"/>
      <c r="AE39" s="529"/>
      <c r="AF39" s="529"/>
      <c r="AG39" s="529"/>
      <c r="AH39" s="529"/>
      <c r="AI39" s="659"/>
      <c r="AJ39" s="659"/>
      <c r="AK39" s="659"/>
      <c r="AL39" s="659"/>
      <c r="AM39" s="659"/>
      <c r="AN39" s="537"/>
      <c r="AO39" s="536"/>
      <c r="AP39" s="529"/>
      <c r="AQ39" s="529"/>
      <c r="AR39" s="535"/>
      <c r="AS39" s="534"/>
      <c r="AT39" s="535"/>
      <c r="AU39" s="534"/>
      <c r="AV39" s="532"/>
      <c r="AW39" s="532"/>
      <c r="AX39" s="535"/>
      <c r="AY39" s="534"/>
      <c r="AZ39" s="532"/>
      <c r="BA39" s="532"/>
      <c r="BB39" s="532"/>
      <c r="BC39" s="532"/>
      <c r="BD39" s="532"/>
      <c r="BE39" s="532"/>
      <c r="BF39" s="532"/>
      <c r="BG39" s="532"/>
      <c r="BH39" s="535"/>
      <c r="BI39" s="534"/>
      <c r="BJ39" s="532"/>
      <c r="BK39" s="535"/>
      <c r="BL39" s="534"/>
      <c r="BM39" s="535"/>
      <c r="BN39" s="534"/>
      <c r="BO39" s="532"/>
      <c r="BP39" s="532"/>
      <c r="BQ39" s="532"/>
      <c r="BR39" s="532"/>
      <c r="BS39" s="532"/>
      <c r="BT39" s="532"/>
      <c r="BU39" s="535"/>
      <c r="BV39" s="534"/>
      <c r="BW39" s="532"/>
      <c r="BX39" s="532"/>
      <c r="BY39" s="532"/>
      <c r="BZ39" s="535"/>
      <c r="CA39" s="534"/>
      <c r="CB39" s="532"/>
      <c r="CC39" s="535"/>
      <c r="CD39" s="616"/>
      <c r="CE39" s="530">
        <f t="shared" si="0"/>
        <v>7</v>
      </c>
      <c r="CF39" s="74">
        <f t="shared" si="2"/>
        <v>7</v>
      </c>
    </row>
    <row r="40" spans="1:84" s="1068" customFormat="1" ht="18" customHeight="1">
      <c r="A40" s="107"/>
      <c r="B40" s="137" t="s">
        <v>508</v>
      </c>
      <c r="C40" s="175"/>
      <c r="D40" s="501" t="s">
        <v>507</v>
      </c>
      <c r="E40" s="523" t="s">
        <v>56</v>
      </c>
      <c r="F40" s="497"/>
      <c r="G40" s="536"/>
      <c r="H40" s="529"/>
      <c r="I40" s="529"/>
      <c r="J40" s="537"/>
      <c r="K40" s="536"/>
      <c r="L40" s="529"/>
      <c r="M40" s="537"/>
      <c r="N40" s="536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37"/>
      <c r="Z40" s="536"/>
      <c r="AA40" s="529"/>
      <c r="AB40" s="529"/>
      <c r="AC40" s="529"/>
      <c r="AD40" s="529"/>
      <c r="AE40" s="529"/>
      <c r="AF40" s="529"/>
      <c r="AG40" s="529"/>
      <c r="AH40" s="529"/>
      <c r="AI40" s="659"/>
      <c r="AJ40" s="659"/>
      <c r="AK40" s="659">
        <f>1+0+1</f>
        <v>2</v>
      </c>
      <c r="AL40" s="659">
        <f>3+0+2</f>
        <v>5</v>
      </c>
      <c r="AM40" s="659"/>
      <c r="AN40" s="537"/>
      <c r="AO40" s="536"/>
      <c r="AP40" s="529"/>
      <c r="AQ40" s="529"/>
      <c r="AR40" s="535"/>
      <c r="AS40" s="534"/>
      <c r="AT40" s="535"/>
      <c r="AU40" s="534"/>
      <c r="AV40" s="532"/>
      <c r="AW40" s="532"/>
      <c r="AX40" s="535"/>
      <c r="AY40" s="534"/>
      <c r="AZ40" s="532"/>
      <c r="BA40" s="532"/>
      <c r="BB40" s="532"/>
      <c r="BC40" s="532"/>
      <c r="BD40" s="532"/>
      <c r="BE40" s="532"/>
      <c r="BF40" s="532"/>
      <c r="BG40" s="532"/>
      <c r="BH40" s="535"/>
      <c r="BI40" s="534"/>
      <c r="BJ40" s="532"/>
      <c r="BK40" s="535"/>
      <c r="BL40" s="534"/>
      <c r="BM40" s="535"/>
      <c r="BN40" s="534"/>
      <c r="BO40" s="532"/>
      <c r="BP40" s="532"/>
      <c r="BQ40" s="532"/>
      <c r="BR40" s="532"/>
      <c r="BS40" s="532"/>
      <c r="BT40" s="532"/>
      <c r="BU40" s="535"/>
      <c r="BV40" s="534"/>
      <c r="BW40" s="532"/>
      <c r="BX40" s="532"/>
      <c r="BY40" s="532"/>
      <c r="BZ40" s="535"/>
      <c r="CA40" s="534"/>
      <c r="CB40" s="532"/>
      <c r="CC40" s="535"/>
      <c r="CD40" s="616"/>
      <c r="CE40" s="304">
        <f t="shared" si="0"/>
        <v>7</v>
      </c>
      <c r="CF40" s="304">
        <f t="shared" si="2"/>
        <v>7</v>
      </c>
    </row>
    <row r="41" spans="1:84" s="1068" customFormat="1" ht="18" customHeight="1">
      <c r="A41" s="803"/>
      <c r="B41" s="806" t="s">
        <v>202</v>
      </c>
      <c r="C41" s="525"/>
      <c r="D41" s="485" t="s">
        <v>143</v>
      </c>
      <c r="E41" s="478" t="s">
        <v>56</v>
      </c>
      <c r="F41" s="807" t="s">
        <v>418</v>
      </c>
      <c r="G41" s="803"/>
      <c r="H41" s="478"/>
      <c r="I41" s="478">
        <v>4</v>
      </c>
      <c r="J41" s="224">
        <v>3</v>
      </c>
      <c r="K41" s="803"/>
      <c r="L41" s="478"/>
      <c r="M41" s="224"/>
      <c r="N41" s="803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224"/>
      <c r="Z41" s="803"/>
      <c r="AA41" s="478"/>
      <c r="AB41" s="478"/>
      <c r="AC41" s="478"/>
      <c r="AD41" s="478"/>
      <c r="AE41" s="478"/>
      <c r="AF41" s="478"/>
      <c r="AG41" s="478"/>
      <c r="AH41" s="478"/>
      <c r="AI41" s="645"/>
      <c r="AJ41" s="645"/>
      <c r="AK41" s="645"/>
      <c r="AL41" s="645"/>
      <c r="AM41" s="645"/>
      <c r="AN41" s="224"/>
      <c r="AO41" s="803"/>
      <c r="AP41" s="478"/>
      <c r="AQ41" s="478"/>
      <c r="AR41" s="224"/>
      <c r="AS41" s="803"/>
      <c r="AT41" s="224"/>
      <c r="AU41" s="803"/>
      <c r="AV41" s="478"/>
      <c r="AW41" s="478"/>
      <c r="AX41" s="224"/>
      <c r="AY41" s="803"/>
      <c r="AZ41" s="478"/>
      <c r="BA41" s="478"/>
      <c r="BB41" s="478"/>
      <c r="BC41" s="478"/>
      <c r="BD41" s="478"/>
      <c r="BE41" s="478"/>
      <c r="BF41" s="478"/>
      <c r="BG41" s="478"/>
      <c r="BH41" s="224"/>
      <c r="BI41" s="803"/>
      <c r="BJ41" s="478"/>
      <c r="BK41" s="224"/>
      <c r="BL41" s="803"/>
      <c r="BM41" s="224"/>
      <c r="BN41" s="803"/>
      <c r="BO41" s="478"/>
      <c r="BP41" s="478"/>
      <c r="BQ41" s="478"/>
      <c r="BR41" s="478"/>
      <c r="BS41" s="478"/>
      <c r="BT41" s="478"/>
      <c r="BU41" s="224"/>
      <c r="BV41" s="803"/>
      <c r="BW41" s="478"/>
      <c r="BX41" s="478"/>
      <c r="BY41" s="478"/>
      <c r="BZ41" s="224"/>
      <c r="CA41" s="803"/>
      <c r="CB41" s="478"/>
      <c r="CC41" s="224"/>
      <c r="CD41" s="468"/>
      <c r="CE41" s="509">
        <f t="shared" si="0"/>
        <v>7</v>
      </c>
      <c r="CF41" s="507">
        <f t="shared" si="2"/>
        <v>7</v>
      </c>
    </row>
    <row r="42" spans="1:84" s="1068" customFormat="1" ht="18" customHeight="1">
      <c r="A42" s="107" t="s">
        <v>566</v>
      </c>
      <c r="B42" s="137" t="s">
        <v>456</v>
      </c>
      <c r="C42" s="175">
        <v>2011</v>
      </c>
      <c r="D42" s="501" t="s">
        <v>214</v>
      </c>
      <c r="E42" s="523" t="s">
        <v>58</v>
      </c>
      <c r="F42" s="497" t="s">
        <v>213</v>
      </c>
      <c r="G42" s="536"/>
      <c r="H42" s="529"/>
      <c r="I42" s="529"/>
      <c r="J42" s="537"/>
      <c r="K42" s="536">
        <v>1</v>
      </c>
      <c r="L42" s="529"/>
      <c r="M42" s="537">
        <v>1</v>
      </c>
      <c r="N42" s="536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37"/>
      <c r="Z42" s="536"/>
      <c r="AA42" s="529"/>
      <c r="AB42" s="529"/>
      <c r="AC42" s="529"/>
      <c r="AD42" s="529"/>
      <c r="AE42" s="529"/>
      <c r="AF42" s="529"/>
      <c r="AG42" s="529"/>
      <c r="AH42" s="529"/>
      <c r="AI42" s="659"/>
      <c r="AJ42" s="659"/>
      <c r="AK42" s="659"/>
      <c r="AL42" s="659"/>
      <c r="AM42" s="659"/>
      <c r="AN42" s="537"/>
      <c r="AO42" s="536"/>
      <c r="AP42" s="529"/>
      <c r="AQ42" s="529"/>
      <c r="AR42" s="535"/>
      <c r="AS42" s="534"/>
      <c r="AT42" s="535"/>
      <c r="AU42" s="534"/>
      <c r="AV42" s="532"/>
      <c r="AW42" s="532"/>
      <c r="AX42" s="535"/>
      <c r="AY42" s="534"/>
      <c r="AZ42" s="532"/>
      <c r="BA42" s="532"/>
      <c r="BB42" s="532"/>
      <c r="BC42" s="532"/>
      <c r="BD42" s="532"/>
      <c r="BE42" s="532"/>
      <c r="BF42" s="532"/>
      <c r="BG42" s="532"/>
      <c r="BH42" s="535"/>
      <c r="BI42" s="534"/>
      <c r="BJ42" s="532"/>
      <c r="BK42" s="535"/>
      <c r="BL42" s="534"/>
      <c r="BM42" s="535"/>
      <c r="BN42" s="534"/>
      <c r="BO42" s="532"/>
      <c r="BP42" s="532"/>
      <c r="BQ42" s="532"/>
      <c r="BR42" s="532"/>
      <c r="BS42" s="532"/>
      <c r="BT42" s="532"/>
      <c r="BU42" s="535"/>
      <c r="BV42" s="534">
        <f>2+0</f>
        <v>2</v>
      </c>
      <c r="BW42" s="532">
        <f>1+1</f>
        <v>2</v>
      </c>
      <c r="BX42" s="532"/>
      <c r="BY42" s="532"/>
      <c r="BZ42" s="535"/>
      <c r="CA42" s="534"/>
      <c r="CB42" s="532"/>
      <c r="CC42" s="535"/>
      <c r="CD42" s="616"/>
      <c r="CE42" s="304">
        <f>SUM(G42:CD42)</f>
        <v>6</v>
      </c>
      <c r="CF42" s="304">
        <f>CE42</f>
        <v>6</v>
      </c>
    </row>
    <row r="43" spans="1:84" s="1068" customFormat="1" ht="18" customHeight="1">
      <c r="A43" s="803"/>
      <c r="B43" s="806" t="s">
        <v>530</v>
      </c>
      <c r="C43" s="525"/>
      <c r="D43" s="485" t="s">
        <v>529</v>
      </c>
      <c r="E43" s="478" t="s">
        <v>18</v>
      </c>
      <c r="F43" s="807"/>
      <c r="G43" s="803"/>
      <c r="H43" s="478"/>
      <c r="I43" s="478"/>
      <c r="J43" s="224"/>
      <c r="K43" s="803"/>
      <c r="L43" s="478"/>
      <c r="M43" s="224"/>
      <c r="N43" s="803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224"/>
      <c r="Z43" s="803"/>
      <c r="AA43" s="478"/>
      <c r="AB43" s="478"/>
      <c r="AC43" s="478"/>
      <c r="AD43" s="478"/>
      <c r="AE43" s="478"/>
      <c r="AF43" s="478"/>
      <c r="AG43" s="478"/>
      <c r="AH43" s="478"/>
      <c r="AI43" s="645"/>
      <c r="AJ43" s="645"/>
      <c r="AK43" s="645"/>
      <c r="AL43" s="645"/>
      <c r="AM43" s="645"/>
      <c r="AN43" s="224"/>
      <c r="AO43" s="803"/>
      <c r="AP43" s="478"/>
      <c r="AQ43" s="478"/>
      <c r="AR43" s="224"/>
      <c r="AS43" s="803">
        <f>3+0+1</f>
        <v>4</v>
      </c>
      <c r="AT43" s="224"/>
      <c r="AU43" s="803"/>
      <c r="AV43" s="478"/>
      <c r="AW43" s="478"/>
      <c r="AX43" s="224"/>
      <c r="AY43" s="803"/>
      <c r="AZ43" s="478"/>
      <c r="BA43" s="478"/>
      <c r="BB43" s="478"/>
      <c r="BC43" s="478"/>
      <c r="BD43" s="478"/>
      <c r="BE43" s="478"/>
      <c r="BF43" s="478"/>
      <c r="BG43" s="478"/>
      <c r="BH43" s="224"/>
      <c r="BI43" s="803"/>
      <c r="BJ43" s="478"/>
      <c r="BK43" s="224"/>
      <c r="BL43" s="803">
        <f>1+0+1</f>
        <v>2</v>
      </c>
      <c r="BM43" s="224"/>
      <c r="BN43" s="803"/>
      <c r="BO43" s="478"/>
      <c r="BP43" s="478"/>
      <c r="BQ43" s="478"/>
      <c r="BR43" s="478"/>
      <c r="BS43" s="478"/>
      <c r="BT43" s="478"/>
      <c r="BU43" s="224"/>
      <c r="BV43" s="803"/>
      <c r="BW43" s="478"/>
      <c r="BX43" s="478"/>
      <c r="BY43" s="478"/>
      <c r="BZ43" s="224"/>
      <c r="CA43" s="803"/>
      <c r="CB43" s="478"/>
      <c r="CC43" s="224"/>
      <c r="CD43" s="468"/>
      <c r="CE43" s="509">
        <f>SUM(G43:CD43)</f>
        <v>6</v>
      </c>
      <c r="CF43" s="507">
        <f>CE43</f>
        <v>6</v>
      </c>
    </row>
    <row r="44" spans="1:84" s="1068" customFormat="1" ht="18" customHeight="1">
      <c r="A44" s="808" t="s">
        <v>567</v>
      </c>
      <c r="B44" s="809" t="s">
        <v>549</v>
      </c>
      <c r="C44" s="812"/>
      <c r="D44" s="485" t="s">
        <v>348</v>
      </c>
      <c r="E44" s="478" t="s">
        <v>18</v>
      </c>
      <c r="F44" s="297" t="s">
        <v>184</v>
      </c>
      <c r="G44" s="803"/>
      <c r="H44" s="478"/>
      <c r="I44" s="478"/>
      <c r="J44" s="224"/>
      <c r="K44" s="803"/>
      <c r="L44" s="478"/>
      <c r="M44" s="224"/>
      <c r="N44" s="803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224"/>
      <c r="Z44" s="803"/>
      <c r="AA44" s="478"/>
      <c r="AB44" s="478"/>
      <c r="AC44" s="478"/>
      <c r="AD44" s="478"/>
      <c r="AE44" s="478"/>
      <c r="AF44" s="478"/>
      <c r="AG44" s="478"/>
      <c r="AH44" s="478"/>
      <c r="AI44" s="645"/>
      <c r="AJ44" s="645"/>
      <c r="AK44" s="645"/>
      <c r="AL44" s="645"/>
      <c r="AM44" s="645"/>
      <c r="AN44" s="224"/>
      <c r="AO44" s="803"/>
      <c r="AP44" s="478"/>
      <c r="AQ44" s="478"/>
      <c r="AR44" s="224"/>
      <c r="AS44" s="803"/>
      <c r="AT44" s="224"/>
      <c r="AU44" s="803"/>
      <c r="AV44" s="478"/>
      <c r="AW44" s="478"/>
      <c r="AX44" s="224"/>
      <c r="AY44" s="803"/>
      <c r="AZ44" s="478"/>
      <c r="BA44" s="478"/>
      <c r="BB44" s="478"/>
      <c r="BC44" s="478"/>
      <c r="BD44" s="478"/>
      <c r="BE44" s="478"/>
      <c r="BF44" s="478"/>
      <c r="BG44" s="478"/>
      <c r="BH44" s="224"/>
      <c r="BI44" s="803"/>
      <c r="BJ44" s="478"/>
      <c r="BK44" s="224"/>
      <c r="BL44" s="803"/>
      <c r="BM44" s="224"/>
      <c r="BN44" s="803"/>
      <c r="BO44" s="478"/>
      <c r="BP44" s="478"/>
      <c r="BQ44" s="478"/>
      <c r="BR44" s="478"/>
      <c r="BS44" s="478"/>
      <c r="BT44" s="478"/>
      <c r="BU44" s="224"/>
      <c r="BV44" s="803">
        <f>3+2</f>
        <v>5</v>
      </c>
      <c r="BW44" s="478"/>
      <c r="BX44" s="478"/>
      <c r="BY44" s="478"/>
      <c r="BZ44" s="224"/>
      <c r="CA44" s="803"/>
      <c r="CB44" s="478"/>
      <c r="CC44" s="224"/>
      <c r="CD44" s="468"/>
      <c r="CE44" s="509">
        <f t="shared" si="0"/>
        <v>5</v>
      </c>
      <c r="CF44" s="507">
        <f t="shared" si="2"/>
        <v>5</v>
      </c>
    </row>
    <row r="45" spans="1:84" s="1068" customFormat="1" ht="18" customHeight="1">
      <c r="A45" s="808"/>
      <c r="B45" s="809" t="s">
        <v>561</v>
      </c>
      <c r="C45" s="812">
        <v>2010</v>
      </c>
      <c r="D45" s="485" t="s">
        <v>293</v>
      </c>
      <c r="E45" s="478" t="s">
        <v>18</v>
      </c>
      <c r="F45" s="297" t="s">
        <v>562</v>
      </c>
      <c r="G45" s="803"/>
      <c r="H45" s="478"/>
      <c r="I45" s="478"/>
      <c r="J45" s="224"/>
      <c r="K45" s="803"/>
      <c r="L45" s="478"/>
      <c r="M45" s="224"/>
      <c r="N45" s="803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224"/>
      <c r="Z45" s="803"/>
      <c r="AA45" s="478"/>
      <c r="AB45" s="478"/>
      <c r="AC45" s="478"/>
      <c r="AD45" s="478"/>
      <c r="AE45" s="478"/>
      <c r="AF45" s="478"/>
      <c r="AG45" s="478"/>
      <c r="AH45" s="478"/>
      <c r="AI45" s="645"/>
      <c r="AJ45" s="645"/>
      <c r="AK45" s="645"/>
      <c r="AL45" s="645"/>
      <c r="AM45" s="645"/>
      <c r="AN45" s="224"/>
      <c r="AO45" s="803"/>
      <c r="AP45" s="478"/>
      <c r="AQ45" s="478"/>
      <c r="AR45" s="224"/>
      <c r="AS45" s="803"/>
      <c r="AT45" s="224"/>
      <c r="AU45" s="803"/>
      <c r="AV45" s="478"/>
      <c r="AW45" s="478"/>
      <c r="AX45" s="224"/>
      <c r="AY45" s="803"/>
      <c r="AZ45" s="478"/>
      <c r="BA45" s="478"/>
      <c r="BB45" s="478"/>
      <c r="BC45" s="478"/>
      <c r="BD45" s="478"/>
      <c r="BE45" s="478"/>
      <c r="BF45" s="478"/>
      <c r="BG45" s="478"/>
      <c r="BH45" s="224"/>
      <c r="BI45" s="803"/>
      <c r="BJ45" s="478"/>
      <c r="BK45" s="224"/>
      <c r="BL45" s="803"/>
      <c r="BM45" s="224"/>
      <c r="BN45" s="803"/>
      <c r="BO45" s="478"/>
      <c r="BP45" s="478"/>
      <c r="BQ45" s="478"/>
      <c r="BR45" s="478"/>
      <c r="BS45" s="478"/>
      <c r="BT45" s="478"/>
      <c r="BU45" s="224"/>
      <c r="BV45" s="803"/>
      <c r="BW45" s="478"/>
      <c r="BX45" s="478"/>
      <c r="BY45" s="478"/>
      <c r="BZ45" s="224"/>
      <c r="CA45" s="803">
        <v>2</v>
      </c>
      <c r="CB45" s="478">
        <v>3</v>
      </c>
      <c r="CC45" s="224"/>
      <c r="CD45" s="468"/>
      <c r="CE45" s="509">
        <f t="shared" si="0"/>
        <v>5</v>
      </c>
      <c r="CF45" s="507">
        <f t="shared" si="2"/>
        <v>5</v>
      </c>
    </row>
    <row r="46" spans="1:84" s="1068" customFormat="1" ht="18" customHeight="1">
      <c r="A46" s="107"/>
      <c r="B46" s="113" t="s">
        <v>317</v>
      </c>
      <c r="C46" s="114">
        <v>2006</v>
      </c>
      <c r="D46" s="303" t="s">
        <v>316</v>
      </c>
      <c r="E46" s="523" t="s">
        <v>56</v>
      </c>
      <c r="F46" s="591" t="s">
        <v>184</v>
      </c>
      <c r="G46" s="107"/>
      <c r="H46" s="523"/>
      <c r="I46" s="523"/>
      <c r="J46" s="524"/>
      <c r="K46" s="107"/>
      <c r="L46" s="523"/>
      <c r="M46" s="524"/>
      <c r="N46" s="107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4"/>
      <c r="Z46" s="107"/>
      <c r="AA46" s="523"/>
      <c r="AB46" s="523"/>
      <c r="AC46" s="523"/>
      <c r="AD46" s="523"/>
      <c r="AE46" s="523"/>
      <c r="AF46" s="523"/>
      <c r="AG46" s="523"/>
      <c r="AH46" s="523"/>
      <c r="AI46" s="657"/>
      <c r="AJ46" s="657"/>
      <c r="AK46" s="657"/>
      <c r="AL46" s="657"/>
      <c r="AM46" s="657"/>
      <c r="AN46" s="524"/>
      <c r="AO46" s="107"/>
      <c r="AP46" s="523"/>
      <c r="AQ46" s="523"/>
      <c r="AR46" s="524"/>
      <c r="AS46" s="107"/>
      <c r="AT46" s="524"/>
      <c r="AU46" s="107"/>
      <c r="AV46" s="523"/>
      <c r="AW46" s="523"/>
      <c r="AX46" s="524"/>
      <c r="AY46" s="107"/>
      <c r="AZ46" s="523"/>
      <c r="BA46" s="523"/>
      <c r="BB46" s="523"/>
      <c r="BC46" s="523"/>
      <c r="BD46" s="523"/>
      <c r="BE46" s="523"/>
      <c r="BF46" s="523"/>
      <c r="BG46" s="523"/>
      <c r="BH46" s="524"/>
      <c r="BI46" s="107">
        <f>1+0+1</f>
        <v>2</v>
      </c>
      <c r="BJ46" s="523">
        <v>0</v>
      </c>
      <c r="BK46" s="524"/>
      <c r="BL46" s="107"/>
      <c r="BM46" s="524"/>
      <c r="BN46" s="107"/>
      <c r="BO46" s="523"/>
      <c r="BP46" s="523"/>
      <c r="BQ46" s="523"/>
      <c r="BR46" s="523"/>
      <c r="BS46" s="523"/>
      <c r="BT46" s="523"/>
      <c r="BU46" s="524"/>
      <c r="BV46" s="107"/>
      <c r="BW46" s="523"/>
      <c r="BX46" s="523">
        <v>0</v>
      </c>
      <c r="BY46" s="523"/>
      <c r="BZ46" s="524">
        <v>3</v>
      </c>
      <c r="CA46" s="107"/>
      <c r="CB46" s="523"/>
      <c r="CC46" s="524"/>
      <c r="CD46" s="621"/>
      <c r="CE46" s="304">
        <f>SUM(G46:CD46)</f>
        <v>5</v>
      </c>
      <c r="CF46" s="304">
        <f>CE46</f>
        <v>5</v>
      </c>
    </row>
    <row r="47" spans="1:84" s="1068" customFormat="1" ht="18" customHeight="1">
      <c r="A47" s="1003"/>
      <c r="B47" s="1011" t="s">
        <v>168</v>
      </c>
      <c r="C47" s="1007">
        <v>2007</v>
      </c>
      <c r="D47" s="520" t="s">
        <v>82</v>
      </c>
      <c r="E47" s="523" t="s">
        <v>56</v>
      </c>
      <c r="F47" s="1015" t="s">
        <v>83</v>
      </c>
      <c r="G47" s="107"/>
      <c r="H47" s="523"/>
      <c r="I47" s="523"/>
      <c r="J47" s="524"/>
      <c r="K47" s="107">
        <v>2</v>
      </c>
      <c r="L47" s="523"/>
      <c r="M47" s="524">
        <v>3</v>
      </c>
      <c r="N47" s="107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4"/>
      <c r="Z47" s="107"/>
      <c r="AA47" s="523"/>
      <c r="AB47" s="523"/>
      <c r="AC47" s="523"/>
      <c r="AD47" s="523"/>
      <c r="AE47" s="523"/>
      <c r="AF47" s="523"/>
      <c r="AG47" s="523"/>
      <c r="AH47" s="523"/>
      <c r="AI47" s="657"/>
      <c r="AJ47" s="657"/>
      <c r="AK47" s="657"/>
      <c r="AL47" s="657"/>
      <c r="AM47" s="657"/>
      <c r="AN47" s="524"/>
      <c r="AO47" s="107"/>
      <c r="AP47" s="523"/>
      <c r="AQ47" s="523"/>
      <c r="AR47" s="569"/>
      <c r="AS47" s="567"/>
      <c r="AT47" s="569"/>
      <c r="AU47" s="567"/>
      <c r="AV47" s="568"/>
      <c r="AW47" s="568"/>
      <c r="AX47" s="569"/>
      <c r="AY47" s="567"/>
      <c r="AZ47" s="568"/>
      <c r="BA47" s="568"/>
      <c r="BB47" s="568"/>
      <c r="BC47" s="568"/>
      <c r="BD47" s="568"/>
      <c r="BE47" s="568"/>
      <c r="BF47" s="568"/>
      <c r="BG47" s="568"/>
      <c r="BH47" s="569"/>
      <c r="BI47" s="567"/>
      <c r="BJ47" s="568"/>
      <c r="BK47" s="569"/>
      <c r="BL47" s="567"/>
      <c r="BM47" s="569"/>
      <c r="BN47" s="567"/>
      <c r="BO47" s="568"/>
      <c r="BP47" s="568"/>
      <c r="BQ47" s="568"/>
      <c r="BR47" s="568"/>
      <c r="BS47" s="568"/>
      <c r="BT47" s="568"/>
      <c r="BU47" s="569"/>
      <c r="BV47" s="567"/>
      <c r="BW47" s="568"/>
      <c r="BX47" s="568"/>
      <c r="BY47" s="568"/>
      <c r="BZ47" s="569"/>
      <c r="CA47" s="567"/>
      <c r="CB47" s="568"/>
      <c r="CC47" s="569"/>
      <c r="CD47" s="615"/>
      <c r="CE47" s="304">
        <f t="shared" si="0"/>
        <v>5</v>
      </c>
      <c r="CF47" s="897">
        <f>SUM(CE47:CE48)</f>
        <v>5</v>
      </c>
    </row>
    <row r="48" spans="1:84" s="1068" customFormat="1" ht="18" customHeight="1">
      <c r="A48" s="1004"/>
      <c r="B48" s="1012"/>
      <c r="C48" s="1008"/>
      <c r="D48" s="520" t="s">
        <v>110</v>
      </c>
      <c r="E48" s="523" t="s">
        <v>18</v>
      </c>
      <c r="F48" s="1016"/>
      <c r="G48" s="180"/>
      <c r="H48" s="521"/>
      <c r="I48" s="521"/>
      <c r="J48" s="522"/>
      <c r="K48" s="180"/>
      <c r="L48" s="521"/>
      <c r="M48" s="522"/>
      <c r="N48" s="180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2"/>
      <c r="Z48" s="180"/>
      <c r="AA48" s="521"/>
      <c r="AB48" s="521"/>
      <c r="AC48" s="521"/>
      <c r="AD48" s="521"/>
      <c r="AE48" s="521"/>
      <c r="AF48" s="521"/>
      <c r="AG48" s="521"/>
      <c r="AH48" s="521"/>
      <c r="AI48" s="658"/>
      <c r="AJ48" s="658"/>
      <c r="AK48" s="658"/>
      <c r="AL48" s="658"/>
      <c r="AM48" s="658"/>
      <c r="AN48" s="522"/>
      <c r="AO48" s="180"/>
      <c r="AP48" s="521"/>
      <c r="AQ48" s="521"/>
      <c r="AR48" s="569"/>
      <c r="AS48" s="567"/>
      <c r="AT48" s="569"/>
      <c r="AU48" s="567"/>
      <c r="AV48" s="568"/>
      <c r="AW48" s="568"/>
      <c r="AX48" s="569"/>
      <c r="AY48" s="567"/>
      <c r="AZ48" s="568"/>
      <c r="BA48" s="568"/>
      <c r="BB48" s="568"/>
      <c r="BC48" s="568"/>
      <c r="BD48" s="568"/>
      <c r="BE48" s="568"/>
      <c r="BF48" s="568"/>
      <c r="BG48" s="568"/>
      <c r="BH48" s="569"/>
      <c r="BI48" s="567"/>
      <c r="BJ48" s="568"/>
      <c r="BK48" s="569"/>
      <c r="BL48" s="567"/>
      <c r="BM48" s="569"/>
      <c r="BN48" s="567"/>
      <c r="BO48" s="568"/>
      <c r="BP48" s="568"/>
      <c r="BQ48" s="568"/>
      <c r="BR48" s="568"/>
      <c r="BS48" s="568"/>
      <c r="BT48" s="568"/>
      <c r="BU48" s="569"/>
      <c r="BV48" s="567"/>
      <c r="BW48" s="568"/>
      <c r="BX48" s="568"/>
      <c r="BY48" s="568"/>
      <c r="BZ48" s="569"/>
      <c r="CA48" s="567"/>
      <c r="CB48" s="568"/>
      <c r="CC48" s="569"/>
      <c r="CD48" s="615"/>
      <c r="CE48" s="304">
        <f t="shared" si="0"/>
        <v>0</v>
      </c>
      <c r="CF48" s="898"/>
    </row>
    <row r="49" spans="1:84" s="1068" customFormat="1" ht="18" customHeight="1">
      <c r="A49" s="803" t="s">
        <v>535</v>
      </c>
      <c r="B49" s="806" t="s">
        <v>438</v>
      </c>
      <c r="C49" s="525"/>
      <c r="D49" s="485" t="s">
        <v>143</v>
      </c>
      <c r="E49" s="478" t="s">
        <v>56</v>
      </c>
      <c r="F49" s="807" t="s">
        <v>418</v>
      </c>
      <c r="G49" s="803"/>
      <c r="H49" s="478"/>
      <c r="I49" s="478">
        <v>2</v>
      </c>
      <c r="J49" s="224">
        <v>2</v>
      </c>
      <c r="K49" s="803"/>
      <c r="L49" s="478"/>
      <c r="M49" s="224"/>
      <c r="N49" s="803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224"/>
      <c r="Z49" s="803"/>
      <c r="AA49" s="478"/>
      <c r="AB49" s="478"/>
      <c r="AC49" s="478"/>
      <c r="AD49" s="478"/>
      <c r="AE49" s="478"/>
      <c r="AF49" s="478"/>
      <c r="AG49" s="478"/>
      <c r="AH49" s="478"/>
      <c r="AI49" s="645"/>
      <c r="AJ49" s="645"/>
      <c r="AK49" s="645"/>
      <c r="AL49" s="645"/>
      <c r="AM49" s="645"/>
      <c r="AN49" s="224"/>
      <c r="AO49" s="803"/>
      <c r="AP49" s="478"/>
      <c r="AQ49" s="478"/>
      <c r="AR49" s="224"/>
      <c r="AS49" s="803"/>
      <c r="AT49" s="224"/>
      <c r="AU49" s="803"/>
      <c r="AV49" s="478"/>
      <c r="AW49" s="478"/>
      <c r="AX49" s="224"/>
      <c r="AY49" s="803"/>
      <c r="AZ49" s="478"/>
      <c r="BA49" s="478"/>
      <c r="BB49" s="478"/>
      <c r="BC49" s="478"/>
      <c r="BD49" s="478"/>
      <c r="BE49" s="478"/>
      <c r="BF49" s="478"/>
      <c r="BG49" s="478"/>
      <c r="BH49" s="224"/>
      <c r="BI49" s="803"/>
      <c r="BJ49" s="478"/>
      <c r="BK49" s="224"/>
      <c r="BL49" s="803"/>
      <c r="BM49" s="224"/>
      <c r="BN49" s="803"/>
      <c r="BO49" s="478"/>
      <c r="BP49" s="478"/>
      <c r="BQ49" s="478"/>
      <c r="BR49" s="478"/>
      <c r="BS49" s="478"/>
      <c r="BT49" s="478"/>
      <c r="BU49" s="224"/>
      <c r="BV49" s="803"/>
      <c r="BW49" s="478"/>
      <c r="BX49" s="478"/>
      <c r="BY49" s="478"/>
      <c r="BZ49" s="224"/>
      <c r="CA49" s="803"/>
      <c r="CB49" s="478"/>
      <c r="CC49" s="224"/>
      <c r="CD49" s="468"/>
      <c r="CE49" s="509">
        <f t="shared" si="0"/>
        <v>4</v>
      </c>
      <c r="CF49" s="507">
        <f aca="true" t="shared" si="3" ref="CF49:CF71">CE49</f>
        <v>4</v>
      </c>
    </row>
    <row r="50" spans="1:84" s="1068" customFormat="1" ht="18" customHeight="1">
      <c r="A50" s="107"/>
      <c r="B50" s="113" t="s">
        <v>551</v>
      </c>
      <c r="C50" s="114"/>
      <c r="D50" s="501" t="s">
        <v>550</v>
      </c>
      <c r="E50" s="523" t="s">
        <v>18</v>
      </c>
      <c r="F50" s="303" t="s">
        <v>342</v>
      </c>
      <c r="G50" s="534"/>
      <c r="H50" s="532"/>
      <c r="I50" s="532"/>
      <c r="J50" s="535"/>
      <c r="K50" s="534"/>
      <c r="L50" s="532"/>
      <c r="M50" s="535"/>
      <c r="N50" s="534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5"/>
      <c r="Z50" s="534"/>
      <c r="AA50" s="532"/>
      <c r="AB50" s="532"/>
      <c r="AC50" s="532"/>
      <c r="AD50" s="532"/>
      <c r="AE50" s="532"/>
      <c r="AF50" s="532"/>
      <c r="AG50" s="532"/>
      <c r="AH50" s="532"/>
      <c r="AI50" s="656"/>
      <c r="AJ50" s="656"/>
      <c r="AK50" s="656"/>
      <c r="AL50" s="656"/>
      <c r="AM50" s="656"/>
      <c r="AN50" s="535"/>
      <c r="AO50" s="534"/>
      <c r="AP50" s="532"/>
      <c r="AQ50" s="532"/>
      <c r="AR50" s="535"/>
      <c r="AS50" s="627"/>
      <c r="AT50" s="632"/>
      <c r="AU50" s="627"/>
      <c r="AV50" s="628"/>
      <c r="AW50" s="628"/>
      <c r="AX50" s="632"/>
      <c r="AY50" s="627"/>
      <c r="AZ50" s="628"/>
      <c r="BA50" s="628"/>
      <c r="BB50" s="628"/>
      <c r="BC50" s="628"/>
      <c r="BD50" s="628"/>
      <c r="BE50" s="628"/>
      <c r="BF50" s="628"/>
      <c r="BG50" s="628"/>
      <c r="BH50" s="632"/>
      <c r="BI50" s="627"/>
      <c r="BJ50" s="628"/>
      <c r="BK50" s="632"/>
      <c r="BL50" s="627"/>
      <c r="BM50" s="632"/>
      <c r="BN50" s="627"/>
      <c r="BO50" s="628"/>
      <c r="BP50" s="628"/>
      <c r="BQ50" s="628"/>
      <c r="BR50" s="628"/>
      <c r="BS50" s="628"/>
      <c r="BT50" s="628"/>
      <c r="BU50" s="632"/>
      <c r="BV50" s="627"/>
      <c r="BW50" s="628">
        <f>3+1</f>
        <v>4</v>
      </c>
      <c r="BX50" s="628">
        <v>0</v>
      </c>
      <c r="BY50" s="628"/>
      <c r="BZ50" s="632"/>
      <c r="CA50" s="627"/>
      <c r="CB50" s="628"/>
      <c r="CC50" s="632"/>
      <c r="CD50" s="633"/>
      <c r="CE50" s="509">
        <f t="shared" si="0"/>
        <v>4</v>
      </c>
      <c r="CF50" s="304">
        <f>CE50</f>
        <v>4</v>
      </c>
    </row>
    <row r="51" spans="1:84" s="1068" customFormat="1" ht="18" customHeight="1">
      <c r="A51" s="803"/>
      <c r="B51" s="806" t="s">
        <v>431</v>
      </c>
      <c r="C51" s="525"/>
      <c r="D51" s="485" t="s">
        <v>433</v>
      </c>
      <c r="E51" s="478" t="s">
        <v>56</v>
      </c>
      <c r="F51" s="807" t="s">
        <v>422</v>
      </c>
      <c r="G51" s="803">
        <v>3</v>
      </c>
      <c r="H51" s="478"/>
      <c r="I51" s="478"/>
      <c r="J51" s="224">
        <v>1</v>
      </c>
      <c r="K51" s="803"/>
      <c r="L51" s="478"/>
      <c r="M51" s="224"/>
      <c r="N51" s="803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224"/>
      <c r="Z51" s="803"/>
      <c r="AA51" s="478"/>
      <c r="AB51" s="478"/>
      <c r="AC51" s="478"/>
      <c r="AD51" s="478"/>
      <c r="AE51" s="478"/>
      <c r="AF51" s="478"/>
      <c r="AG51" s="478"/>
      <c r="AH51" s="478"/>
      <c r="AI51" s="645"/>
      <c r="AJ51" s="645"/>
      <c r="AK51" s="645"/>
      <c r="AL51" s="645"/>
      <c r="AM51" s="645"/>
      <c r="AN51" s="224"/>
      <c r="AO51" s="803"/>
      <c r="AP51" s="478"/>
      <c r="AQ51" s="478"/>
      <c r="AR51" s="224"/>
      <c r="AS51" s="803"/>
      <c r="AT51" s="224"/>
      <c r="AU51" s="803"/>
      <c r="AV51" s="478"/>
      <c r="AW51" s="478"/>
      <c r="AX51" s="224"/>
      <c r="AY51" s="803"/>
      <c r="AZ51" s="478"/>
      <c r="BA51" s="478"/>
      <c r="BB51" s="478"/>
      <c r="BC51" s="478"/>
      <c r="BD51" s="478"/>
      <c r="BE51" s="478"/>
      <c r="BF51" s="478"/>
      <c r="BG51" s="478"/>
      <c r="BH51" s="224"/>
      <c r="BI51" s="803"/>
      <c r="BJ51" s="478"/>
      <c r="BK51" s="224"/>
      <c r="BL51" s="803"/>
      <c r="BM51" s="224"/>
      <c r="BN51" s="803"/>
      <c r="BO51" s="478"/>
      <c r="BP51" s="478"/>
      <c r="BQ51" s="478"/>
      <c r="BR51" s="478"/>
      <c r="BS51" s="478"/>
      <c r="BT51" s="478"/>
      <c r="BU51" s="224"/>
      <c r="BV51" s="803"/>
      <c r="BW51" s="478"/>
      <c r="BX51" s="478"/>
      <c r="BY51" s="478"/>
      <c r="BZ51" s="224"/>
      <c r="CA51" s="803"/>
      <c r="CB51" s="478"/>
      <c r="CC51" s="224"/>
      <c r="CD51" s="468"/>
      <c r="CE51" s="509">
        <f t="shared" si="0"/>
        <v>4</v>
      </c>
      <c r="CF51" s="507">
        <f t="shared" si="3"/>
        <v>4</v>
      </c>
    </row>
    <row r="52" spans="1:84" s="1068" customFormat="1" ht="18" customHeight="1">
      <c r="A52" s="803"/>
      <c r="B52" s="806" t="s">
        <v>486</v>
      </c>
      <c r="C52" s="525"/>
      <c r="D52" s="485" t="s">
        <v>485</v>
      </c>
      <c r="E52" s="478" t="s">
        <v>56</v>
      </c>
      <c r="F52" s="807" t="s">
        <v>400</v>
      </c>
      <c r="G52" s="803"/>
      <c r="H52" s="478"/>
      <c r="I52" s="478"/>
      <c r="J52" s="224"/>
      <c r="K52" s="803"/>
      <c r="L52" s="478"/>
      <c r="M52" s="224"/>
      <c r="N52" s="803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224"/>
      <c r="Z52" s="803"/>
      <c r="AA52" s="478"/>
      <c r="AB52" s="478"/>
      <c r="AC52" s="478"/>
      <c r="AD52" s="478"/>
      <c r="AE52" s="478"/>
      <c r="AF52" s="478"/>
      <c r="AG52" s="478"/>
      <c r="AH52" s="478"/>
      <c r="AI52" s="645"/>
      <c r="AJ52" s="645"/>
      <c r="AK52" s="645"/>
      <c r="AL52" s="645"/>
      <c r="AM52" s="645"/>
      <c r="AN52" s="224"/>
      <c r="AO52" s="803">
        <f>3+1</f>
        <v>4</v>
      </c>
      <c r="AP52" s="478"/>
      <c r="AQ52" s="478"/>
      <c r="AR52" s="224"/>
      <c r="AS52" s="803"/>
      <c r="AT52" s="224"/>
      <c r="AU52" s="803"/>
      <c r="AV52" s="478"/>
      <c r="AW52" s="478"/>
      <c r="AX52" s="224"/>
      <c r="AY52" s="803"/>
      <c r="AZ52" s="478"/>
      <c r="BA52" s="478"/>
      <c r="BB52" s="478"/>
      <c r="BC52" s="478"/>
      <c r="BD52" s="478"/>
      <c r="BE52" s="478"/>
      <c r="BF52" s="478"/>
      <c r="BG52" s="478"/>
      <c r="BH52" s="224"/>
      <c r="BI52" s="803"/>
      <c r="BJ52" s="478"/>
      <c r="BK52" s="224"/>
      <c r="BL52" s="803"/>
      <c r="BM52" s="224"/>
      <c r="BN52" s="803"/>
      <c r="BO52" s="478"/>
      <c r="BP52" s="478"/>
      <c r="BQ52" s="478"/>
      <c r="BR52" s="478"/>
      <c r="BS52" s="478"/>
      <c r="BT52" s="478"/>
      <c r="BU52" s="224"/>
      <c r="BV52" s="803"/>
      <c r="BW52" s="478"/>
      <c r="BX52" s="478"/>
      <c r="BY52" s="478"/>
      <c r="BZ52" s="224"/>
      <c r="CA52" s="803"/>
      <c r="CB52" s="478"/>
      <c r="CC52" s="224"/>
      <c r="CD52" s="468"/>
      <c r="CE52" s="509">
        <f t="shared" si="0"/>
        <v>4</v>
      </c>
      <c r="CF52" s="507">
        <f t="shared" si="3"/>
        <v>4</v>
      </c>
    </row>
    <row r="53" spans="1:84" s="1068" customFormat="1" ht="18" customHeight="1">
      <c r="A53" s="107"/>
      <c r="B53" s="113" t="s">
        <v>158</v>
      </c>
      <c r="C53" s="114">
        <v>2002</v>
      </c>
      <c r="D53" s="520" t="s">
        <v>86</v>
      </c>
      <c r="E53" s="523" t="s">
        <v>18</v>
      </c>
      <c r="F53" s="591" t="s">
        <v>85</v>
      </c>
      <c r="G53" s="107"/>
      <c r="H53" s="523"/>
      <c r="I53" s="523"/>
      <c r="J53" s="524"/>
      <c r="K53" s="107"/>
      <c r="L53" s="523"/>
      <c r="M53" s="524"/>
      <c r="N53" s="107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4"/>
      <c r="Z53" s="107"/>
      <c r="AA53" s="523"/>
      <c r="AB53" s="523"/>
      <c r="AC53" s="523"/>
      <c r="AD53" s="523"/>
      <c r="AE53" s="523"/>
      <c r="AF53" s="523"/>
      <c r="AG53" s="523"/>
      <c r="AH53" s="523"/>
      <c r="AI53" s="657"/>
      <c r="AJ53" s="657"/>
      <c r="AK53" s="657"/>
      <c r="AL53" s="657"/>
      <c r="AM53" s="657"/>
      <c r="AN53" s="524"/>
      <c r="AO53" s="107"/>
      <c r="AP53" s="523"/>
      <c r="AQ53" s="523"/>
      <c r="AR53" s="524"/>
      <c r="AS53" s="107"/>
      <c r="AT53" s="524"/>
      <c r="AU53" s="107"/>
      <c r="AV53" s="523"/>
      <c r="AW53" s="523"/>
      <c r="AX53" s="524"/>
      <c r="AY53" s="107"/>
      <c r="AZ53" s="523"/>
      <c r="BA53" s="523"/>
      <c r="BB53" s="523"/>
      <c r="BC53" s="523"/>
      <c r="BD53" s="523"/>
      <c r="BE53" s="523"/>
      <c r="BF53" s="523"/>
      <c r="BG53" s="523"/>
      <c r="BH53" s="524"/>
      <c r="BI53" s="107"/>
      <c r="BJ53" s="523"/>
      <c r="BK53" s="524"/>
      <c r="BL53" s="107"/>
      <c r="BM53" s="524"/>
      <c r="BN53" s="107"/>
      <c r="BO53" s="523"/>
      <c r="BP53" s="523"/>
      <c r="BQ53" s="523"/>
      <c r="BR53" s="523"/>
      <c r="BS53" s="523"/>
      <c r="BT53" s="523"/>
      <c r="BU53" s="524"/>
      <c r="BV53" s="107"/>
      <c r="BW53" s="523"/>
      <c r="BX53" s="523"/>
      <c r="BY53" s="523"/>
      <c r="BZ53" s="524"/>
      <c r="CA53" s="107"/>
      <c r="CB53" s="523">
        <v>1</v>
      </c>
      <c r="CC53" s="524">
        <v>3</v>
      </c>
      <c r="CD53" s="621"/>
      <c r="CE53" s="509">
        <f t="shared" si="0"/>
        <v>4</v>
      </c>
      <c r="CF53" s="304">
        <f>CE53</f>
        <v>4</v>
      </c>
    </row>
    <row r="54" spans="1:84" s="1068" customFormat="1" ht="18" customHeight="1">
      <c r="A54" s="107" t="s">
        <v>568</v>
      </c>
      <c r="B54" s="113" t="s">
        <v>548</v>
      </c>
      <c r="C54" s="114">
        <v>2012</v>
      </c>
      <c r="D54" s="501" t="s">
        <v>547</v>
      </c>
      <c r="E54" s="523" t="s">
        <v>18</v>
      </c>
      <c r="F54" s="574" t="s">
        <v>213</v>
      </c>
      <c r="G54" s="534"/>
      <c r="H54" s="532"/>
      <c r="I54" s="532"/>
      <c r="J54" s="535"/>
      <c r="K54" s="534"/>
      <c r="L54" s="532"/>
      <c r="M54" s="535"/>
      <c r="N54" s="534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5"/>
      <c r="Z54" s="534"/>
      <c r="AA54" s="532"/>
      <c r="AB54" s="532"/>
      <c r="AC54" s="532"/>
      <c r="AD54" s="532"/>
      <c r="AE54" s="532"/>
      <c r="AF54" s="532"/>
      <c r="AG54" s="532"/>
      <c r="AH54" s="532"/>
      <c r="AI54" s="656"/>
      <c r="AJ54" s="656"/>
      <c r="AK54" s="656"/>
      <c r="AL54" s="656"/>
      <c r="AM54" s="656"/>
      <c r="AN54" s="535"/>
      <c r="AO54" s="534"/>
      <c r="AP54" s="532"/>
      <c r="AQ54" s="532"/>
      <c r="AR54" s="535"/>
      <c r="AS54" s="534"/>
      <c r="AT54" s="535"/>
      <c r="AU54" s="534"/>
      <c r="AV54" s="532"/>
      <c r="AW54" s="532"/>
      <c r="AX54" s="535"/>
      <c r="AY54" s="534"/>
      <c r="AZ54" s="532"/>
      <c r="BA54" s="532"/>
      <c r="BB54" s="532"/>
      <c r="BC54" s="532"/>
      <c r="BD54" s="532"/>
      <c r="BE54" s="532"/>
      <c r="BF54" s="532"/>
      <c r="BG54" s="532"/>
      <c r="BH54" s="535"/>
      <c r="BI54" s="534"/>
      <c r="BJ54" s="532"/>
      <c r="BK54" s="535"/>
      <c r="BL54" s="534"/>
      <c r="BM54" s="535"/>
      <c r="BN54" s="534"/>
      <c r="BO54" s="532"/>
      <c r="BP54" s="532"/>
      <c r="BQ54" s="532"/>
      <c r="BR54" s="532"/>
      <c r="BS54" s="532"/>
      <c r="BT54" s="532"/>
      <c r="BU54" s="535"/>
      <c r="BV54" s="534">
        <v>3</v>
      </c>
      <c r="BW54" s="532"/>
      <c r="BX54" s="532"/>
      <c r="BY54" s="532"/>
      <c r="BZ54" s="535"/>
      <c r="CA54" s="534"/>
      <c r="CB54" s="532"/>
      <c r="CC54" s="535"/>
      <c r="CD54" s="616"/>
      <c r="CE54" s="304">
        <f t="shared" si="0"/>
        <v>3</v>
      </c>
      <c r="CF54" s="304">
        <f>CE54</f>
        <v>3</v>
      </c>
    </row>
    <row r="55" spans="1:84" s="1068" customFormat="1" ht="18" customHeight="1">
      <c r="A55" s="803"/>
      <c r="B55" s="806" t="s">
        <v>443</v>
      </c>
      <c r="C55" s="525"/>
      <c r="D55" s="485" t="s">
        <v>446</v>
      </c>
      <c r="E55" s="478" t="s">
        <v>58</v>
      </c>
      <c r="F55" s="807" t="s">
        <v>444</v>
      </c>
      <c r="G55" s="803"/>
      <c r="H55" s="478">
        <v>3</v>
      </c>
      <c r="I55" s="478"/>
      <c r="J55" s="224"/>
      <c r="K55" s="803"/>
      <c r="L55" s="478"/>
      <c r="M55" s="224"/>
      <c r="N55" s="803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224"/>
      <c r="Z55" s="803"/>
      <c r="AA55" s="478"/>
      <c r="AB55" s="478"/>
      <c r="AC55" s="478"/>
      <c r="AD55" s="478"/>
      <c r="AE55" s="478"/>
      <c r="AF55" s="478"/>
      <c r="AG55" s="478"/>
      <c r="AH55" s="478"/>
      <c r="AI55" s="645"/>
      <c r="AJ55" s="645"/>
      <c r="AK55" s="645"/>
      <c r="AL55" s="645"/>
      <c r="AM55" s="645"/>
      <c r="AN55" s="224"/>
      <c r="AO55" s="803"/>
      <c r="AP55" s="478"/>
      <c r="AQ55" s="478"/>
      <c r="AR55" s="224"/>
      <c r="AS55" s="803"/>
      <c r="AT55" s="224"/>
      <c r="AU55" s="803"/>
      <c r="AV55" s="478"/>
      <c r="AW55" s="478"/>
      <c r="AX55" s="224"/>
      <c r="AY55" s="803"/>
      <c r="AZ55" s="478"/>
      <c r="BA55" s="478"/>
      <c r="BB55" s="478"/>
      <c r="BC55" s="478"/>
      <c r="BD55" s="478"/>
      <c r="BE55" s="478"/>
      <c r="BF55" s="478"/>
      <c r="BG55" s="478"/>
      <c r="BH55" s="224"/>
      <c r="BI55" s="803"/>
      <c r="BJ55" s="478"/>
      <c r="BK55" s="224"/>
      <c r="BL55" s="803"/>
      <c r="BM55" s="224"/>
      <c r="BN55" s="803"/>
      <c r="BO55" s="478"/>
      <c r="BP55" s="478"/>
      <c r="BQ55" s="478"/>
      <c r="BR55" s="478"/>
      <c r="BS55" s="478"/>
      <c r="BT55" s="478"/>
      <c r="BU55" s="224"/>
      <c r="BV55" s="803"/>
      <c r="BW55" s="478"/>
      <c r="BX55" s="478"/>
      <c r="BY55" s="478"/>
      <c r="BZ55" s="224"/>
      <c r="CA55" s="803"/>
      <c r="CB55" s="478"/>
      <c r="CC55" s="224"/>
      <c r="CD55" s="468"/>
      <c r="CE55" s="509">
        <f t="shared" si="0"/>
        <v>3</v>
      </c>
      <c r="CF55" s="507">
        <f t="shared" si="3"/>
        <v>3</v>
      </c>
    </row>
    <row r="56" spans="1:84" s="1068" customFormat="1" ht="18" customHeight="1">
      <c r="A56" s="1003" t="s">
        <v>541</v>
      </c>
      <c r="B56" s="1005" t="s">
        <v>346</v>
      </c>
      <c r="C56" s="1007">
        <v>2011</v>
      </c>
      <c r="D56" s="520" t="s">
        <v>134</v>
      </c>
      <c r="E56" s="523" t="s">
        <v>56</v>
      </c>
      <c r="F56" s="1009" t="s">
        <v>52</v>
      </c>
      <c r="G56" s="534"/>
      <c r="H56" s="532"/>
      <c r="I56" s="532"/>
      <c r="J56" s="535"/>
      <c r="K56" s="534"/>
      <c r="L56" s="532"/>
      <c r="M56" s="535"/>
      <c r="N56" s="534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5"/>
      <c r="Z56" s="534">
        <v>0</v>
      </c>
      <c r="AA56" s="532">
        <v>0</v>
      </c>
      <c r="AB56" s="532"/>
      <c r="AC56" s="532"/>
      <c r="AD56" s="532"/>
      <c r="AE56" s="532"/>
      <c r="AF56" s="532"/>
      <c r="AG56" s="532"/>
      <c r="AH56" s="532">
        <f>1+0+1</f>
        <v>2</v>
      </c>
      <c r="AI56" s="656"/>
      <c r="AJ56" s="656"/>
      <c r="AK56" s="656"/>
      <c r="AL56" s="656"/>
      <c r="AM56" s="656"/>
      <c r="AN56" s="535"/>
      <c r="AO56" s="534"/>
      <c r="AP56" s="532"/>
      <c r="AQ56" s="532"/>
      <c r="AR56" s="535"/>
      <c r="AS56" s="534"/>
      <c r="AT56" s="535"/>
      <c r="AU56" s="534"/>
      <c r="AV56" s="532"/>
      <c r="AW56" s="532"/>
      <c r="AX56" s="535"/>
      <c r="AY56" s="534"/>
      <c r="AZ56" s="532"/>
      <c r="BA56" s="532"/>
      <c r="BB56" s="532"/>
      <c r="BC56" s="532"/>
      <c r="BD56" s="532"/>
      <c r="BE56" s="532"/>
      <c r="BF56" s="532"/>
      <c r="BG56" s="532"/>
      <c r="BH56" s="535"/>
      <c r="BI56" s="534"/>
      <c r="BJ56" s="532"/>
      <c r="BK56" s="535"/>
      <c r="BL56" s="534"/>
      <c r="BM56" s="535"/>
      <c r="BN56" s="534"/>
      <c r="BO56" s="532"/>
      <c r="BP56" s="532"/>
      <c r="BQ56" s="532"/>
      <c r="BR56" s="532"/>
      <c r="BS56" s="532"/>
      <c r="BT56" s="532"/>
      <c r="BU56" s="535"/>
      <c r="BV56" s="534"/>
      <c r="BW56" s="532"/>
      <c r="BX56" s="532"/>
      <c r="BY56" s="532"/>
      <c r="BZ56" s="535"/>
      <c r="CA56" s="534"/>
      <c r="CB56" s="532"/>
      <c r="CC56" s="535"/>
      <c r="CD56" s="616"/>
      <c r="CE56" s="304">
        <f aca="true" t="shared" si="4" ref="CE56:CE68">SUM(G56:CD56)</f>
        <v>2</v>
      </c>
      <c r="CF56" s="897">
        <f>SUM(CE56:CE57)</f>
        <v>2</v>
      </c>
    </row>
    <row r="57" spans="1:84" s="1068" customFormat="1" ht="18" customHeight="1">
      <c r="A57" s="1004"/>
      <c r="B57" s="1006"/>
      <c r="C57" s="1008"/>
      <c r="D57" s="526" t="s">
        <v>57</v>
      </c>
      <c r="E57" s="529" t="s">
        <v>18</v>
      </c>
      <c r="F57" s="1010"/>
      <c r="G57" s="627"/>
      <c r="H57" s="628"/>
      <c r="I57" s="628"/>
      <c r="J57" s="632"/>
      <c r="K57" s="627"/>
      <c r="L57" s="628"/>
      <c r="M57" s="632"/>
      <c r="N57" s="627"/>
      <c r="O57" s="628"/>
      <c r="P57" s="628"/>
      <c r="Q57" s="628"/>
      <c r="R57" s="628"/>
      <c r="S57" s="628"/>
      <c r="T57" s="628"/>
      <c r="U57" s="628"/>
      <c r="V57" s="628"/>
      <c r="W57" s="628"/>
      <c r="X57" s="628"/>
      <c r="Y57" s="632"/>
      <c r="Z57" s="627"/>
      <c r="AA57" s="628"/>
      <c r="AB57" s="628"/>
      <c r="AC57" s="628"/>
      <c r="AD57" s="628"/>
      <c r="AE57" s="628"/>
      <c r="AF57" s="628"/>
      <c r="AG57" s="628"/>
      <c r="AH57" s="628"/>
      <c r="AI57" s="686"/>
      <c r="AJ57" s="686"/>
      <c r="AK57" s="686"/>
      <c r="AL57" s="686"/>
      <c r="AM57" s="686"/>
      <c r="AN57" s="632"/>
      <c r="AO57" s="627"/>
      <c r="AP57" s="628"/>
      <c r="AQ57" s="628"/>
      <c r="AR57" s="535"/>
      <c r="AS57" s="534"/>
      <c r="AT57" s="535"/>
      <c r="AU57" s="534"/>
      <c r="AV57" s="532"/>
      <c r="AW57" s="532"/>
      <c r="AX57" s="535"/>
      <c r="AY57" s="534"/>
      <c r="AZ57" s="532"/>
      <c r="BA57" s="532"/>
      <c r="BB57" s="532"/>
      <c r="BC57" s="532"/>
      <c r="BD57" s="532"/>
      <c r="BE57" s="532"/>
      <c r="BF57" s="532"/>
      <c r="BG57" s="532"/>
      <c r="BH57" s="535"/>
      <c r="BI57" s="534"/>
      <c r="BJ57" s="532"/>
      <c r="BK57" s="535"/>
      <c r="BL57" s="534"/>
      <c r="BM57" s="535"/>
      <c r="BN57" s="534"/>
      <c r="BO57" s="532"/>
      <c r="BP57" s="532"/>
      <c r="BQ57" s="532"/>
      <c r="BR57" s="532"/>
      <c r="BS57" s="532"/>
      <c r="BT57" s="532"/>
      <c r="BU57" s="535"/>
      <c r="BV57" s="534"/>
      <c r="BW57" s="532"/>
      <c r="BX57" s="532"/>
      <c r="BY57" s="532"/>
      <c r="BZ57" s="535"/>
      <c r="CA57" s="534"/>
      <c r="CB57" s="532"/>
      <c r="CC57" s="535"/>
      <c r="CD57" s="616"/>
      <c r="CE57" s="304">
        <f t="shared" si="4"/>
        <v>0</v>
      </c>
      <c r="CF57" s="898"/>
    </row>
    <row r="58" spans="1:84" s="1068" customFormat="1" ht="18" customHeight="1">
      <c r="A58" s="107"/>
      <c r="B58" s="137" t="s">
        <v>489</v>
      </c>
      <c r="C58" s="175"/>
      <c r="D58" s="501" t="s">
        <v>229</v>
      </c>
      <c r="E58" s="523" t="s">
        <v>18</v>
      </c>
      <c r="F58" s="497" t="s">
        <v>400</v>
      </c>
      <c r="G58" s="536"/>
      <c r="H58" s="529"/>
      <c r="I58" s="529"/>
      <c r="J58" s="537"/>
      <c r="K58" s="536"/>
      <c r="L58" s="529"/>
      <c r="M58" s="537"/>
      <c r="N58" s="536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37"/>
      <c r="Z58" s="536"/>
      <c r="AA58" s="529"/>
      <c r="AB58" s="529"/>
      <c r="AC58" s="529"/>
      <c r="AD58" s="529"/>
      <c r="AE58" s="529"/>
      <c r="AF58" s="529"/>
      <c r="AG58" s="529"/>
      <c r="AH58" s="529"/>
      <c r="AI58" s="659"/>
      <c r="AJ58" s="659"/>
      <c r="AK58" s="659"/>
      <c r="AL58" s="659"/>
      <c r="AM58" s="659"/>
      <c r="AN58" s="537"/>
      <c r="AO58" s="536">
        <v>0</v>
      </c>
      <c r="AP58" s="529">
        <v>2</v>
      </c>
      <c r="AQ58" s="529"/>
      <c r="AR58" s="535"/>
      <c r="AS58" s="534"/>
      <c r="AT58" s="535"/>
      <c r="AU58" s="534"/>
      <c r="AV58" s="532"/>
      <c r="AW58" s="532"/>
      <c r="AX58" s="535"/>
      <c r="AY58" s="534"/>
      <c r="AZ58" s="532"/>
      <c r="BA58" s="532"/>
      <c r="BB58" s="532"/>
      <c r="BC58" s="532"/>
      <c r="BD58" s="532"/>
      <c r="BE58" s="532"/>
      <c r="BF58" s="532"/>
      <c r="BG58" s="532"/>
      <c r="BH58" s="535"/>
      <c r="BI58" s="534"/>
      <c r="BJ58" s="532"/>
      <c r="BK58" s="535"/>
      <c r="BL58" s="534"/>
      <c r="BM58" s="535"/>
      <c r="BN58" s="534"/>
      <c r="BO58" s="532"/>
      <c r="BP58" s="532"/>
      <c r="BQ58" s="532"/>
      <c r="BR58" s="532"/>
      <c r="BS58" s="532"/>
      <c r="BT58" s="532"/>
      <c r="BU58" s="535"/>
      <c r="BV58" s="534"/>
      <c r="BW58" s="532"/>
      <c r="BX58" s="532"/>
      <c r="BY58" s="532"/>
      <c r="BZ58" s="535"/>
      <c r="CA58" s="534"/>
      <c r="CB58" s="532"/>
      <c r="CC58" s="535"/>
      <c r="CD58" s="616"/>
      <c r="CE58" s="304">
        <f t="shared" si="4"/>
        <v>2</v>
      </c>
      <c r="CF58" s="304">
        <f t="shared" si="3"/>
        <v>2</v>
      </c>
    </row>
    <row r="59" spans="1:84" s="1068" customFormat="1" ht="18" customHeight="1">
      <c r="A59" s="174"/>
      <c r="B59" s="137" t="s">
        <v>210</v>
      </c>
      <c r="C59" s="175">
        <v>2004</v>
      </c>
      <c r="D59" s="1101" t="s">
        <v>104</v>
      </c>
      <c r="E59" s="527" t="s">
        <v>18</v>
      </c>
      <c r="F59" s="183" t="s">
        <v>105</v>
      </c>
      <c r="G59" s="174"/>
      <c r="H59" s="527"/>
      <c r="I59" s="527"/>
      <c r="J59" s="694"/>
      <c r="K59" s="174"/>
      <c r="L59" s="527"/>
      <c r="M59" s="694"/>
      <c r="N59" s="174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694"/>
      <c r="Z59" s="174"/>
      <c r="AA59" s="527"/>
      <c r="AB59" s="527"/>
      <c r="AC59" s="527"/>
      <c r="AD59" s="527"/>
      <c r="AE59" s="527"/>
      <c r="AF59" s="527"/>
      <c r="AG59" s="527"/>
      <c r="AH59" s="527"/>
      <c r="AI59" s="701"/>
      <c r="AJ59" s="701"/>
      <c r="AK59" s="701"/>
      <c r="AL59" s="701"/>
      <c r="AM59" s="701"/>
      <c r="AN59" s="694"/>
      <c r="AO59" s="174"/>
      <c r="AP59" s="527"/>
      <c r="AQ59" s="527"/>
      <c r="AR59" s="581"/>
      <c r="AS59" s="702"/>
      <c r="AT59" s="581"/>
      <c r="AU59" s="702"/>
      <c r="AV59" s="625"/>
      <c r="AW59" s="625"/>
      <c r="AX59" s="581"/>
      <c r="AY59" s="702"/>
      <c r="AZ59" s="625"/>
      <c r="BA59" s="625"/>
      <c r="BB59" s="625"/>
      <c r="BC59" s="625"/>
      <c r="BD59" s="625"/>
      <c r="BE59" s="625"/>
      <c r="BF59" s="625"/>
      <c r="BG59" s="625"/>
      <c r="BH59" s="581"/>
      <c r="BI59" s="702"/>
      <c r="BJ59" s="625"/>
      <c r="BK59" s="581"/>
      <c r="BL59" s="702"/>
      <c r="BM59" s="581"/>
      <c r="BN59" s="702"/>
      <c r="BO59" s="625"/>
      <c r="BP59" s="625"/>
      <c r="BQ59" s="625"/>
      <c r="BR59" s="625"/>
      <c r="BS59" s="625"/>
      <c r="BT59" s="625"/>
      <c r="BU59" s="581"/>
      <c r="BV59" s="702"/>
      <c r="BW59" s="625"/>
      <c r="BX59" s="625"/>
      <c r="BY59" s="625">
        <v>0</v>
      </c>
      <c r="BZ59" s="581">
        <v>2</v>
      </c>
      <c r="CA59" s="702"/>
      <c r="CB59" s="625"/>
      <c r="CC59" s="581"/>
      <c r="CD59" s="622"/>
      <c r="CE59" s="304">
        <f t="shared" si="4"/>
        <v>2</v>
      </c>
      <c r="CF59" s="718">
        <f>CE59</f>
        <v>2</v>
      </c>
    </row>
    <row r="60" spans="1:84" s="1068" customFormat="1" ht="18" customHeight="1">
      <c r="A60" s="107"/>
      <c r="B60" s="302" t="s">
        <v>175</v>
      </c>
      <c r="C60" s="114">
        <v>2001</v>
      </c>
      <c r="D60" s="531" t="s">
        <v>174</v>
      </c>
      <c r="E60" s="532" t="s">
        <v>18</v>
      </c>
      <c r="F60" s="533" t="s">
        <v>176</v>
      </c>
      <c r="G60" s="534"/>
      <c r="H60" s="532"/>
      <c r="I60" s="532"/>
      <c r="J60" s="535"/>
      <c r="K60" s="534"/>
      <c r="L60" s="532"/>
      <c r="M60" s="535">
        <v>2</v>
      </c>
      <c r="N60" s="534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5"/>
      <c r="Z60" s="534"/>
      <c r="AA60" s="532"/>
      <c r="AB60" s="532"/>
      <c r="AC60" s="532"/>
      <c r="AD60" s="532"/>
      <c r="AE60" s="532"/>
      <c r="AF60" s="532"/>
      <c r="AG60" s="532"/>
      <c r="AH60" s="532"/>
      <c r="AI60" s="656"/>
      <c r="AJ60" s="656"/>
      <c r="AK60" s="656"/>
      <c r="AL60" s="656"/>
      <c r="AM60" s="656"/>
      <c r="AN60" s="535"/>
      <c r="AO60" s="534"/>
      <c r="AP60" s="532"/>
      <c r="AQ60" s="532"/>
      <c r="AR60" s="535"/>
      <c r="AS60" s="534"/>
      <c r="AT60" s="535"/>
      <c r="AU60" s="534"/>
      <c r="AV60" s="532"/>
      <c r="AW60" s="532"/>
      <c r="AX60" s="535"/>
      <c r="AY60" s="534"/>
      <c r="AZ60" s="532"/>
      <c r="BA60" s="532"/>
      <c r="BB60" s="532"/>
      <c r="BC60" s="532"/>
      <c r="BD60" s="532"/>
      <c r="BE60" s="532"/>
      <c r="BF60" s="532"/>
      <c r="BG60" s="532"/>
      <c r="BH60" s="535"/>
      <c r="BI60" s="534"/>
      <c r="BJ60" s="532"/>
      <c r="BK60" s="535"/>
      <c r="BL60" s="534"/>
      <c r="BM60" s="535"/>
      <c r="BN60" s="534"/>
      <c r="BO60" s="532"/>
      <c r="BP60" s="532"/>
      <c r="BQ60" s="532"/>
      <c r="BR60" s="532"/>
      <c r="BS60" s="532"/>
      <c r="BT60" s="532"/>
      <c r="BU60" s="535"/>
      <c r="BV60" s="534"/>
      <c r="BW60" s="532"/>
      <c r="BX60" s="532"/>
      <c r="BY60" s="532">
        <v>0</v>
      </c>
      <c r="BZ60" s="535"/>
      <c r="CA60" s="534"/>
      <c r="CB60" s="532"/>
      <c r="CC60" s="535"/>
      <c r="CD60" s="616"/>
      <c r="CE60" s="304">
        <f t="shared" si="4"/>
        <v>2</v>
      </c>
      <c r="CF60" s="304">
        <f t="shared" si="3"/>
        <v>2</v>
      </c>
    </row>
    <row r="61" spans="1:84" s="1068" customFormat="1" ht="18" customHeight="1">
      <c r="A61" s="107"/>
      <c r="B61" s="302" t="s">
        <v>452</v>
      </c>
      <c r="C61" s="114">
        <v>2009</v>
      </c>
      <c r="D61" s="531" t="s">
        <v>451</v>
      </c>
      <c r="E61" s="532" t="s">
        <v>18</v>
      </c>
      <c r="F61" s="533" t="s">
        <v>111</v>
      </c>
      <c r="G61" s="534"/>
      <c r="H61" s="532"/>
      <c r="I61" s="532"/>
      <c r="J61" s="535"/>
      <c r="K61" s="534"/>
      <c r="L61" s="532">
        <v>2</v>
      </c>
      <c r="M61" s="535"/>
      <c r="N61" s="534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5"/>
      <c r="Z61" s="534"/>
      <c r="AA61" s="532"/>
      <c r="AB61" s="532"/>
      <c r="AC61" s="532"/>
      <c r="AD61" s="532"/>
      <c r="AE61" s="532"/>
      <c r="AF61" s="532"/>
      <c r="AG61" s="532"/>
      <c r="AH61" s="532"/>
      <c r="AI61" s="656"/>
      <c r="AJ61" s="656"/>
      <c r="AK61" s="656"/>
      <c r="AL61" s="656"/>
      <c r="AM61" s="656"/>
      <c r="AN61" s="535"/>
      <c r="AO61" s="534"/>
      <c r="AP61" s="532"/>
      <c r="AQ61" s="532"/>
      <c r="AR61" s="535"/>
      <c r="AS61" s="534"/>
      <c r="AT61" s="535"/>
      <c r="AU61" s="534"/>
      <c r="AV61" s="532"/>
      <c r="AW61" s="532"/>
      <c r="AX61" s="535"/>
      <c r="AY61" s="534"/>
      <c r="AZ61" s="532"/>
      <c r="BA61" s="532"/>
      <c r="BB61" s="532"/>
      <c r="BC61" s="532"/>
      <c r="BD61" s="532"/>
      <c r="BE61" s="532"/>
      <c r="BF61" s="532"/>
      <c r="BG61" s="532"/>
      <c r="BH61" s="535"/>
      <c r="BI61" s="534"/>
      <c r="BJ61" s="532"/>
      <c r="BK61" s="535"/>
      <c r="BL61" s="534"/>
      <c r="BM61" s="535"/>
      <c r="BN61" s="534"/>
      <c r="BO61" s="532"/>
      <c r="BP61" s="532"/>
      <c r="BQ61" s="532"/>
      <c r="BR61" s="532"/>
      <c r="BS61" s="532"/>
      <c r="BT61" s="532"/>
      <c r="BU61" s="535"/>
      <c r="BV61" s="534"/>
      <c r="BW61" s="532"/>
      <c r="BX61" s="532">
        <v>0</v>
      </c>
      <c r="BY61" s="532"/>
      <c r="BZ61" s="535"/>
      <c r="CA61" s="534"/>
      <c r="CB61" s="532"/>
      <c r="CC61" s="535"/>
      <c r="CD61" s="616"/>
      <c r="CE61" s="304">
        <f t="shared" si="4"/>
        <v>2</v>
      </c>
      <c r="CF61" s="304">
        <f t="shared" si="3"/>
        <v>2</v>
      </c>
    </row>
    <row r="62" spans="1:84" s="1068" customFormat="1" ht="18" customHeight="1">
      <c r="A62" s="107"/>
      <c r="B62" s="302" t="s">
        <v>558</v>
      </c>
      <c r="C62" s="114"/>
      <c r="D62" s="531" t="s">
        <v>146</v>
      </c>
      <c r="E62" s="532" t="s">
        <v>18</v>
      </c>
      <c r="F62" s="533" t="s">
        <v>252</v>
      </c>
      <c r="G62" s="534"/>
      <c r="H62" s="532"/>
      <c r="I62" s="532"/>
      <c r="J62" s="535"/>
      <c r="K62" s="534"/>
      <c r="L62" s="532"/>
      <c r="M62" s="535"/>
      <c r="N62" s="534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5"/>
      <c r="Z62" s="534"/>
      <c r="AA62" s="532"/>
      <c r="AB62" s="532"/>
      <c r="AC62" s="532"/>
      <c r="AD62" s="532"/>
      <c r="AE62" s="532"/>
      <c r="AF62" s="532"/>
      <c r="AG62" s="532"/>
      <c r="AH62" s="532"/>
      <c r="AI62" s="656"/>
      <c r="AJ62" s="656"/>
      <c r="AK62" s="656"/>
      <c r="AL62" s="656"/>
      <c r="AM62" s="656"/>
      <c r="AN62" s="535"/>
      <c r="AO62" s="534"/>
      <c r="AP62" s="532"/>
      <c r="AQ62" s="532"/>
      <c r="AR62" s="535"/>
      <c r="AS62" s="534"/>
      <c r="AT62" s="535"/>
      <c r="AU62" s="534"/>
      <c r="AV62" s="532"/>
      <c r="AW62" s="532"/>
      <c r="AX62" s="535"/>
      <c r="AY62" s="534"/>
      <c r="AZ62" s="532"/>
      <c r="BA62" s="532"/>
      <c r="BB62" s="532"/>
      <c r="BC62" s="532"/>
      <c r="BD62" s="532"/>
      <c r="BE62" s="532"/>
      <c r="BF62" s="532"/>
      <c r="BG62" s="532"/>
      <c r="BH62" s="535"/>
      <c r="BI62" s="534"/>
      <c r="BJ62" s="532"/>
      <c r="BK62" s="535"/>
      <c r="BL62" s="534"/>
      <c r="BM62" s="535"/>
      <c r="BN62" s="534"/>
      <c r="BO62" s="532"/>
      <c r="BP62" s="532"/>
      <c r="BQ62" s="532"/>
      <c r="BR62" s="532"/>
      <c r="BS62" s="532"/>
      <c r="BT62" s="532"/>
      <c r="BU62" s="535"/>
      <c r="BV62" s="534"/>
      <c r="BW62" s="532">
        <v>0</v>
      </c>
      <c r="BX62" s="532">
        <f>1+1</f>
        <v>2</v>
      </c>
      <c r="BY62" s="532"/>
      <c r="BZ62" s="535"/>
      <c r="CA62" s="534"/>
      <c r="CB62" s="532"/>
      <c r="CC62" s="535"/>
      <c r="CD62" s="616"/>
      <c r="CE62" s="304">
        <f t="shared" si="4"/>
        <v>2</v>
      </c>
      <c r="CF62" s="304">
        <f t="shared" si="3"/>
        <v>2</v>
      </c>
    </row>
    <row r="63" spans="1:84" s="1068" customFormat="1" ht="18" customHeight="1">
      <c r="A63" s="803"/>
      <c r="B63" s="806" t="s">
        <v>421</v>
      </c>
      <c r="C63" s="525"/>
      <c r="D63" s="485" t="s">
        <v>445</v>
      </c>
      <c r="E63" s="478" t="s">
        <v>18</v>
      </c>
      <c r="F63" s="807" t="s">
        <v>422</v>
      </c>
      <c r="G63" s="803">
        <v>2</v>
      </c>
      <c r="H63" s="478"/>
      <c r="I63" s="478"/>
      <c r="J63" s="224"/>
      <c r="K63" s="803"/>
      <c r="L63" s="478"/>
      <c r="M63" s="224"/>
      <c r="N63" s="803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224"/>
      <c r="Z63" s="803"/>
      <c r="AA63" s="478"/>
      <c r="AB63" s="478"/>
      <c r="AC63" s="478"/>
      <c r="AD63" s="478"/>
      <c r="AE63" s="478"/>
      <c r="AF63" s="478"/>
      <c r="AG63" s="478"/>
      <c r="AH63" s="478"/>
      <c r="AI63" s="645"/>
      <c r="AJ63" s="645"/>
      <c r="AK63" s="645"/>
      <c r="AL63" s="645"/>
      <c r="AM63" s="645"/>
      <c r="AN63" s="224"/>
      <c r="AO63" s="803"/>
      <c r="AP63" s="478"/>
      <c r="AQ63" s="478"/>
      <c r="AR63" s="224"/>
      <c r="AS63" s="803"/>
      <c r="AT63" s="224"/>
      <c r="AU63" s="803"/>
      <c r="AV63" s="478"/>
      <c r="AW63" s="478"/>
      <c r="AX63" s="224"/>
      <c r="AY63" s="803"/>
      <c r="AZ63" s="478"/>
      <c r="BA63" s="478"/>
      <c r="BB63" s="478"/>
      <c r="BC63" s="478"/>
      <c r="BD63" s="478"/>
      <c r="BE63" s="478"/>
      <c r="BF63" s="478"/>
      <c r="BG63" s="478"/>
      <c r="BH63" s="224"/>
      <c r="BI63" s="803"/>
      <c r="BJ63" s="478"/>
      <c r="BK63" s="224"/>
      <c r="BL63" s="803"/>
      <c r="BM63" s="224"/>
      <c r="BN63" s="803"/>
      <c r="BO63" s="478"/>
      <c r="BP63" s="478"/>
      <c r="BQ63" s="478"/>
      <c r="BR63" s="478"/>
      <c r="BS63" s="478"/>
      <c r="BT63" s="478"/>
      <c r="BU63" s="224"/>
      <c r="BV63" s="803"/>
      <c r="BW63" s="478"/>
      <c r="BX63" s="478"/>
      <c r="BY63" s="478"/>
      <c r="BZ63" s="224"/>
      <c r="CA63" s="803"/>
      <c r="CB63" s="478"/>
      <c r="CC63" s="224"/>
      <c r="CD63" s="468"/>
      <c r="CE63" s="509">
        <f t="shared" si="4"/>
        <v>2</v>
      </c>
      <c r="CF63" s="507">
        <f t="shared" si="3"/>
        <v>2</v>
      </c>
    </row>
    <row r="64" spans="1:84" s="1068" customFormat="1" ht="18" customHeight="1">
      <c r="A64" s="173" t="s">
        <v>569</v>
      </c>
      <c r="B64" s="137" t="s">
        <v>455</v>
      </c>
      <c r="C64" s="175">
        <v>2003</v>
      </c>
      <c r="D64" s="503" t="s">
        <v>454</v>
      </c>
      <c r="E64" s="527" t="s">
        <v>56</v>
      </c>
      <c r="F64" s="497" t="s">
        <v>83</v>
      </c>
      <c r="G64" s="536"/>
      <c r="H64" s="529"/>
      <c r="I64" s="529"/>
      <c r="J64" s="537"/>
      <c r="K64" s="536"/>
      <c r="L64" s="529">
        <v>1</v>
      </c>
      <c r="M64" s="537"/>
      <c r="N64" s="536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37"/>
      <c r="Z64" s="536"/>
      <c r="AA64" s="529"/>
      <c r="AB64" s="529"/>
      <c r="AC64" s="529"/>
      <c r="AD64" s="529"/>
      <c r="AE64" s="529"/>
      <c r="AF64" s="529"/>
      <c r="AG64" s="529"/>
      <c r="AH64" s="529"/>
      <c r="AI64" s="659"/>
      <c r="AJ64" s="659"/>
      <c r="AK64" s="659"/>
      <c r="AL64" s="659"/>
      <c r="AM64" s="659"/>
      <c r="AN64" s="537"/>
      <c r="AO64" s="536"/>
      <c r="AP64" s="529"/>
      <c r="AQ64" s="529"/>
      <c r="AR64" s="537"/>
      <c r="AS64" s="536"/>
      <c r="AT64" s="537"/>
      <c r="AU64" s="536"/>
      <c r="AV64" s="529"/>
      <c r="AW64" s="529"/>
      <c r="AX64" s="537"/>
      <c r="AY64" s="536"/>
      <c r="AZ64" s="529"/>
      <c r="BA64" s="529"/>
      <c r="BB64" s="529"/>
      <c r="BC64" s="529"/>
      <c r="BD64" s="529"/>
      <c r="BE64" s="529"/>
      <c r="BF64" s="529"/>
      <c r="BG64" s="529"/>
      <c r="BH64" s="537"/>
      <c r="BI64" s="536"/>
      <c r="BJ64" s="529"/>
      <c r="BK64" s="537"/>
      <c r="BL64" s="536"/>
      <c r="BM64" s="537"/>
      <c r="BN64" s="536"/>
      <c r="BO64" s="529"/>
      <c r="BP64" s="529"/>
      <c r="BQ64" s="529"/>
      <c r="BR64" s="529"/>
      <c r="BS64" s="529"/>
      <c r="BT64" s="529"/>
      <c r="BU64" s="537"/>
      <c r="BV64" s="536"/>
      <c r="BW64" s="529"/>
      <c r="BX64" s="529"/>
      <c r="BY64" s="529"/>
      <c r="BZ64" s="537"/>
      <c r="CA64" s="536"/>
      <c r="CB64" s="529"/>
      <c r="CC64" s="537"/>
      <c r="CD64" s="619"/>
      <c r="CE64" s="304">
        <f t="shared" si="4"/>
        <v>1</v>
      </c>
      <c r="CF64" s="304">
        <f t="shared" si="3"/>
        <v>1</v>
      </c>
    </row>
    <row r="65" spans="1:84" s="1068" customFormat="1" ht="18" customHeight="1">
      <c r="A65" s="107"/>
      <c r="B65" s="113" t="s">
        <v>161</v>
      </c>
      <c r="C65" s="114">
        <v>1995</v>
      </c>
      <c r="D65" s="531" t="s">
        <v>172</v>
      </c>
      <c r="E65" s="523" t="s">
        <v>56</v>
      </c>
      <c r="F65" s="533" t="s">
        <v>193</v>
      </c>
      <c r="G65" s="534"/>
      <c r="H65" s="532"/>
      <c r="I65" s="532"/>
      <c r="J65" s="535"/>
      <c r="K65" s="534"/>
      <c r="L65" s="532"/>
      <c r="M65" s="535"/>
      <c r="N65" s="534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5"/>
      <c r="Z65" s="534"/>
      <c r="AA65" s="532"/>
      <c r="AB65" s="532"/>
      <c r="AC65" s="532"/>
      <c r="AD65" s="532"/>
      <c r="AE65" s="532"/>
      <c r="AF65" s="532"/>
      <c r="AG65" s="532"/>
      <c r="AH65" s="532"/>
      <c r="AI65" s="656"/>
      <c r="AJ65" s="656"/>
      <c r="AK65" s="656"/>
      <c r="AL65" s="656"/>
      <c r="AM65" s="656"/>
      <c r="AN65" s="535"/>
      <c r="AO65" s="534"/>
      <c r="AP65" s="532"/>
      <c r="AQ65" s="532"/>
      <c r="AR65" s="535"/>
      <c r="AS65" s="534"/>
      <c r="AT65" s="535"/>
      <c r="AU65" s="534"/>
      <c r="AV65" s="532"/>
      <c r="AW65" s="532"/>
      <c r="AX65" s="535"/>
      <c r="AY65" s="534"/>
      <c r="AZ65" s="532"/>
      <c r="BA65" s="532"/>
      <c r="BB65" s="532"/>
      <c r="BC65" s="532"/>
      <c r="BD65" s="532"/>
      <c r="BE65" s="532"/>
      <c r="BF65" s="532"/>
      <c r="BG65" s="532"/>
      <c r="BH65" s="535"/>
      <c r="BI65" s="534"/>
      <c r="BJ65" s="532"/>
      <c r="BK65" s="535"/>
      <c r="BL65" s="534"/>
      <c r="BM65" s="535"/>
      <c r="BN65" s="534"/>
      <c r="BO65" s="532"/>
      <c r="BP65" s="532"/>
      <c r="BQ65" s="532"/>
      <c r="BR65" s="532"/>
      <c r="BS65" s="532"/>
      <c r="BT65" s="532"/>
      <c r="BU65" s="535"/>
      <c r="BV65" s="534"/>
      <c r="BW65" s="532"/>
      <c r="BX65" s="532"/>
      <c r="BY65" s="532"/>
      <c r="BZ65" s="535"/>
      <c r="CA65" s="534">
        <v>1</v>
      </c>
      <c r="CB65" s="532"/>
      <c r="CC65" s="535"/>
      <c r="CD65" s="618"/>
      <c r="CE65" s="304">
        <f t="shared" si="4"/>
        <v>1</v>
      </c>
      <c r="CF65" s="74">
        <f>CE65</f>
        <v>1</v>
      </c>
    </row>
    <row r="66" spans="1:84" s="1068" customFormat="1" ht="18" customHeight="1">
      <c r="A66" s="808"/>
      <c r="B66" s="809" t="s">
        <v>437</v>
      </c>
      <c r="C66" s="812"/>
      <c r="D66" s="488" t="s">
        <v>143</v>
      </c>
      <c r="E66" s="480" t="s">
        <v>56</v>
      </c>
      <c r="F66" s="297" t="s">
        <v>418</v>
      </c>
      <c r="G66" s="808"/>
      <c r="H66" s="480">
        <v>1</v>
      </c>
      <c r="I66" s="480"/>
      <c r="J66" s="222"/>
      <c r="K66" s="808"/>
      <c r="L66" s="480"/>
      <c r="M66" s="222"/>
      <c r="N66" s="808"/>
      <c r="O66" s="480"/>
      <c r="P66" s="480"/>
      <c r="Q66" s="480"/>
      <c r="R66" s="480"/>
      <c r="S66" s="480"/>
      <c r="T66" s="480"/>
      <c r="U66" s="480"/>
      <c r="V66" s="480"/>
      <c r="W66" s="480"/>
      <c r="X66" s="480"/>
      <c r="Y66" s="222"/>
      <c r="Z66" s="808"/>
      <c r="AA66" s="480"/>
      <c r="AB66" s="480"/>
      <c r="AC66" s="480"/>
      <c r="AD66" s="480"/>
      <c r="AE66" s="480"/>
      <c r="AF66" s="480"/>
      <c r="AG66" s="480"/>
      <c r="AH66" s="480"/>
      <c r="AI66" s="647"/>
      <c r="AJ66" s="647"/>
      <c r="AK66" s="647"/>
      <c r="AL66" s="647"/>
      <c r="AM66" s="647"/>
      <c r="AN66" s="222"/>
      <c r="AO66" s="808"/>
      <c r="AP66" s="480"/>
      <c r="AQ66" s="480"/>
      <c r="AR66" s="222"/>
      <c r="AS66" s="808"/>
      <c r="AT66" s="222"/>
      <c r="AU66" s="808"/>
      <c r="AV66" s="480"/>
      <c r="AW66" s="480"/>
      <c r="AX66" s="222"/>
      <c r="AY66" s="808"/>
      <c r="AZ66" s="480"/>
      <c r="BA66" s="480"/>
      <c r="BB66" s="480"/>
      <c r="BC66" s="480"/>
      <c r="BD66" s="480"/>
      <c r="BE66" s="480"/>
      <c r="BF66" s="480"/>
      <c r="BG66" s="480"/>
      <c r="BH66" s="222"/>
      <c r="BI66" s="808"/>
      <c r="BJ66" s="480"/>
      <c r="BK66" s="222"/>
      <c r="BL66" s="808"/>
      <c r="BM66" s="222"/>
      <c r="BN66" s="808"/>
      <c r="BO66" s="480"/>
      <c r="BP66" s="480"/>
      <c r="BQ66" s="480"/>
      <c r="BR66" s="480"/>
      <c r="BS66" s="480"/>
      <c r="BT66" s="480"/>
      <c r="BU66" s="222"/>
      <c r="BV66" s="808"/>
      <c r="BW66" s="480"/>
      <c r="BX66" s="480"/>
      <c r="BY66" s="480"/>
      <c r="BZ66" s="222"/>
      <c r="CA66" s="808"/>
      <c r="CB66" s="480"/>
      <c r="CC66" s="222"/>
      <c r="CD66" s="470"/>
      <c r="CE66" s="510">
        <f t="shared" si="4"/>
        <v>1</v>
      </c>
      <c r="CF66" s="511">
        <f t="shared" si="3"/>
        <v>1</v>
      </c>
    </row>
    <row r="67" spans="1:84" s="1068" customFormat="1" ht="18" customHeight="1">
      <c r="A67" s="808"/>
      <c r="B67" s="809" t="s">
        <v>394</v>
      </c>
      <c r="C67" s="812"/>
      <c r="D67" s="488" t="s">
        <v>393</v>
      </c>
      <c r="E67" s="480" t="s">
        <v>18</v>
      </c>
      <c r="F67" s="297" t="s">
        <v>400</v>
      </c>
      <c r="G67" s="808"/>
      <c r="H67" s="480"/>
      <c r="I67" s="480"/>
      <c r="J67" s="222"/>
      <c r="K67" s="808"/>
      <c r="L67" s="480"/>
      <c r="M67" s="222"/>
      <c r="N67" s="808"/>
      <c r="O67" s="480"/>
      <c r="P67" s="480"/>
      <c r="Q67" s="480"/>
      <c r="R67" s="480"/>
      <c r="S67" s="480"/>
      <c r="T67" s="480"/>
      <c r="U67" s="480"/>
      <c r="V67" s="480"/>
      <c r="W67" s="480"/>
      <c r="X67" s="480"/>
      <c r="Y67" s="222"/>
      <c r="Z67" s="808"/>
      <c r="AA67" s="480"/>
      <c r="AB67" s="480"/>
      <c r="AC67" s="480"/>
      <c r="AD67" s="480"/>
      <c r="AE67" s="480"/>
      <c r="AF67" s="480"/>
      <c r="AG67" s="480"/>
      <c r="AH67" s="480"/>
      <c r="AI67" s="647"/>
      <c r="AJ67" s="647"/>
      <c r="AK67" s="647"/>
      <c r="AL67" s="647"/>
      <c r="AM67" s="647"/>
      <c r="AN67" s="222"/>
      <c r="AO67" s="808">
        <v>1</v>
      </c>
      <c r="AP67" s="480"/>
      <c r="AQ67" s="480"/>
      <c r="AR67" s="222"/>
      <c r="AS67" s="808"/>
      <c r="AT67" s="222"/>
      <c r="AU67" s="808"/>
      <c r="AV67" s="480"/>
      <c r="AW67" s="480"/>
      <c r="AX67" s="222"/>
      <c r="AY67" s="808"/>
      <c r="AZ67" s="480"/>
      <c r="BA67" s="480"/>
      <c r="BB67" s="480"/>
      <c r="BC67" s="480"/>
      <c r="BD67" s="480"/>
      <c r="BE67" s="480"/>
      <c r="BF67" s="480"/>
      <c r="BG67" s="480"/>
      <c r="BH67" s="222"/>
      <c r="BI67" s="808"/>
      <c r="BJ67" s="480"/>
      <c r="BK67" s="222"/>
      <c r="BL67" s="808"/>
      <c r="BM67" s="222"/>
      <c r="BN67" s="808"/>
      <c r="BO67" s="480"/>
      <c r="BP67" s="480"/>
      <c r="BQ67" s="480"/>
      <c r="BR67" s="480"/>
      <c r="BS67" s="480"/>
      <c r="BT67" s="480"/>
      <c r="BU67" s="222"/>
      <c r="BV67" s="808"/>
      <c r="BW67" s="480"/>
      <c r="BX67" s="480"/>
      <c r="BY67" s="480"/>
      <c r="BZ67" s="222"/>
      <c r="CA67" s="808"/>
      <c r="CB67" s="480"/>
      <c r="CC67" s="222"/>
      <c r="CD67" s="470"/>
      <c r="CE67" s="510">
        <f t="shared" si="4"/>
        <v>1</v>
      </c>
      <c r="CF67" s="511">
        <f t="shared" si="3"/>
        <v>1</v>
      </c>
    </row>
    <row r="68" spans="1:84" s="1068" customFormat="1" ht="18" customHeight="1" thickBot="1">
      <c r="A68" s="803"/>
      <c r="B68" s="806" t="s">
        <v>435</v>
      </c>
      <c r="C68" s="525"/>
      <c r="D68" s="485" t="s">
        <v>434</v>
      </c>
      <c r="E68" s="478" t="s">
        <v>56</v>
      </c>
      <c r="F68" s="807" t="s">
        <v>422</v>
      </c>
      <c r="G68" s="803">
        <v>1</v>
      </c>
      <c r="H68" s="478"/>
      <c r="I68" s="478"/>
      <c r="J68" s="224"/>
      <c r="K68" s="803"/>
      <c r="L68" s="478"/>
      <c r="M68" s="224"/>
      <c r="N68" s="803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224"/>
      <c r="Z68" s="803"/>
      <c r="AA68" s="478"/>
      <c r="AB68" s="478"/>
      <c r="AC68" s="478"/>
      <c r="AD68" s="478"/>
      <c r="AE68" s="478"/>
      <c r="AF68" s="478"/>
      <c r="AG68" s="478"/>
      <c r="AH68" s="478"/>
      <c r="AI68" s="645"/>
      <c r="AJ68" s="645"/>
      <c r="AK68" s="645"/>
      <c r="AL68" s="645"/>
      <c r="AM68" s="645"/>
      <c r="AN68" s="224"/>
      <c r="AO68" s="803"/>
      <c r="AP68" s="478"/>
      <c r="AQ68" s="478"/>
      <c r="AR68" s="224"/>
      <c r="AS68" s="803"/>
      <c r="AT68" s="224"/>
      <c r="AU68" s="803"/>
      <c r="AV68" s="478"/>
      <c r="AW68" s="478"/>
      <c r="AX68" s="224"/>
      <c r="AY68" s="803"/>
      <c r="AZ68" s="478"/>
      <c r="BA68" s="478"/>
      <c r="BB68" s="478"/>
      <c r="BC68" s="478"/>
      <c r="BD68" s="478"/>
      <c r="BE68" s="478"/>
      <c r="BF68" s="478"/>
      <c r="BG68" s="478"/>
      <c r="BH68" s="224"/>
      <c r="BI68" s="803"/>
      <c r="BJ68" s="478"/>
      <c r="BK68" s="224"/>
      <c r="BL68" s="803"/>
      <c r="BM68" s="224"/>
      <c r="BN68" s="803"/>
      <c r="BO68" s="478"/>
      <c r="BP68" s="478"/>
      <c r="BQ68" s="478"/>
      <c r="BR68" s="478"/>
      <c r="BS68" s="478"/>
      <c r="BT68" s="478"/>
      <c r="BU68" s="224"/>
      <c r="BV68" s="803"/>
      <c r="BW68" s="478"/>
      <c r="BX68" s="478"/>
      <c r="BY68" s="478"/>
      <c r="BZ68" s="224"/>
      <c r="CA68" s="803"/>
      <c r="CB68" s="478"/>
      <c r="CC68" s="224"/>
      <c r="CD68" s="468"/>
      <c r="CE68" s="509">
        <f t="shared" si="4"/>
        <v>1</v>
      </c>
      <c r="CF68" s="507">
        <f t="shared" si="3"/>
        <v>1</v>
      </c>
    </row>
    <row r="69" spans="1:84" s="1068" customFormat="1" ht="18" customHeight="1" thickTop="1">
      <c r="A69" s="804">
        <v>55</v>
      </c>
      <c r="B69" s="811" t="s">
        <v>432</v>
      </c>
      <c r="C69" s="1091"/>
      <c r="D69" s="484"/>
      <c r="E69" s="504"/>
      <c r="F69" s="486"/>
      <c r="G69" s="804"/>
      <c r="H69" s="504"/>
      <c r="I69" s="504"/>
      <c r="J69" s="505"/>
      <c r="K69" s="804"/>
      <c r="L69" s="504"/>
      <c r="M69" s="505"/>
      <c r="N69" s="804"/>
      <c r="O69" s="504"/>
      <c r="P69" s="504"/>
      <c r="Q69" s="504"/>
      <c r="R69" s="504"/>
      <c r="S69" s="504"/>
      <c r="T69" s="504"/>
      <c r="U69" s="504"/>
      <c r="V69" s="504"/>
      <c r="W69" s="504"/>
      <c r="X69" s="504"/>
      <c r="Y69" s="505"/>
      <c r="Z69" s="804"/>
      <c r="AA69" s="504"/>
      <c r="AB69" s="504"/>
      <c r="AC69" s="504"/>
      <c r="AD69" s="504"/>
      <c r="AE69" s="504"/>
      <c r="AF69" s="504"/>
      <c r="AG69" s="504"/>
      <c r="AH69" s="504"/>
      <c r="AI69" s="660"/>
      <c r="AJ69" s="660"/>
      <c r="AK69" s="660"/>
      <c r="AL69" s="660"/>
      <c r="AM69" s="660"/>
      <c r="AN69" s="505"/>
      <c r="AO69" s="804"/>
      <c r="AP69" s="504"/>
      <c r="AQ69" s="504"/>
      <c r="AR69" s="505"/>
      <c r="AS69" s="804"/>
      <c r="AT69" s="505"/>
      <c r="AU69" s="804"/>
      <c r="AV69" s="504"/>
      <c r="AW69" s="504"/>
      <c r="AX69" s="505"/>
      <c r="AY69" s="804"/>
      <c r="AZ69" s="504"/>
      <c r="BA69" s="504"/>
      <c r="BB69" s="504"/>
      <c r="BC69" s="504"/>
      <c r="BD69" s="504"/>
      <c r="BE69" s="504"/>
      <c r="BF69" s="504"/>
      <c r="BG69" s="504"/>
      <c r="BH69" s="505"/>
      <c r="BI69" s="804"/>
      <c r="BJ69" s="504"/>
      <c r="BK69" s="505"/>
      <c r="BL69" s="804"/>
      <c r="BM69" s="505"/>
      <c r="BN69" s="804"/>
      <c r="BO69" s="504"/>
      <c r="BP69" s="504"/>
      <c r="BQ69" s="504"/>
      <c r="BR69" s="504"/>
      <c r="BS69" s="504"/>
      <c r="BT69" s="504"/>
      <c r="BU69" s="505"/>
      <c r="BV69" s="804"/>
      <c r="BW69" s="504"/>
      <c r="BX69" s="504"/>
      <c r="BY69" s="504"/>
      <c r="BZ69" s="505"/>
      <c r="CA69" s="804"/>
      <c r="CB69" s="504"/>
      <c r="CC69" s="505"/>
      <c r="CD69" s="620"/>
      <c r="CE69" s="508">
        <f aca="true" t="shared" si="5" ref="CE69:CE102">SUM(G69:AR69)</f>
        <v>0</v>
      </c>
      <c r="CF69" s="506">
        <f t="shared" si="3"/>
        <v>0</v>
      </c>
    </row>
    <row r="70" spans="1:84" ht="15.75" customHeight="1">
      <c r="A70" s="483"/>
      <c r="B70" s="400"/>
      <c r="C70" s="487"/>
      <c r="D70" s="485"/>
      <c r="E70" s="478"/>
      <c r="F70" s="401"/>
      <c r="G70" s="611"/>
      <c r="H70" s="478"/>
      <c r="I70" s="478"/>
      <c r="J70" s="224"/>
      <c r="K70" s="611"/>
      <c r="L70" s="478"/>
      <c r="M70" s="224"/>
      <c r="N70" s="611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224"/>
      <c r="Z70" s="611"/>
      <c r="AA70" s="478"/>
      <c r="AB70" s="478"/>
      <c r="AC70" s="478"/>
      <c r="AD70" s="478"/>
      <c r="AE70" s="478"/>
      <c r="AF70" s="478"/>
      <c r="AG70" s="478"/>
      <c r="AH70" s="478"/>
      <c r="AI70" s="645"/>
      <c r="AJ70" s="645"/>
      <c r="AK70" s="645"/>
      <c r="AL70" s="645"/>
      <c r="AM70" s="645"/>
      <c r="AN70" s="224"/>
      <c r="AO70" s="611"/>
      <c r="AP70" s="478"/>
      <c r="AQ70" s="478"/>
      <c r="AR70" s="224"/>
      <c r="AS70" s="636"/>
      <c r="AT70" s="224"/>
      <c r="AU70" s="723"/>
      <c r="AV70" s="478"/>
      <c r="AW70" s="478"/>
      <c r="AX70" s="224"/>
      <c r="AY70" s="636"/>
      <c r="AZ70" s="478"/>
      <c r="BA70" s="478"/>
      <c r="BB70" s="478"/>
      <c r="BC70" s="478"/>
      <c r="BD70" s="478"/>
      <c r="BE70" s="478"/>
      <c r="BF70" s="478"/>
      <c r="BG70" s="478"/>
      <c r="BH70" s="224"/>
      <c r="BI70" s="757"/>
      <c r="BJ70" s="478"/>
      <c r="BK70" s="224"/>
      <c r="BL70" s="770"/>
      <c r="BM70" s="224"/>
      <c r="BN70" s="770"/>
      <c r="BO70" s="478"/>
      <c r="BP70" s="478"/>
      <c r="BQ70" s="478"/>
      <c r="BR70" s="478"/>
      <c r="BS70" s="478"/>
      <c r="BT70" s="478"/>
      <c r="BU70" s="224"/>
      <c r="BV70" s="803"/>
      <c r="BW70" s="478"/>
      <c r="BX70" s="478"/>
      <c r="BY70" s="478"/>
      <c r="BZ70" s="224"/>
      <c r="CA70" s="803"/>
      <c r="CB70" s="478"/>
      <c r="CC70" s="224"/>
      <c r="CD70" s="468"/>
      <c r="CE70" s="509">
        <f t="shared" si="5"/>
        <v>0</v>
      </c>
      <c r="CF70" s="507">
        <f t="shared" si="3"/>
        <v>0</v>
      </c>
    </row>
    <row r="71" spans="1:84" ht="15.75" customHeight="1">
      <c r="A71" s="112"/>
      <c r="B71" s="113" t="s">
        <v>64</v>
      </c>
      <c r="C71" s="114">
        <v>2004</v>
      </c>
      <c r="D71" s="115" t="s">
        <v>63</v>
      </c>
      <c r="E71" s="110" t="s">
        <v>18</v>
      </c>
      <c r="F71" s="116" t="s">
        <v>55</v>
      </c>
      <c r="G71" s="567"/>
      <c r="H71" s="568"/>
      <c r="I71" s="568"/>
      <c r="J71" s="569"/>
      <c r="K71" s="567"/>
      <c r="L71" s="568"/>
      <c r="M71" s="569"/>
      <c r="N71" s="567"/>
      <c r="O71" s="568"/>
      <c r="P71" s="568"/>
      <c r="Q71" s="568"/>
      <c r="R71" s="568"/>
      <c r="S71" s="568"/>
      <c r="T71" s="568"/>
      <c r="U71" s="568"/>
      <c r="V71" s="568"/>
      <c r="W71" s="568"/>
      <c r="X71" s="568"/>
      <c r="Y71" s="569"/>
      <c r="Z71" s="567"/>
      <c r="AA71" s="568"/>
      <c r="AB71" s="568"/>
      <c r="AC71" s="568"/>
      <c r="AD71" s="568"/>
      <c r="AE71" s="568"/>
      <c r="AF71" s="568"/>
      <c r="AG71" s="568"/>
      <c r="AH71" s="568"/>
      <c r="AI71" s="655"/>
      <c r="AJ71" s="655"/>
      <c r="AK71" s="655"/>
      <c r="AL71" s="655"/>
      <c r="AM71" s="655"/>
      <c r="AN71" s="569"/>
      <c r="AO71" s="567"/>
      <c r="AP71" s="568"/>
      <c r="AQ71" s="568"/>
      <c r="AR71" s="569"/>
      <c r="AS71" s="567"/>
      <c r="AT71" s="569"/>
      <c r="AU71" s="567"/>
      <c r="AV71" s="568"/>
      <c r="AW71" s="568"/>
      <c r="AX71" s="569"/>
      <c r="AY71" s="567"/>
      <c r="AZ71" s="568"/>
      <c r="BA71" s="568"/>
      <c r="BB71" s="568"/>
      <c r="BC71" s="568"/>
      <c r="BD71" s="568"/>
      <c r="BE71" s="568"/>
      <c r="BF71" s="568"/>
      <c r="BG71" s="568"/>
      <c r="BH71" s="569"/>
      <c r="BI71" s="567"/>
      <c r="BJ71" s="568"/>
      <c r="BK71" s="569"/>
      <c r="BL71" s="567"/>
      <c r="BM71" s="569"/>
      <c r="BN71" s="567"/>
      <c r="BO71" s="568"/>
      <c r="BP71" s="568"/>
      <c r="BQ71" s="568"/>
      <c r="BR71" s="568"/>
      <c r="BS71" s="568"/>
      <c r="BT71" s="568"/>
      <c r="BU71" s="569"/>
      <c r="BV71" s="567"/>
      <c r="BW71" s="568"/>
      <c r="BX71" s="568"/>
      <c r="BY71" s="568"/>
      <c r="BZ71" s="569"/>
      <c r="CA71" s="567"/>
      <c r="CB71" s="568"/>
      <c r="CC71" s="569"/>
      <c r="CD71" s="615"/>
      <c r="CE71" s="304">
        <f t="shared" si="5"/>
        <v>0</v>
      </c>
      <c r="CF71" s="304">
        <f t="shared" si="3"/>
        <v>0</v>
      </c>
    </row>
    <row r="72" spans="1:84" ht="15.75" customHeight="1">
      <c r="A72" s="124"/>
      <c r="B72" s="137" t="s">
        <v>354</v>
      </c>
      <c r="C72" s="175"/>
      <c r="D72" s="129" t="s">
        <v>353</v>
      </c>
      <c r="E72" s="130" t="s">
        <v>18</v>
      </c>
      <c r="F72" s="183" t="s">
        <v>98</v>
      </c>
      <c r="G72" s="107"/>
      <c r="H72" s="523"/>
      <c r="I72" s="523"/>
      <c r="J72" s="524"/>
      <c r="K72" s="107"/>
      <c r="L72" s="523"/>
      <c r="M72" s="524"/>
      <c r="N72" s="107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4"/>
      <c r="Z72" s="107"/>
      <c r="AA72" s="523"/>
      <c r="AB72" s="523"/>
      <c r="AC72" s="523"/>
      <c r="AD72" s="523"/>
      <c r="AE72" s="523"/>
      <c r="AF72" s="523"/>
      <c r="AG72" s="523"/>
      <c r="AH72" s="523"/>
      <c r="AI72" s="657"/>
      <c r="AJ72" s="657"/>
      <c r="AK72" s="657"/>
      <c r="AL72" s="657"/>
      <c r="AM72" s="657"/>
      <c r="AN72" s="524"/>
      <c r="AO72" s="107"/>
      <c r="AP72" s="523"/>
      <c r="AQ72" s="523"/>
      <c r="AR72" s="569"/>
      <c r="AS72" s="567"/>
      <c r="AT72" s="569"/>
      <c r="AU72" s="567"/>
      <c r="AV72" s="568"/>
      <c r="AW72" s="568"/>
      <c r="AX72" s="569"/>
      <c r="AY72" s="567"/>
      <c r="AZ72" s="568"/>
      <c r="BA72" s="568"/>
      <c r="BB72" s="568"/>
      <c r="BC72" s="568"/>
      <c r="BD72" s="568"/>
      <c r="BE72" s="568"/>
      <c r="BF72" s="568"/>
      <c r="BG72" s="568"/>
      <c r="BH72" s="569"/>
      <c r="BI72" s="567"/>
      <c r="BJ72" s="568"/>
      <c r="BK72" s="569"/>
      <c r="BL72" s="567"/>
      <c r="BM72" s="569"/>
      <c r="BN72" s="567"/>
      <c r="BO72" s="568"/>
      <c r="BP72" s="568"/>
      <c r="BQ72" s="568"/>
      <c r="BR72" s="568"/>
      <c r="BS72" s="568"/>
      <c r="BT72" s="568"/>
      <c r="BU72" s="569"/>
      <c r="BV72" s="567"/>
      <c r="BW72" s="568"/>
      <c r="BX72" s="568"/>
      <c r="BY72" s="568"/>
      <c r="BZ72" s="569"/>
      <c r="CA72" s="567"/>
      <c r="CB72" s="568"/>
      <c r="CC72" s="569"/>
      <c r="CD72" s="615"/>
      <c r="CE72" s="304">
        <f t="shared" si="5"/>
        <v>0</v>
      </c>
      <c r="CF72" s="304">
        <f>CE72</f>
        <v>0</v>
      </c>
    </row>
    <row r="73" spans="1:84" ht="15.75" customHeight="1">
      <c r="A73" s="174"/>
      <c r="B73" s="137" t="s">
        <v>199</v>
      </c>
      <c r="C73" s="175">
        <v>2005</v>
      </c>
      <c r="D73" s="139" t="s">
        <v>198</v>
      </c>
      <c r="E73" s="130" t="s">
        <v>18</v>
      </c>
      <c r="F73" s="183" t="s">
        <v>205</v>
      </c>
      <c r="G73" s="174"/>
      <c r="H73" s="527"/>
      <c r="I73" s="527"/>
      <c r="J73" s="694"/>
      <c r="K73" s="174"/>
      <c r="L73" s="527"/>
      <c r="M73" s="694"/>
      <c r="N73" s="174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694"/>
      <c r="Z73" s="174"/>
      <c r="AA73" s="527"/>
      <c r="AB73" s="527"/>
      <c r="AC73" s="527"/>
      <c r="AD73" s="527"/>
      <c r="AE73" s="527"/>
      <c r="AF73" s="527"/>
      <c r="AG73" s="527"/>
      <c r="AH73" s="527"/>
      <c r="AI73" s="701"/>
      <c r="AJ73" s="701"/>
      <c r="AK73" s="701"/>
      <c r="AL73" s="701"/>
      <c r="AM73" s="701"/>
      <c r="AN73" s="694"/>
      <c r="AO73" s="174"/>
      <c r="AP73" s="527"/>
      <c r="AQ73" s="527"/>
      <c r="AR73" s="524"/>
      <c r="AS73" s="107"/>
      <c r="AT73" s="524"/>
      <c r="AU73" s="107"/>
      <c r="AV73" s="523"/>
      <c r="AW73" s="523"/>
      <c r="AX73" s="524"/>
      <c r="AY73" s="107"/>
      <c r="AZ73" s="523"/>
      <c r="BA73" s="523"/>
      <c r="BB73" s="523"/>
      <c r="BC73" s="523"/>
      <c r="BD73" s="523"/>
      <c r="BE73" s="523"/>
      <c r="BF73" s="523"/>
      <c r="BG73" s="523"/>
      <c r="BH73" s="524"/>
      <c r="BI73" s="107"/>
      <c r="BJ73" s="523"/>
      <c r="BK73" s="524"/>
      <c r="BL73" s="107"/>
      <c r="BM73" s="524"/>
      <c r="BN73" s="107"/>
      <c r="BO73" s="523"/>
      <c r="BP73" s="523"/>
      <c r="BQ73" s="523"/>
      <c r="BR73" s="523"/>
      <c r="BS73" s="523"/>
      <c r="BT73" s="523"/>
      <c r="BU73" s="524"/>
      <c r="BV73" s="107"/>
      <c r="BW73" s="523"/>
      <c r="BX73" s="523"/>
      <c r="BY73" s="523"/>
      <c r="BZ73" s="524"/>
      <c r="CA73" s="107"/>
      <c r="CB73" s="523"/>
      <c r="CC73" s="524"/>
      <c r="CD73" s="621"/>
      <c r="CE73" s="304">
        <f t="shared" si="5"/>
        <v>0</v>
      </c>
      <c r="CF73" s="304">
        <f>CE73</f>
        <v>0</v>
      </c>
    </row>
    <row r="74" spans="1:84" ht="15.75" customHeight="1">
      <c r="A74" s="107"/>
      <c r="B74" s="359" t="s">
        <v>121</v>
      </c>
      <c r="C74" s="181"/>
      <c r="D74" s="121" t="s">
        <v>130</v>
      </c>
      <c r="E74" s="133" t="s">
        <v>56</v>
      </c>
      <c r="F74" s="384" t="s">
        <v>55</v>
      </c>
      <c r="G74" s="702"/>
      <c r="H74" s="625"/>
      <c r="I74" s="625"/>
      <c r="J74" s="581"/>
      <c r="K74" s="702"/>
      <c r="L74" s="625"/>
      <c r="M74" s="581"/>
      <c r="N74" s="702"/>
      <c r="O74" s="625"/>
      <c r="P74" s="625"/>
      <c r="Q74" s="625"/>
      <c r="R74" s="625"/>
      <c r="S74" s="625"/>
      <c r="T74" s="625"/>
      <c r="U74" s="625"/>
      <c r="V74" s="625"/>
      <c r="W74" s="625"/>
      <c r="X74" s="625"/>
      <c r="Y74" s="581"/>
      <c r="Z74" s="702"/>
      <c r="AA74" s="625"/>
      <c r="AB74" s="625"/>
      <c r="AC74" s="625"/>
      <c r="AD74" s="625"/>
      <c r="AE74" s="625"/>
      <c r="AF74" s="625"/>
      <c r="AG74" s="625"/>
      <c r="AH74" s="625"/>
      <c r="AI74" s="703"/>
      <c r="AJ74" s="703"/>
      <c r="AK74" s="703"/>
      <c r="AL74" s="703"/>
      <c r="AM74" s="703"/>
      <c r="AN74" s="581"/>
      <c r="AO74" s="702"/>
      <c r="AP74" s="625"/>
      <c r="AQ74" s="625"/>
      <c r="AR74" s="569"/>
      <c r="AS74" s="567"/>
      <c r="AT74" s="569"/>
      <c r="AU74" s="567"/>
      <c r="AV74" s="568"/>
      <c r="AW74" s="568"/>
      <c r="AX74" s="569"/>
      <c r="AY74" s="567"/>
      <c r="AZ74" s="568"/>
      <c r="BA74" s="568"/>
      <c r="BB74" s="568"/>
      <c r="BC74" s="568"/>
      <c r="BD74" s="568"/>
      <c r="BE74" s="568"/>
      <c r="BF74" s="568"/>
      <c r="BG74" s="568"/>
      <c r="BH74" s="569"/>
      <c r="BI74" s="567"/>
      <c r="BJ74" s="568"/>
      <c r="BK74" s="569"/>
      <c r="BL74" s="567"/>
      <c r="BM74" s="569"/>
      <c r="BN74" s="567"/>
      <c r="BO74" s="568"/>
      <c r="BP74" s="568"/>
      <c r="BQ74" s="568"/>
      <c r="BR74" s="568"/>
      <c r="BS74" s="568"/>
      <c r="BT74" s="568"/>
      <c r="BU74" s="569"/>
      <c r="BV74" s="567"/>
      <c r="BW74" s="568"/>
      <c r="BX74" s="568"/>
      <c r="BY74" s="568"/>
      <c r="BZ74" s="569"/>
      <c r="CA74" s="567"/>
      <c r="CB74" s="568"/>
      <c r="CC74" s="569"/>
      <c r="CD74" s="615"/>
      <c r="CE74" s="304">
        <f t="shared" si="5"/>
        <v>0</v>
      </c>
      <c r="CF74" s="304">
        <f>CE74</f>
        <v>0</v>
      </c>
    </row>
    <row r="75" spans="1:84" ht="15.75" customHeight="1">
      <c r="A75" s="107"/>
      <c r="B75" s="246" t="s">
        <v>249</v>
      </c>
      <c r="C75" s="114"/>
      <c r="D75" s="121" t="s">
        <v>248</v>
      </c>
      <c r="E75" s="133" t="s">
        <v>56</v>
      </c>
      <c r="F75" s="151" t="s">
        <v>242</v>
      </c>
      <c r="G75" s="534"/>
      <c r="H75" s="532"/>
      <c r="I75" s="532"/>
      <c r="J75" s="535"/>
      <c r="K75" s="534"/>
      <c r="L75" s="532"/>
      <c r="M75" s="535"/>
      <c r="N75" s="534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535"/>
      <c r="Z75" s="534"/>
      <c r="AA75" s="532"/>
      <c r="AB75" s="532"/>
      <c r="AC75" s="532"/>
      <c r="AD75" s="532"/>
      <c r="AE75" s="532"/>
      <c r="AF75" s="532"/>
      <c r="AG75" s="532"/>
      <c r="AH75" s="532"/>
      <c r="AI75" s="656"/>
      <c r="AJ75" s="656"/>
      <c r="AK75" s="656"/>
      <c r="AL75" s="656"/>
      <c r="AM75" s="656"/>
      <c r="AN75" s="535"/>
      <c r="AO75" s="534"/>
      <c r="AP75" s="532"/>
      <c r="AQ75" s="532"/>
      <c r="AR75" s="535"/>
      <c r="AS75" s="534"/>
      <c r="AT75" s="535"/>
      <c r="AU75" s="534"/>
      <c r="AV75" s="532"/>
      <c r="AW75" s="532"/>
      <c r="AX75" s="535"/>
      <c r="AY75" s="534"/>
      <c r="AZ75" s="532"/>
      <c r="BA75" s="532"/>
      <c r="BB75" s="532"/>
      <c r="BC75" s="532"/>
      <c r="BD75" s="532"/>
      <c r="BE75" s="532"/>
      <c r="BF75" s="532"/>
      <c r="BG75" s="532"/>
      <c r="BH75" s="535"/>
      <c r="BI75" s="534"/>
      <c r="BJ75" s="532"/>
      <c r="BK75" s="535"/>
      <c r="BL75" s="534"/>
      <c r="BM75" s="535"/>
      <c r="BN75" s="534"/>
      <c r="BO75" s="532"/>
      <c r="BP75" s="532"/>
      <c r="BQ75" s="532"/>
      <c r="BR75" s="532"/>
      <c r="BS75" s="532"/>
      <c r="BT75" s="532"/>
      <c r="BU75" s="535"/>
      <c r="BV75" s="534"/>
      <c r="BW75" s="532"/>
      <c r="BX75" s="532"/>
      <c r="BY75" s="532"/>
      <c r="BZ75" s="535"/>
      <c r="CA75" s="534"/>
      <c r="CB75" s="532"/>
      <c r="CC75" s="535"/>
      <c r="CD75" s="616"/>
      <c r="CE75" s="304">
        <f t="shared" si="5"/>
        <v>0</v>
      </c>
      <c r="CF75" s="304">
        <f>CE75</f>
        <v>0</v>
      </c>
    </row>
    <row r="76" spans="1:84" ht="15.75" customHeight="1">
      <c r="A76" s="124"/>
      <c r="B76" s="108" t="s">
        <v>118</v>
      </c>
      <c r="C76" s="114">
        <v>2005</v>
      </c>
      <c r="D76" s="109" t="s">
        <v>93</v>
      </c>
      <c r="E76" s="110" t="s">
        <v>18</v>
      </c>
      <c r="F76" s="131" t="s">
        <v>85</v>
      </c>
      <c r="G76" s="704"/>
      <c r="H76" s="705"/>
      <c r="I76" s="705"/>
      <c r="J76" s="689"/>
      <c r="K76" s="704"/>
      <c r="L76" s="705"/>
      <c r="M76" s="689"/>
      <c r="N76" s="704"/>
      <c r="O76" s="705"/>
      <c r="P76" s="705"/>
      <c r="Q76" s="705"/>
      <c r="R76" s="705"/>
      <c r="S76" s="705"/>
      <c r="T76" s="705"/>
      <c r="U76" s="705"/>
      <c r="V76" s="705"/>
      <c r="W76" s="705"/>
      <c r="X76" s="705"/>
      <c r="Y76" s="689"/>
      <c r="Z76" s="704"/>
      <c r="AA76" s="705"/>
      <c r="AB76" s="705"/>
      <c r="AC76" s="705"/>
      <c r="AD76" s="705"/>
      <c r="AE76" s="705"/>
      <c r="AF76" s="705"/>
      <c r="AG76" s="705"/>
      <c r="AH76" s="705"/>
      <c r="AI76" s="706"/>
      <c r="AJ76" s="706"/>
      <c r="AK76" s="706"/>
      <c r="AL76" s="706"/>
      <c r="AM76" s="706"/>
      <c r="AN76" s="689"/>
      <c r="AO76" s="704"/>
      <c r="AP76" s="705"/>
      <c r="AQ76" s="705"/>
      <c r="AR76" s="689"/>
      <c r="AS76" s="704"/>
      <c r="AT76" s="689"/>
      <c r="AU76" s="704"/>
      <c r="AV76" s="705"/>
      <c r="AW76" s="705"/>
      <c r="AX76" s="689"/>
      <c r="AY76" s="704"/>
      <c r="AZ76" s="705"/>
      <c r="BA76" s="705"/>
      <c r="BB76" s="705"/>
      <c r="BC76" s="705"/>
      <c r="BD76" s="705"/>
      <c r="BE76" s="705"/>
      <c r="BF76" s="705"/>
      <c r="BG76" s="705"/>
      <c r="BH76" s="689"/>
      <c r="BI76" s="704"/>
      <c r="BJ76" s="705"/>
      <c r="BK76" s="689"/>
      <c r="BL76" s="704"/>
      <c r="BM76" s="689"/>
      <c r="BN76" s="704"/>
      <c r="BO76" s="705"/>
      <c r="BP76" s="705"/>
      <c r="BQ76" s="705"/>
      <c r="BR76" s="705"/>
      <c r="BS76" s="705"/>
      <c r="BT76" s="705"/>
      <c r="BU76" s="689"/>
      <c r="BV76" s="704"/>
      <c r="BW76" s="705"/>
      <c r="BX76" s="705"/>
      <c r="BY76" s="705"/>
      <c r="BZ76" s="689"/>
      <c r="CA76" s="704"/>
      <c r="CB76" s="705"/>
      <c r="CC76" s="689"/>
      <c r="CD76" s="690"/>
      <c r="CE76" s="304">
        <f t="shared" si="5"/>
        <v>0</v>
      </c>
      <c r="CF76" s="304">
        <f>CE76</f>
        <v>0</v>
      </c>
    </row>
    <row r="77" spans="1:84" ht="15.75" customHeight="1">
      <c r="A77" s="174"/>
      <c r="B77" s="137" t="s">
        <v>54</v>
      </c>
      <c r="C77" s="175">
        <v>2003</v>
      </c>
      <c r="D77" s="115" t="s">
        <v>53</v>
      </c>
      <c r="E77" s="122" t="s">
        <v>56</v>
      </c>
      <c r="F77" s="202" t="s">
        <v>55</v>
      </c>
      <c r="G77" s="702"/>
      <c r="H77" s="625"/>
      <c r="I77" s="625"/>
      <c r="J77" s="581"/>
      <c r="K77" s="702"/>
      <c r="L77" s="625"/>
      <c r="M77" s="581"/>
      <c r="N77" s="702"/>
      <c r="O77" s="625"/>
      <c r="P77" s="625"/>
      <c r="Q77" s="625"/>
      <c r="R77" s="625"/>
      <c r="S77" s="625"/>
      <c r="T77" s="625"/>
      <c r="U77" s="625"/>
      <c r="V77" s="625"/>
      <c r="W77" s="625"/>
      <c r="X77" s="625"/>
      <c r="Y77" s="581"/>
      <c r="Z77" s="702"/>
      <c r="AA77" s="625"/>
      <c r="AB77" s="625"/>
      <c r="AC77" s="625"/>
      <c r="AD77" s="625"/>
      <c r="AE77" s="625"/>
      <c r="AF77" s="625"/>
      <c r="AG77" s="625"/>
      <c r="AH77" s="625"/>
      <c r="AI77" s="703"/>
      <c r="AJ77" s="703"/>
      <c r="AK77" s="703"/>
      <c r="AL77" s="703"/>
      <c r="AM77" s="703"/>
      <c r="AN77" s="581"/>
      <c r="AO77" s="702"/>
      <c r="AP77" s="625"/>
      <c r="AQ77" s="625"/>
      <c r="AR77" s="569"/>
      <c r="AS77" s="567"/>
      <c r="AT77" s="569"/>
      <c r="AU77" s="567"/>
      <c r="AV77" s="568"/>
      <c r="AW77" s="568"/>
      <c r="AX77" s="569"/>
      <c r="AY77" s="567"/>
      <c r="AZ77" s="568"/>
      <c r="BA77" s="568"/>
      <c r="BB77" s="568"/>
      <c r="BC77" s="568"/>
      <c r="BD77" s="568"/>
      <c r="BE77" s="568"/>
      <c r="BF77" s="568"/>
      <c r="BG77" s="568"/>
      <c r="BH77" s="569"/>
      <c r="BI77" s="567"/>
      <c r="BJ77" s="568"/>
      <c r="BK77" s="569"/>
      <c r="BL77" s="567"/>
      <c r="BM77" s="569"/>
      <c r="BN77" s="567"/>
      <c r="BO77" s="568"/>
      <c r="BP77" s="568"/>
      <c r="BQ77" s="568"/>
      <c r="BR77" s="568"/>
      <c r="BS77" s="568"/>
      <c r="BT77" s="568"/>
      <c r="BU77" s="569"/>
      <c r="BV77" s="567"/>
      <c r="BW77" s="568"/>
      <c r="BX77" s="568"/>
      <c r="BY77" s="568"/>
      <c r="BZ77" s="569"/>
      <c r="CA77" s="567"/>
      <c r="CB77" s="568"/>
      <c r="CC77" s="569"/>
      <c r="CD77" s="615"/>
      <c r="CE77" s="304">
        <f t="shared" si="5"/>
        <v>0</v>
      </c>
      <c r="CF77" s="179">
        <f>SUM(CE77:CE77)</f>
        <v>0</v>
      </c>
    </row>
    <row r="78" spans="1:84" ht="15.75" customHeight="1">
      <c r="A78" s="107"/>
      <c r="B78" s="370" t="s">
        <v>120</v>
      </c>
      <c r="C78" s="282">
        <v>2004</v>
      </c>
      <c r="D78" s="102" t="s">
        <v>119</v>
      </c>
      <c r="E78" s="205" t="s">
        <v>18</v>
      </c>
      <c r="F78" s="385" t="s">
        <v>55</v>
      </c>
      <c r="G78" s="203"/>
      <c r="H78" s="476"/>
      <c r="I78" s="476"/>
      <c r="J78" s="204"/>
      <c r="K78" s="203"/>
      <c r="L78" s="476"/>
      <c r="M78" s="204"/>
      <c r="N78" s="203"/>
      <c r="O78" s="476"/>
      <c r="P78" s="476"/>
      <c r="Q78" s="476"/>
      <c r="R78" s="476"/>
      <c r="S78" s="476"/>
      <c r="T78" s="476"/>
      <c r="U78" s="476"/>
      <c r="V78" s="476"/>
      <c r="W78" s="476"/>
      <c r="X78" s="476"/>
      <c r="Y78" s="204"/>
      <c r="Z78" s="203"/>
      <c r="AA78" s="476"/>
      <c r="AB78" s="476"/>
      <c r="AC78" s="476"/>
      <c r="AD78" s="476"/>
      <c r="AE78" s="476"/>
      <c r="AF78" s="476"/>
      <c r="AG78" s="476"/>
      <c r="AH78" s="476"/>
      <c r="AI78" s="642"/>
      <c r="AJ78" s="642"/>
      <c r="AK78" s="642"/>
      <c r="AL78" s="642"/>
      <c r="AM78" s="642"/>
      <c r="AN78" s="204"/>
      <c r="AO78" s="203"/>
      <c r="AP78" s="476"/>
      <c r="AQ78" s="476"/>
      <c r="AR78" s="204"/>
      <c r="AS78" s="203"/>
      <c r="AT78" s="204"/>
      <c r="AU78" s="203"/>
      <c r="AV78" s="476"/>
      <c r="AW78" s="476"/>
      <c r="AX78" s="204"/>
      <c r="AY78" s="203"/>
      <c r="AZ78" s="476"/>
      <c r="BA78" s="476"/>
      <c r="BB78" s="476"/>
      <c r="BC78" s="476"/>
      <c r="BD78" s="476"/>
      <c r="BE78" s="476"/>
      <c r="BF78" s="476"/>
      <c r="BG78" s="476"/>
      <c r="BH78" s="204"/>
      <c r="BI78" s="203"/>
      <c r="BJ78" s="476"/>
      <c r="BK78" s="204"/>
      <c r="BL78" s="203"/>
      <c r="BM78" s="204"/>
      <c r="BN78" s="203"/>
      <c r="BO78" s="476"/>
      <c r="BP78" s="476"/>
      <c r="BQ78" s="476"/>
      <c r="BR78" s="476"/>
      <c r="BS78" s="476"/>
      <c r="BT78" s="476"/>
      <c r="BU78" s="204"/>
      <c r="BV78" s="203"/>
      <c r="BW78" s="476"/>
      <c r="BX78" s="476"/>
      <c r="BY78" s="476"/>
      <c r="BZ78" s="204"/>
      <c r="CA78" s="203"/>
      <c r="CB78" s="476"/>
      <c r="CC78" s="204"/>
      <c r="CD78" s="466"/>
      <c r="CE78" s="304">
        <f t="shared" si="5"/>
        <v>0</v>
      </c>
      <c r="CF78" s="74">
        <f>CE78</f>
        <v>0</v>
      </c>
    </row>
    <row r="79" spans="1:84" ht="15.75" customHeight="1">
      <c r="A79" s="1003"/>
      <c r="B79" s="1011" t="s">
        <v>92</v>
      </c>
      <c r="C79" s="1007">
        <v>1999</v>
      </c>
      <c r="D79" s="105" t="s">
        <v>106</v>
      </c>
      <c r="E79" s="106" t="s">
        <v>56</v>
      </c>
      <c r="F79" s="1013" t="s">
        <v>85</v>
      </c>
      <c r="G79" s="567"/>
      <c r="H79" s="568"/>
      <c r="I79" s="568"/>
      <c r="J79" s="569"/>
      <c r="K79" s="567"/>
      <c r="L79" s="568"/>
      <c r="M79" s="569"/>
      <c r="N79" s="567"/>
      <c r="O79" s="568"/>
      <c r="P79" s="568"/>
      <c r="Q79" s="568"/>
      <c r="R79" s="568"/>
      <c r="S79" s="568"/>
      <c r="T79" s="568"/>
      <c r="U79" s="568"/>
      <c r="V79" s="568"/>
      <c r="W79" s="568"/>
      <c r="X79" s="568"/>
      <c r="Y79" s="569"/>
      <c r="Z79" s="567"/>
      <c r="AA79" s="568"/>
      <c r="AB79" s="568"/>
      <c r="AC79" s="568"/>
      <c r="AD79" s="568"/>
      <c r="AE79" s="568"/>
      <c r="AF79" s="568"/>
      <c r="AG79" s="568"/>
      <c r="AH79" s="568"/>
      <c r="AI79" s="655"/>
      <c r="AJ79" s="655"/>
      <c r="AK79" s="655"/>
      <c r="AL79" s="655"/>
      <c r="AM79" s="655"/>
      <c r="AN79" s="569"/>
      <c r="AO79" s="567"/>
      <c r="AP79" s="568"/>
      <c r="AQ79" s="568"/>
      <c r="AR79" s="569"/>
      <c r="AS79" s="687"/>
      <c r="AT79" s="580"/>
      <c r="AU79" s="687"/>
      <c r="AV79" s="626"/>
      <c r="AW79" s="626"/>
      <c r="AX79" s="580"/>
      <c r="AY79" s="687"/>
      <c r="AZ79" s="626"/>
      <c r="BA79" s="626"/>
      <c r="BB79" s="626"/>
      <c r="BC79" s="626"/>
      <c r="BD79" s="626"/>
      <c r="BE79" s="626"/>
      <c r="BF79" s="626"/>
      <c r="BG79" s="626"/>
      <c r="BH79" s="580"/>
      <c r="BI79" s="687"/>
      <c r="BJ79" s="626"/>
      <c r="BK79" s="580"/>
      <c r="BL79" s="687"/>
      <c r="BM79" s="580"/>
      <c r="BN79" s="687"/>
      <c r="BO79" s="626"/>
      <c r="BP79" s="626"/>
      <c r="BQ79" s="626"/>
      <c r="BR79" s="626"/>
      <c r="BS79" s="626"/>
      <c r="BT79" s="626"/>
      <c r="BU79" s="580"/>
      <c r="BV79" s="687"/>
      <c r="BW79" s="626"/>
      <c r="BX79" s="626"/>
      <c r="BY79" s="626"/>
      <c r="BZ79" s="580"/>
      <c r="CA79" s="687"/>
      <c r="CB79" s="626"/>
      <c r="CC79" s="580"/>
      <c r="CD79" s="617"/>
      <c r="CE79" s="182">
        <f t="shared" si="5"/>
        <v>0</v>
      </c>
      <c r="CF79" s="897">
        <f>SUM(CE79:CE80)</f>
        <v>0</v>
      </c>
    </row>
    <row r="80" spans="1:84" ht="15.75" customHeight="1">
      <c r="A80" s="1004"/>
      <c r="B80" s="1012"/>
      <c r="C80" s="1008"/>
      <c r="D80" s="105" t="s">
        <v>320</v>
      </c>
      <c r="E80" s="117" t="s">
        <v>18</v>
      </c>
      <c r="F80" s="1014"/>
      <c r="G80" s="687"/>
      <c r="H80" s="626"/>
      <c r="I80" s="626"/>
      <c r="J80" s="580"/>
      <c r="K80" s="687"/>
      <c r="L80" s="626"/>
      <c r="M80" s="580"/>
      <c r="N80" s="687"/>
      <c r="O80" s="626"/>
      <c r="P80" s="626"/>
      <c r="Q80" s="626"/>
      <c r="R80" s="626"/>
      <c r="S80" s="626"/>
      <c r="T80" s="626"/>
      <c r="U80" s="626"/>
      <c r="V80" s="626"/>
      <c r="W80" s="626"/>
      <c r="X80" s="626"/>
      <c r="Y80" s="580"/>
      <c r="Z80" s="687"/>
      <c r="AA80" s="626"/>
      <c r="AB80" s="626"/>
      <c r="AC80" s="626"/>
      <c r="AD80" s="626"/>
      <c r="AE80" s="626"/>
      <c r="AF80" s="626"/>
      <c r="AG80" s="626"/>
      <c r="AH80" s="626"/>
      <c r="AI80" s="688"/>
      <c r="AJ80" s="688"/>
      <c r="AK80" s="688"/>
      <c r="AL80" s="688"/>
      <c r="AM80" s="688"/>
      <c r="AN80" s="580"/>
      <c r="AO80" s="687"/>
      <c r="AP80" s="626"/>
      <c r="AQ80" s="626"/>
      <c r="AR80" s="569"/>
      <c r="AS80" s="687"/>
      <c r="AT80" s="580"/>
      <c r="AU80" s="687"/>
      <c r="AV80" s="626"/>
      <c r="AW80" s="626"/>
      <c r="AX80" s="580"/>
      <c r="AY80" s="687"/>
      <c r="AZ80" s="626"/>
      <c r="BA80" s="626"/>
      <c r="BB80" s="626"/>
      <c r="BC80" s="626"/>
      <c r="BD80" s="626"/>
      <c r="BE80" s="626"/>
      <c r="BF80" s="626"/>
      <c r="BG80" s="626"/>
      <c r="BH80" s="580"/>
      <c r="BI80" s="687"/>
      <c r="BJ80" s="626"/>
      <c r="BK80" s="580"/>
      <c r="BL80" s="687"/>
      <c r="BM80" s="580"/>
      <c r="BN80" s="687"/>
      <c r="BO80" s="626"/>
      <c r="BP80" s="626"/>
      <c r="BQ80" s="626"/>
      <c r="BR80" s="626"/>
      <c r="BS80" s="626"/>
      <c r="BT80" s="626"/>
      <c r="BU80" s="580"/>
      <c r="BV80" s="687"/>
      <c r="BW80" s="626"/>
      <c r="BX80" s="626"/>
      <c r="BY80" s="626"/>
      <c r="BZ80" s="580"/>
      <c r="CA80" s="687"/>
      <c r="CB80" s="626"/>
      <c r="CC80" s="580"/>
      <c r="CD80" s="617"/>
      <c r="CE80" s="182">
        <f t="shared" si="5"/>
        <v>0</v>
      </c>
      <c r="CF80" s="898"/>
    </row>
    <row r="81" spans="1:84" ht="15.75" customHeight="1">
      <c r="A81" s="124"/>
      <c r="B81" s="113" t="s">
        <v>349</v>
      </c>
      <c r="C81" s="114"/>
      <c r="D81" s="115" t="s">
        <v>348</v>
      </c>
      <c r="E81" s="122" t="s">
        <v>18</v>
      </c>
      <c r="F81" s="256" t="s">
        <v>184</v>
      </c>
      <c r="G81" s="107"/>
      <c r="H81" s="523"/>
      <c r="I81" s="523"/>
      <c r="J81" s="524"/>
      <c r="K81" s="107"/>
      <c r="L81" s="523"/>
      <c r="M81" s="524"/>
      <c r="N81" s="107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4"/>
      <c r="Z81" s="107"/>
      <c r="AA81" s="523"/>
      <c r="AB81" s="523"/>
      <c r="AC81" s="523"/>
      <c r="AD81" s="523"/>
      <c r="AE81" s="523"/>
      <c r="AF81" s="523"/>
      <c r="AG81" s="523"/>
      <c r="AH81" s="523"/>
      <c r="AI81" s="657"/>
      <c r="AJ81" s="657"/>
      <c r="AK81" s="657"/>
      <c r="AL81" s="657"/>
      <c r="AM81" s="657"/>
      <c r="AN81" s="524"/>
      <c r="AO81" s="107"/>
      <c r="AP81" s="523"/>
      <c r="AQ81" s="523"/>
      <c r="AR81" s="569"/>
      <c r="AS81" s="567"/>
      <c r="AT81" s="569"/>
      <c r="AU81" s="567"/>
      <c r="AV81" s="568"/>
      <c r="AW81" s="568"/>
      <c r="AX81" s="569"/>
      <c r="AY81" s="567"/>
      <c r="AZ81" s="568"/>
      <c r="BA81" s="568"/>
      <c r="BB81" s="568"/>
      <c r="BC81" s="568"/>
      <c r="BD81" s="568"/>
      <c r="BE81" s="568"/>
      <c r="BF81" s="568"/>
      <c r="BG81" s="568"/>
      <c r="BH81" s="569"/>
      <c r="BI81" s="567"/>
      <c r="BJ81" s="568"/>
      <c r="BK81" s="569"/>
      <c r="BL81" s="567"/>
      <c r="BM81" s="569"/>
      <c r="BN81" s="567"/>
      <c r="BO81" s="568"/>
      <c r="BP81" s="568"/>
      <c r="BQ81" s="568"/>
      <c r="BR81" s="568"/>
      <c r="BS81" s="568"/>
      <c r="BT81" s="568"/>
      <c r="BU81" s="569"/>
      <c r="BV81" s="567"/>
      <c r="BW81" s="568"/>
      <c r="BX81" s="568"/>
      <c r="BY81" s="568"/>
      <c r="BZ81" s="569"/>
      <c r="CA81" s="567"/>
      <c r="CB81" s="568"/>
      <c r="CC81" s="569"/>
      <c r="CD81" s="615"/>
      <c r="CE81" s="304">
        <f t="shared" si="5"/>
        <v>0</v>
      </c>
      <c r="CF81" s="304">
        <f>CE81</f>
        <v>0</v>
      </c>
    </row>
    <row r="82" spans="1:84" ht="15.75" customHeight="1">
      <c r="A82" s="107"/>
      <c r="B82" s="246" t="s">
        <v>94</v>
      </c>
      <c r="C82" s="181"/>
      <c r="D82" s="121" t="s">
        <v>142</v>
      </c>
      <c r="E82" s="133" t="s">
        <v>18</v>
      </c>
      <c r="F82" s="151" t="s">
        <v>80</v>
      </c>
      <c r="G82" s="534"/>
      <c r="H82" s="532"/>
      <c r="I82" s="532"/>
      <c r="J82" s="535"/>
      <c r="K82" s="534"/>
      <c r="L82" s="532"/>
      <c r="M82" s="535"/>
      <c r="N82" s="534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5"/>
      <c r="Z82" s="534"/>
      <c r="AA82" s="532"/>
      <c r="AB82" s="532"/>
      <c r="AC82" s="532"/>
      <c r="AD82" s="532"/>
      <c r="AE82" s="532"/>
      <c r="AF82" s="532"/>
      <c r="AG82" s="532"/>
      <c r="AH82" s="532"/>
      <c r="AI82" s="656"/>
      <c r="AJ82" s="656"/>
      <c r="AK82" s="656"/>
      <c r="AL82" s="656"/>
      <c r="AM82" s="656"/>
      <c r="AN82" s="535"/>
      <c r="AO82" s="534"/>
      <c r="AP82" s="532"/>
      <c r="AQ82" s="532"/>
      <c r="AR82" s="535"/>
      <c r="AS82" s="534"/>
      <c r="AT82" s="535"/>
      <c r="AU82" s="534"/>
      <c r="AV82" s="532"/>
      <c r="AW82" s="532"/>
      <c r="AX82" s="535"/>
      <c r="AY82" s="534"/>
      <c r="AZ82" s="532"/>
      <c r="BA82" s="532"/>
      <c r="BB82" s="532"/>
      <c r="BC82" s="532"/>
      <c r="BD82" s="532"/>
      <c r="BE82" s="532"/>
      <c r="BF82" s="532"/>
      <c r="BG82" s="532"/>
      <c r="BH82" s="535"/>
      <c r="BI82" s="534"/>
      <c r="BJ82" s="532"/>
      <c r="BK82" s="535"/>
      <c r="BL82" s="534"/>
      <c r="BM82" s="535"/>
      <c r="BN82" s="534"/>
      <c r="BO82" s="532"/>
      <c r="BP82" s="532"/>
      <c r="BQ82" s="532"/>
      <c r="BR82" s="532"/>
      <c r="BS82" s="532"/>
      <c r="BT82" s="532"/>
      <c r="BU82" s="535"/>
      <c r="BV82" s="534"/>
      <c r="BW82" s="532"/>
      <c r="BX82" s="532"/>
      <c r="BY82" s="532"/>
      <c r="BZ82" s="535"/>
      <c r="CA82" s="534"/>
      <c r="CB82" s="532"/>
      <c r="CC82" s="535"/>
      <c r="CD82" s="616"/>
      <c r="CE82" s="304">
        <f t="shared" si="5"/>
        <v>0</v>
      </c>
      <c r="CF82" s="304">
        <f>CE82</f>
        <v>0</v>
      </c>
    </row>
    <row r="83" spans="1:84" ht="15.75" customHeight="1">
      <c r="A83" s="112"/>
      <c r="B83" s="113" t="s">
        <v>345</v>
      </c>
      <c r="C83" s="114">
        <v>2008</v>
      </c>
      <c r="D83" s="115" t="s">
        <v>336</v>
      </c>
      <c r="E83" s="122" t="s">
        <v>56</v>
      </c>
      <c r="F83" s="158" t="s">
        <v>338</v>
      </c>
      <c r="G83" s="107"/>
      <c r="H83" s="523"/>
      <c r="I83" s="523"/>
      <c r="J83" s="524"/>
      <c r="K83" s="107"/>
      <c r="L83" s="523"/>
      <c r="M83" s="524"/>
      <c r="N83" s="107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4"/>
      <c r="Z83" s="107"/>
      <c r="AA83" s="523"/>
      <c r="AB83" s="523"/>
      <c r="AC83" s="523"/>
      <c r="AD83" s="523"/>
      <c r="AE83" s="523"/>
      <c r="AF83" s="523"/>
      <c r="AG83" s="523"/>
      <c r="AH83" s="523"/>
      <c r="AI83" s="657"/>
      <c r="AJ83" s="657"/>
      <c r="AK83" s="657"/>
      <c r="AL83" s="657"/>
      <c r="AM83" s="657"/>
      <c r="AN83" s="524"/>
      <c r="AO83" s="107"/>
      <c r="AP83" s="523"/>
      <c r="AQ83" s="523"/>
      <c r="AR83" s="569"/>
      <c r="AS83" s="567"/>
      <c r="AT83" s="569"/>
      <c r="AU83" s="567"/>
      <c r="AV83" s="568"/>
      <c r="AW83" s="568"/>
      <c r="AX83" s="569"/>
      <c r="AY83" s="567"/>
      <c r="AZ83" s="568"/>
      <c r="BA83" s="568"/>
      <c r="BB83" s="568"/>
      <c r="BC83" s="568"/>
      <c r="BD83" s="568"/>
      <c r="BE83" s="568"/>
      <c r="BF83" s="568"/>
      <c r="BG83" s="568"/>
      <c r="BH83" s="569"/>
      <c r="BI83" s="567"/>
      <c r="BJ83" s="568"/>
      <c r="BK83" s="569"/>
      <c r="BL83" s="567"/>
      <c r="BM83" s="569"/>
      <c r="BN83" s="567"/>
      <c r="BO83" s="568"/>
      <c r="BP83" s="568"/>
      <c r="BQ83" s="568"/>
      <c r="BR83" s="568"/>
      <c r="BS83" s="568"/>
      <c r="BT83" s="568"/>
      <c r="BU83" s="569"/>
      <c r="BV83" s="567"/>
      <c r="BW83" s="568"/>
      <c r="BX83" s="568"/>
      <c r="BY83" s="568"/>
      <c r="BZ83" s="569"/>
      <c r="CA83" s="567"/>
      <c r="CB83" s="568"/>
      <c r="CC83" s="569"/>
      <c r="CD83" s="615"/>
      <c r="CE83" s="304">
        <f t="shared" si="5"/>
        <v>0</v>
      </c>
      <c r="CF83" s="304">
        <f>CE83</f>
        <v>0</v>
      </c>
    </row>
    <row r="84" spans="1:84" ht="15.75" customHeight="1">
      <c r="A84" s="112"/>
      <c r="B84" s="108" t="s">
        <v>313</v>
      </c>
      <c r="C84" s="114">
        <v>2004</v>
      </c>
      <c r="D84" s="109" t="s">
        <v>110</v>
      </c>
      <c r="E84" s="122" t="s">
        <v>18</v>
      </c>
      <c r="F84" s="111" t="s">
        <v>111</v>
      </c>
      <c r="G84" s="534"/>
      <c r="H84" s="532"/>
      <c r="I84" s="532"/>
      <c r="J84" s="535"/>
      <c r="K84" s="534"/>
      <c r="L84" s="532"/>
      <c r="M84" s="535"/>
      <c r="N84" s="534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5"/>
      <c r="Z84" s="534"/>
      <c r="AA84" s="532"/>
      <c r="AB84" s="532"/>
      <c r="AC84" s="532"/>
      <c r="AD84" s="532"/>
      <c r="AE84" s="532"/>
      <c r="AF84" s="532"/>
      <c r="AG84" s="532"/>
      <c r="AH84" s="532"/>
      <c r="AI84" s="656"/>
      <c r="AJ84" s="656"/>
      <c r="AK84" s="656"/>
      <c r="AL84" s="656"/>
      <c r="AM84" s="656"/>
      <c r="AN84" s="535"/>
      <c r="AO84" s="534"/>
      <c r="AP84" s="532"/>
      <c r="AQ84" s="532"/>
      <c r="AR84" s="535"/>
      <c r="AS84" s="534"/>
      <c r="AT84" s="535"/>
      <c r="AU84" s="534"/>
      <c r="AV84" s="532"/>
      <c r="AW84" s="532"/>
      <c r="AX84" s="535"/>
      <c r="AY84" s="534"/>
      <c r="AZ84" s="532"/>
      <c r="BA84" s="532"/>
      <c r="BB84" s="532"/>
      <c r="BC84" s="532"/>
      <c r="BD84" s="532"/>
      <c r="BE84" s="532"/>
      <c r="BF84" s="532"/>
      <c r="BG84" s="532"/>
      <c r="BH84" s="535"/>
      <c r="BI84" s="534"/>
      <c r="BJ84" s="532"/>
      <c r="BK84" s="535"/>
      <c r="BL84" s="534"/>
      <c r="BM84" s="535"/>
      <c r="BN84" s="534"/>
      <c r="BO84" s="532"/>
      <c r="BP84" s="532"/>
      <c r="BQ84" s="532"/>
      <c r="BR84" s="532"/>
      <c r="BS84" s="532"/>
      <c r="BT84" s="532"/>
      <c r="BU84" s="535"/>
      <c r="BV84" s="534"/>
      <c r="BW84" s="532"/>
      <c r="BX84" s="532"/>
      <c r="BY84" s="532"/>
      <c r="BZ84" s="535"/>
      <c r="CA84" s="534"/>
      <c r="CB84" s="532"/>
      <c r="CC84" s="535"/>
      <c r="CD84" s="616"/>
      <c r="CE84" s="304">
        <f t="shared" si="5"/>
        <v>0</v>
      </c>
      <c r="CF84" s="304">
        <f>CE84</f>
        <v>0</v>
      </c>
    </row>
    <row r="85" spans="1:84" ht="15.75" customHeight="1">
      <c r="A85" s="112"/>
      <c r="B85" s="108" t="s">
        <v>310</v>
      </c>
      <c r="C85" s="114">
        <v>2009</v>
      </c>
      <c r="D85" s="279" t="s">
        <v>131</v>
      </c>
      <c r="E85" s="122" t="s">
        <v>18</v>
      </c>
      <c r="F85" s="166" t="s">
        <v>133</v>
      </c>
      <c r="G85" s="107"/>
      <c r="H85" s="523"/>
      <c r="I85" s="523"/>
      <c r="J85" s="524"/>
      <c r="K85" s="107"/>
      <c r="L85" s="523"/>
      <c r="M85" s="524"/>
      <c r="N85" s="107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4"/>
      <c r="Z85" s="107"/>
      <c r="AA85" s="523"/>
      <c r="AB85" s="523"/>
      <c r="AC85" s="523"/>
      <c r="AD85" s="523"/>
      <c r="AE85" s="523"/>
      <c r="AF85" s="523"/>
      <c r="AG85" s="523"/>
      <c r="AH85" s="523"/>
      <c r="AI85" s="657"/>
      <c r="AJ85" s="657"/>
      <c r="AK85" s="657"/>
      <c r="AL85" s="657"/>
      <c r="AM85" s="657"/>
      <c r="AN85" s="524"/>
      <c r="AO85" s="107"/>
      <c r="AP85" s="523"/>
      <c r="AQ85" s="523"/>
      <c r="AR85" s="524"/>
      <c r="AS85" s="107"/>
      <c r="AT85" s="524"/>
      <c r="AU85" s="107"/>
      <c r="AV85" s="523"/>
      <c r="AW85" s="523"/>
      <c r="AX85" s="524"/>
      <c r="AY85" s="107"/>
      <c r="AZ85" s="523"/>
      <c r="BA85" s="523"/>
      <c r="BB85" s="523"/>
      <c r="BC85" s="523"/>
      <c r="BD85" s="523"/>
      <c r="BE85" s="523"/>
      <c r="BF85" s="523"/>
      <c r="BG85" s="523"/>
      <c r="BH85" s="524"/>
      <c r="BI85" s="107"/>
      <c r="BJ85" s="523"/>
      <c r="BK85" s="524"/>
      <c r="BL85" s="107"/>
      <c r="BM85" s="524"/>
      <c r="BN85" s="107"/>
      <c r="BO85" s="523"/>
      <c r="BP85" s="523"/>
      <c r="BQ85" s="523"/>
      <c r="BR85" s="523"/>
      <c r="BS85" s="523"/>
      <c r="BT85" s="523"/>
      <c r="BU85" s="524"/>
      <c r="BV85" s="107"/>
      <c r="BW85" s="523"/>
      <c r="BX85" s="523"/>
      <c r="BY85" s="523"/>
      <c r="BZ85" s="524"/>
      <c r="CA85" s="107"/>
      <c r="CB85" s="523"/>
      <c r="CC85" s="524"/>
      <c r="CD85" s="621"/>
      <c r="CE85" s="304">
        <f t="shared" si="5"/>
        <v>0</v>
      </c>
      <c r="CF85" s="304">
        <f>CE85</f>
        <v>0</v>
      </c>
    </row>
    <row r="86" spans="1:84" ht="15.75" customHeight="1">
      <c r="A86" s="1003"/>
      <c r="B86" s="1005" t="s">
        <v>243</v>
      </c>
      <c r="C86" s="1007">
        <v>2005</v>
      </c>
      <c r="D86" s="125" t="s">
        <v>167</v>
      </c>
      <c r="E86" s="134" t="s">
        <v>18</v>
      </c>
      <c r="F86" s="1009" t="s">
        <v>98</v>
      </c>
      <c r="G86" s="534"/>
      <c r="H86" s="532"/>
      <c r="I86" s="532"/>
      <c r="J86" s="535"/>
      <c r="K86" s="534"/>
      <c r="L86" s="532"/>
      <c r="M86" s="535"/>
      <c r="N86" s="534"/>
      <c r="O86" s="532"/>
      <c r="P86" s="532"/>
      <c r="Q86" s="532"/>
      <c r="R86" s="532"/>
      <c r="S86" s="532"/>
      <c r="T86" s="532"/>
      <c r="U86" s="532"/>
      <c r="V86" s="532"/>
      <c r="W86" s="532"/>
      <c r="X86" s="532"/>
      <c r="Y86" s="535"/>
      <c r="Z86" s="534"/>
      <c r="AA86" s="532"/>
      <c r="AB86" s="532"/>
      <c r="AC86" s="532"/>
      <c r="AD86" s="532"/>
      <c r="AE86" s="532"/>
      <c r="AF86" s="532"/>
      <c r="AG86" s="532"/>
      <c r="AH86" s="532"/>
      <c r="AI86" s="656"/>
      <c r="AJ86" s="656"/>
      <c r="AK86" s="656"/>
      <c r="AL86" s="656"/>
      <c r="AM86" s="656"/>
      <c r="AN86" s="535"/>
      <c r="AO86" s="534"/>
      <c r="AP86" s="532"/>
      <c r="AQ86" s="532"/>
      <c r="AR86" s="535"/>
      <c r="AS86" s="534"/>
      <c r="AT86" s="535"/>
      <c r="AU86" s="534"/>
      <c r="AV86" s="532"/>
      <c r="AW86" s="532"/>
      <c r="AX86" s="535"/>
      <c r="AY86" s="534"/>
      <c r="AZ86" s="532"/>
      <c r="BA86" s="532"/>
      <c r="BB86" s="532"/>
      <c r="BC86" s="532"/>
      <c r="BD86" s="532"/>
      <c r="BE86" s="532"/>
      <c r="BF86" s="532"/>
      <c r="BG86" s="532"/>
      <c r="BH86" s="535"/>
      <c r="BI86" s="534"/>
      <c r="BJ86" s="532"/>
      <c r="BK86" s="535"/>
      <c r="BL86" s="534"/>
      <c r="BM86" s="535"/>
      <c r="BN86" s="534"/>
      <c r="BO86" s="532"/>
      <c r="BP86" s="532"/>
      <c r="BQ86" s="532"/>
      <c r="BR86" s="532"/>
      <c r="BS86" s="532"/>
      <c r="BT86" s="532"/>
      <c r="BU86" s="535"/>
      <c r="BV86" s="534"/>
      <c r="BW86" s="532"/>
      <c r="BX86" s="532"/>
      <c r="BY86" s="532"/>
      <c r="BZ86" s="535"/>
      <c r="CA86" s="534"/>
      <c r="CB86" s="532"/>
      <c r="CC86" s="535"/>
      <c r="CD86" s="616"/>
      <c r="CE86" s="304">
        <f t="shared" si="5"/>
        <v>0</v>
      </c>
      <c r="CF86" s="897">
        <f>SUM(CE86:CE87)</f>
        <v>0</v>
      </c>
    </row>
    <row r="87" spans="1:84" ht="15.75" customHeight="1">
      <c r="A87" s="1004"/>
      <c r="B87" s="1006"/>
      <c r="C87" s="1008"/>
      <c r="D87" s="125" t="s">
        <v>326</v>
      </c>
      <c r="E87" s="134" t="s">
        <v>58</v>
      </c>
      <c r="F87" s="1010"/>
      <c r="G87" s="627"/>
      <c r="H87" s="628"/>
      <c r="I87" s="628"/>
      <c r="J87" s="632"/>
      <c r="K87" s="627"/>
      <c r="L87" s="628"/>
      <c r="M87" s="632"/>
      <c r="N87" s="627"/>
      <c r="O87" s="628"/>
      <c r="P87" s="628"/>
      <c r="Q87" s="628"/>
      <c r="R87" s="628"/>
      <c r="S87" s="628"/>
      <c r="T87" s="628"/>
      <c r="U87" s="628"/>
      <c r="V87" s="628"/>
      <c r="W87" s="628"/>
      <c r="X87" s="628"/>
      <c r="Y87" s="632"/>
      <c r="Z87" s="627"/>
      <c r="AA87" s="628"/>
      <c r="AB87" s="628"/>
      <c r="AC87" s="628"/>
      <c r="AD87" s="628"/>
      <c r="AE87" s="628"/>
      <c r="AF87" s="628"/>
      <c r="AG87" s="628"/>
      <c r="AH87" s="628"/>
      <c r="AI87" s="686"/>
      <c r="AJ87" s="686"/>
      <c r="AK87" s="686"/>
      <c r="AL87" s="686"/>
      <c r="AM87" s="686"/>
      <c r="AN87" s="632"/>
      <c r="AO87" s="627"/>
      <c r="AP87" s="628"/>
      <c r="AQ87" s="628"/>
      <c r="AR87" s="535"/>
      <c r="AS87" s="534"/>
      <c r="AT87" s="535"/>
      <c r="AU87" s="534"/>
      <c r="AV87" s="532"/>
      <c r="AW87" s="532"/>
      <c r="AX87" s="535"/>
      <c r="AY87" s="534"/>
      <c r="AZ87" s="532"/>
      <c r="BA87" s="532"/>
      <c r="BB87" s="532"/>
      <c r="BC87" s="532"/>
      <c r="BD87" s="532"/>
      <c r="BE87" s="532"/>
      <c r="BF87" s="532"/>
      <c r="BG87" s="532"/>
      <c r="BH87" s="535"/>
      <c r="BI87" s="534"/>
      <c r="BJ87" s="532"/>
      <c r="BK87" s="535"/>
      <c r="BL87" s="534"/>
      <c r="BM87" s="535"/>
      <c r="BN87" s="534"/>
      <c r="BO87" s="532"/>
      <c r="BP87" s="532"/>
      <c r="BQ87" s="532"/>
      <c r="BR87" s="532"/>
      <c r="BS87" s="532"/>
      <c r="BT87" s="532"/>
      <c r="BU87" s="535"/>
      <c r="BV87" s="534"/>
      <c r="BW87" s="532"/>
      <c r="BX87" s="532"/>
      <c r="BY87" s="532"/>
      <c r="BZ87" s="535"/>
      <c r="CA87" s="534"/>
      <c r="CB87" s="532"/>
      <c r="CC87" s="535"/>
      <c r="CD87" s="616"/>
      <c r="CE87" s="304">
        <f t="shared" si="5"/>
        <v>0</v>
      </c>
      <c r="CF87" s="898"/>
    </row>
    <row r="88" spans="1:84" ht="15.75" customHeight="1">
      <c r="A88" s="112"/>
      <c r="B88" s="113" t="s">
        <v>262</v>
      </c>
      <c r="C88" s="114"/>
      <c r="D88" s="121" t="s">
        <v>203</v>
      </c>
      <c r="E88" s="122" t="s">
        <v>18</v>
      </c>
      <c r="F88" s="256" t="s">
        <v>263</v>
      </c>
      <c r="G88" s="107"/>
      <c r="H88" s="523"/>
      <c r="I88" s="523"/>
      <c r="J88" s="524"/>
      <c r="K88" s="107"/>
      <c r="L88" s="523"/>
      <c r="M88" s="524"/>
      <c r="N88" s="107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4"/>
      <c r="Z88" s="107"/>
      <c r="AA88" s="523"/>
      <c r="AB88" s="523"/>
      <c r="AC88" s="523"/>
      <c r="AD88" s="523"/>
      <c r="AE88" s="523"/>
      <c r="AF88" s="523"/>
      <c r="AG88" s="523"/>
      <c r="AH88" s="523"/>
      <c r="AI88" s="657"/>
      <c r="AJ88" s="657"/>
      <c r="AK88" s="657"/>
      <c r="AL88" s="657"/>
      <c r="AM88" s="657"/>
      <c r="AN88" s="524"/>
      <c r="AO88" s="107"/>
      <c r="AP88" s="523"/>
      <c r="AQ88" s="523"/>
      <c r="AR88" s="569"/>
      <c r="AS88" s="567"/>
      <c r="AT88" s="569"/>
      <c r="AU88" s="567"/>
      <c r="AV88" s="568"/>
      <c r="AW88" s="568"/>
      <c r="AX88" s="569"/>
      <c r="AY88" s="567"/>
      <c r="AZ88" s="568"/>
      <c r="BA88" s="568"/>
      <c r="BB88" s="568"/>
      <c r="BC88" s="568"/>
      <c r="BD88" s="568"/>
      <c r="BE88" s="568"/>
      <c r="BF88" s="568"/>
      <c r="BG88" s="568"/>
      <c r="BH88" s="569"/>
      <c r="BI88" s="567"/>
      <c r="BJ88" s="568"/>
      <c r="BK88" s="569"/>
      <c r="BL88" s="567"/>
      <c r="BM88" s="569"/>
      <c r="BN88" s="567"/>
      <c r="BO88" s="568"/>
      <c r="BP88" s="568"/>
      <c r="BQ88" s="568"/>
      <c r="BR88" s="568"/>
      <c r="BS88" s="568"/>
      <c r="BT88" s="568"/>
      <c r="BU88" s="569"/>
      <c r="BV88" s="567"/>
      <c r="BW88" s="568"/>
      <c r="BX88" s="568"/>
      <c r="BY88" s="568"/>
      <c r="BZ88" s="569"/>
      <c r="CA88" s="567"/>
      <c r="CB88" s="568"/>
      <c r="CC88" s="569"/>
      <c r="CD88" s="615"/>
      <c r="CE88" s="304">
        <f t="shared" si="5"/>
        <v>0</v>
      </c>
      <c r="CF88" s="304">
        <f>CE88</f>
        <v>0</v>
      </c>
    </row>
    <row r="89" spans="1:84" ht="15.75" customHeight="1">
      <c r="A89" s="112"/>
      <c r="B89" s="108" t="s">
        <v>178</v>
      </c>
      <c r="C89" s="114">
        <v>2009</v>
      </c>
      <c r="D89" s="115" t="s">
        <v>179</v>
      </c>
      <c r="E89" s="122" t="s">
        <v>18</v>
      </c>
      <c r="F89" s="166" t="s">
        <v>228</v>
      </c>
      <c r="G89" s="107"/>
      <c r="H89" s="523"/>
      <c r="I89" s="523"/>
      <c r="J89" s="524"/>
      <c r="K89" s="107"/>
      <c r="L89" s="523"/>
      <c r="M89" s="524"/>
      <c r="N89" s="107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4"/>
      <c r="Z89" s="107"/>
      <c r="AA89" s="523"/>
      <c r="AB89" s="523"/>
      <c r="AC89" s="523"/>
      <c r="AD89" s="523"/>
      <c r="AE89" s="523"/>
      <c r="AF89" s="523"/>
      <c r="AG89" s="523"/>
      <c r="AH89" s="523"/>
      <c r="AI89" s="657"/>
      <c r="AJ89" s="657"/>
      <c r="AK89" s="657"/>
      <c r="AL89" s="657"/>
      <c r="AM89" s="657"/>
      <c r="AN89" s="524"/>
      <c r="AO89" s="107"/>
      <c r="AP89" s="523"/>
      <c r="AQ89" s="523"/>
      <c r="AR89" s="524"/>
      <c r="AS89" s="107"/>
      <c r="AT89" s="524"/>
      <c r="AU89" s="107"/>
      <c r="AV89" s="523"/>
      <c r="AW89" s="523"/>
      <c r="AX89" s="524"/>
      <c r="AY89" s="107"/>
      <c r="AZ89" s="523"/>
      <c r="BA89" s="523"/>
      <c r="BB89" s="523"/>
      <c r="BC89" s="523"/>
      <c r="BD89" s="523"/>
      <c r="BE89" s="523"/>
      <c r="BF89" s="523"/>
      <c r="BG89" s="523"/>
      <c r="BH89" s="524"/>
      <c r="BI89" s="107"/>
      <c r="BJ89" s="523"/>
      <c r="BK89" s="524"/>
      <c r="BL89" s="107"/>
      <c r="BM89" s="524"/>
      <c r="BN89" s="107"/>
      <c r="BO89" s="523"/>
      <c r="BP89" s="523"/>
      <c r="BQ89" s="523"/>
      <c r="BR89" s="523"/>
      <c r="BS89" s="523"/>
      <c r="BT89" s="523"/>
      <c r="BU89" s="524"/>
      <c r="BV89" s="107"/>
      <c r="BW89" s="523"/>
      <c r="BX89" s="523"/>
      <c r="BY89" s="523"/>
      <c r="BZ89" s="524"/>
      <c r="CA89" s="107"/>
      <c r="CB89" s="523"/>
      <c r="CC89" s="524"/>
      <c r="CD89" s="621"/>
      <c r="CE89" s="304">
        <f t="shared" si="5"/>
        <v>0</v>
      </c>
      <c r="CF89" s="304">
        <f>CE89</f>
        <v>0</v>
      </c>
    </row>
    <row r="90" spans="1:84" ht="15.75" customHeight="1">
      <c r="A90" s="112"/>
      <c r="B90" s="113" t="s">
        <v>351</v>
      </c>
      <c r="C90" s="114"/>
      <c r="D90" s="115" t="s">
        <v>350</v>
      </c>
      <c r="E90" s="122" t="s">
        <v>18</v>
      </c>
      <c r="F90" s="256" t="s">
        <v>352</v>
      </c>
      <c r="G90" s="107"/>
      <c r="H90" s="523"/>
      <c r="I90" s="523"/>
      <c r="J90" s="524"/>
      <c r="K90" s="107"/>
      <c r="L90" s="523"/>
      <c r="M90" s="524"/>
      <c r="N90" s="107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4"/>
      <c r="Z90" s="107"/>
      <c r="AA90" s="523"/>
      <c r="AB90" s="523"/>
      <c r="AC90" s="523"/>
      <c r="AD90" s="523"/>
      <c r="AE90" s="523"/>
      <c r="AF90" s="523"/>
      <c r="AG90" s="523"/>
      <c r="AH90" s="523"/>
      <c r="AI90" s="657"/>
      <c r="AJ90" s="657"/>
      <c r="AK90" s="657"/>
      <c r="AL90" s="657"/>
      <c r="AM90" s="657"/>
      <c r="AN90" s="524"/>
      <c r="AO90" s="107"/>
      <c r="AP90" s="523"/>
      <c r="AQ90" s="523"/>
      <c r="AR90" s="569"/>
      <c r="AS90" s="567"/>
      <c r="AT90" s="569"/>
      <c r="AU90" s="567"/>
      <c r="AV90" s="568"/>
      <c r="AW90" s="568"/>
      <c r="AX90" s="569"/>
      <c r="AY90" s="567"/>
      <c r="AZ90" s="568"/>
      <c r="BA90" s="568"/>
      <c r="BB90" s="568"/>
      <c r="BC90" s="568"/>
      <c r="BD90" s="568"/>
      <c r="BE90" s="568"/>
      <c r="BF90" s="568"/>
      <c r="BG90" s="568"/>
      <c r="BH90" s="569"/>
      <c r="BI90" s="567"/>
      <c r="BJ90" s="568"/>
      <c r="BK90" s="569"/>
      <c r="BL90" s="567"/>
      <c r="BM90" s="569"/>
      <c r="BN90" s="567"/>
      <c r="BO90" s="568"/>
      <c r="BP90" s="568"/>
      <c r="BQ90" s="568"/>
      <c r="BR90" s="568"/>
      <c r="BS90" s="568"/>
      <c r="BT90" s="568"/>
      <c r="BU90" s="569"/>
      <c r="BV90" s="567"/>
      <c r="BW90" s="568"/>
      <c r="BX90" s="568"/>
      <c r="BY90" s="568"/>
      <c r="BZ90" s="569"/>
      <c r="CA90" s="567"/>
      <c r="CB90" s="568"/>
      <c r="CC90" s="569"/>
      <c r="CD90" s="615"/>
      <c r="CE90" s="304">
        <f t="shared" si="5"/>
        <v>0</v>
      </c>
      <c r="CF90" s="304">
        <f>CE90</f>
        <v>0</v>
      </c>
    </row>
    <row r="91" spans="1:84" ht="15.75" customHeight="1">
      <c r="A91" s="103"/>
      <c r="B91" s="119" t="s">
        <v>224</v>
      </c>
      <c r="C91" s="181"/>
      <c r="D91" s="105" t="s">
        <v>137</v>
      </c>
      <c r="E91" s="117" t="s">
        <v>18</v>
      </c>
      <c r="F91" s="201"/>
      <c r="G91" s="180"/>
      <c r="H91" s="521"/>
      <c r="I91" s="521"/>
      <c r="J91" s="522"/>
      <c r="K91" s="180"/>
      <c r="L91" s="521"/>
      <c r="M91" s="522"/>
      <c r="N91" s="180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522"/>
      <c r="Z91" s="180"/>
      <c r="AA91" s="521"/>
      <c r="AB91" s="521"/>
      <c r="AC91" s="521"/>
      <c r="AD91" s="521"/>
      <c r="AE91" s="521"/>
      <c r="AF91" s="521"/>
      <c r="AG91" s="521"/>
      <c r="AH91" s="521"/>
      <c r="AI91" s="658"/>
      <c r="AJ91" s="658"/>
      <c r="AK91" s="658"/>
      <c r="AL91" s="658"/>
      <c r="AM91" s="658"/>
      <c r="AN91" s="522"/>
      <c r="AO91" s="180"/>
      <c r="AP91" s="521"/>
      <c r="AQ91" s="521"/>
      <c r="AR91" s="569"/>
      <c r="AS91" s="567"/>
      <c r="AT91" s="569"/>
      <c r="AU91" s="567"/>
      <c r="AV91" s="568"/>
      <c r="AW91" s="568"/>
      <c r="AX91" s="569"/>
      <c r="AY91" s="567"/>
      <c r="AZ91" s="568"/>
      <c r="BA91" s="568"/>
      <c r="BB91" s="568"/>
      <c r="BC91" s="568"/>
      <c r="BD91" s="568"/>
      <c r="BE91" s="568"/>
      <c r="BF91" s="568"/>
      <c r="BG91" s="568"/>
      <c r="BH91" s="569"/>
      <c r="BI91" s="567"/>
      <c r="BJ91" s="568"/>
      <c r="BK91" s="569"/>
      <c r="BL91" s="567"/>
      <c r="BM91" s="569"/>
      <c r="BN91" s="567"/>
      <c r="BO91" s="568"/>
      <c r="BP91" s="568"/>
      <c r="BQ91" s="568"/>
      <c r="BR91" s="568"/>
      <c r="BS91" s="568"/>
      <c r="BT91" s="568"/>
      <c r="BU91" s="569"/>
      <c r="BV91" s="567"/>
      <c r="BW91" s="568"/>
      <c r="BX91" s="568"/>
      <c r="BY91" s="568"/>
      <c r="BZ91" s="569"/>
      <c r="CA91" s="567"/>
      <c r="CB91" s="568"/>
      <c r="CC91" s="569"/>
      <c r="CD91" s="615"/>
      <c r="CE91" s="304">
        <f t="shared" si="5"/>
        <v>0</v>
      </c>
      <c r="CF91" s="304">
        <f>CE91</f>
        <v>0</v>
      </c>
    </row>
    <row r="92" spans="1:84" ht="15.75" customHeight="1">
      <c r="A92" s="174"/>
      <c r="B92" s="137" t="s">
        <v>117</v>
      </c>
      <c r="C92" s="175">
        <v>1997</v>
      </c>
      <c r="D92" s="139" t="s">
        <v>116</v>
      </c>
      <c r="E92" s="120" t="s">
        <v>18</v>
      </c>
      <c r="F92" s="202" t="s">
        <v>98</v>
      </c>
      <c r="G92" s="567"/>
      <c r="H92" s="568"/>
      <c r="I92" s="568"/>
      <c r="J92" s="569"/>
      <c r="K92" s="567"/>
      <c r="L92" s="568"/>
      <c r="M92" s="569"/>
      <c r="N92" s="567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9"/>
      <c r="Z92" s="567"/>
      <c r="AA92" s="568"/>
      <c r="AB92" s="568"/>
      <c r="AC92" s="568"/>
      <c r="AD92" s="568"/>
      <c r="AE92" s="568"/>
      <c r="AF92" s="568"/>
      <c r="AG92" s="568"/>
      <c r="AH92" s="568"/>
      <c r="AI92" s="655"/>
      <c r="AJ92" s="655"/>
      <c r="AK92" s="655"/>
      <c r="AL92" s="655"/>
      <c r="AM92" s="655"/>
      <c r="AN92" s="569"/>
      <c r="AO92" s="567"/>
      <c r="AP92" s="568"/>
      <c r="AQ92" s="568"/>
      <c r="AR92" s="569"/>
      <c r="AS92" s="567"/>
      <c r="AT92" s="569"/>
      <c r="AU92" s="567"/>
      <c r="AV92" s="568"/>
      <c r="AW92" s="568"/>
      <c r="AX92" s="569"/>
      <c r="AY92" s="567"/>
      <c r="AZ92" s="568"/>
      <c r="BA92" s="568"/>
      <c r="BB92" s="568"/>
      <c r="BC92" s="568"/>
      <c r="BD92" s="568"/>
      <c r="BE92" s="568"/>
      <c r="BF92" s="568"/>
      <c r="BG92" s="568"/>
      <c r="BH92" s="569"/>
      <c r="BI92" s="567"/>
      <c r="BJ92" s="568"/>
      <c r="BK92" s="569"/>
      <c r="BL92" s="567"/>
      <c r="BM92" s="569"/>
      <c r="BN92" s="567"/>
      <c r="BO92" s="568"/>
      <c r="BP92" s="568"/>
      <c r="BQ92" s="568"/>
      <c r="BR92" s="568"/>
      <c r="BS92" s="568"/>
      <c r="BT92" s="568"/>
      <c r="BU92" s="569"/>
      <c r="BV92" s="567"/>
      <c r="BW92" s="568"/>
      <c r="BX92" s="568"/>
      <c r="BY92" s="568"/>
      <c r="BZ92" s="569"/>
      <c r="CA92" s="567"/>
      <c r="CB92" s="568"/>
      <c r="CC92" s="569"/>
      <c r="CD92" s="615"/>
      <c r="CE92" s="304">
        <f t="shared" si="5"/>
        <v>0</v>
      </c>
      <c r="CF92" s="179">
        <f>SUM(CE92:CE92)</f>
        <v>0</v>
      </c>
    </row>
    <row r="93" spans="1:84" ht="15.75" customHeight="1">
      <c r="A93" s="112"/>
      <c r="B93" s="108" t="s">
        <v>254</v>
      </c>
      <c r="C93" s="114"/>
      <c r="D93" s="109" t="s">
        <v>324</v>
      </c>
      <c r="E93" s="122" t="s">
        <v>58</v>
      </c>
      <c r="F93" s="154" t="s">
        <v>325</v>
      </c>
      <c r="G93" s="180"/>
      <c r="H93" s="521"/>
      <c r="I93" s="521"/>
      <c r="J93" s="522"/>
      <c r="K93" s="180"/>
      <c r="L93" s="521"/>
      <c r="M93" s="522"/>
      <c r="N93" s="180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2"/>
      <c r="Z93" s="180"/>
      <c r="AA93" s="521"/>
      <c r="AB93" s="521"/>
      <c r="AC93" s="521"/>
      <c r="AD93" s="521"/>
      <c r="AE93" s="521"/>
      <c r="AF93" s="521"/>
      <c r="AG93" s="521"/>
      <c r="AH93" s="521"/>
      <c r="AI93" s="658"/>
      <c r="AJ93" s="658"/>
      <c r="AK93" s="658"/>
      <c r="AL93" s="658"/>
      <c r="AM93" s="658"/>
      <c r="AN93" s="522"/>
      <c r="AO93" s="180"/>
      <c r="AP93" s="521"/>
      <c r="AQ93" s="521"/>
      <c r="AR93" s="522"/>
      <c r="AS93" s="180"/>
      <c r="AT93" s="522"/>
      <c r="AU93" s="180"/>
      <c r="AV93" s="521"/>
      <c r="AW93" s="521"/>
      <c r="AX93" s="522"/>
      <c r="AY93" s="180"/>
      <c r="AZ93" s="521"/>
      <c r="BA93" s="521"/>
      <c r="BB93" s="521"/>
      <c r="BC93" s="521"/>
      <c r="BD93" s="521"/>
      <c r="BE93" s="521"/>
      <c r="BF93" s="521"/>
      <c r="BG93" s="521"/>
      <c r="BH93" s="522"/>
      <c r="BI93" s="180"/>
      <c r="BJ93" s="521"/>
      <c r="BK93" s="522"/>
      <c r="BL93" s="180"/>
      <c r="BM93" s="522"/>
      <c r="BN93" s="180"/>
      <c r="BO93" s="521"/>
      <c r="BP93" s="521"/>
      <c r="BQ93" s="521"/>
      <c r="BR93" s="521"/>
      <c r="BS93" s="521"/>
      <c r="BT93" s="521"/>
      <c r="BU93" s="522"/>
      <c r="BV93" s="180"/>
      <c r="BW93" s="521"/>
      <c r="BX93" s="521"/>
      <c r="BY93" s="521"/>
      <c r="BZ93" s="522"/>
      <c r="CA93" s="180"/>
      <c r="CB93" s="521"/>
      <c r="CC93" s="522"/>
      <c r="CD93" s="623"/>
      <c r="CE93" s="182">
        <f t="shared" si="5"/>
        <v>0</v>
      </c>
      <c r="CF93" s="74">
        <f>CE93</f>
        <v>0</v>
      </c>
    </row>
    <row r="94" spans="1:84" ht="15.75" customHeight="1">
      <c r="A94" s="112"/>
      <c r="B94" s="113" t="s">
        <v>288</v>
      </c>
      <c r="C94" s="114"/>
      <c r="D94" s="115" t="s">
        <v>287</v>
      </c>
      <c r="E94" s="122" t="s">
        <v>56</v>
      </c>
      <c r="F94" s="158" t="s">
        <v>242</v>
      </c>
      <c r="G94" s="107"/>
      <c r="H94" s="523"/>
      <c r="I94" s="523"/>
      <c r="J94" s="524"/>
      <c r="K94" s="107"/>
      <c r="L94" s="523"/>
      <c r="M94" s="524"/>
      <c r="N94" s="107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4"/>
      <c r="Z94" s="107"/>
      <c r="AA94" s="523"/>
      <c r="AB94" s="523"/>
      <c r="AC94" s="523"/>
      <c r="AD94" s="523"/>
      <c r="AE94" s="523"/>
      <c r="AF94" s="523"/>
      <c r="AG94" s="523"/>
      <c r="AH94" s="523"/>
      <c r="AI94" s="657"/>
      <c r="AJ94" s="657"/>
      <c r="AK94" s="657"/>
      <c r="AL94" s="657"/>
      <c r="AM94" s="657"/>
      <c r="AN94" s="524"/>
      <c r="AO94" s="107"/>
      <c r="AP94" s="523"/>
      <c r="AQ94" s="523"/>
      <c r="AR94" s="569"/>
      <c r="AS94" s="567"/>
      <c r="AT94" s="569"/>
      <c r="AU94" s="567"/>
      <c r="AV94" s="568"/>
      <c r="AW94" s="568"/>
      <c r="AX94" s="569"/>
      <c r="AY94" s="567"/>
      <c r="AZ94" s="568"/>
      <c r="BA94" s="568"/>
      <c r="BB94" s="568"/>
      <c r="BC94" s="568"/>
      <c r="BD94" s="568"/>
      <c r="BE94" s="568"/>
      <c r="BF94" s="568"/>
      <c r="BG94" s="568"/>
      <c r="BH94" s="569"/>
      <c r="BI94" s="567"/>
      <c r="BJ94" s="568"/>
      <c r="BK94" s="569"/>
      <c r="BL94" s="567"/>
      <c r="BM94" s="569"/>
      <c r="BN94" s="567"/>
      <c r="BO94" s="568"/>
      <c r="BP94" s="568"/>
      <c r="BQ94" s="568"/>
      <c r="BR94" s="568"/>
      <c r="BS94" s="568"/>
      <c r="BT94" s="568"/>
      <c r="BU94" s="569"/>
      <c r="BV94" s="567"/>
      <c r="BW94" s="568"/>
      <c r="BX94" s="568"/>
      <c r="BY94" s="568"/>
      <c r="BZ94" s="569"/>
      <c r="CA94" s="567"/>
      <c r="CB94" s="568"/>
      <c r="CC94" s="569"/>
      <c r="CD94" s="615"/>
      <c r="CE94" s="304">
        <f t="shared" si="5"/>
        <v>0</v>
      </c>
      <c r="CF94" s="304">
        <f>CE94</f>
        <v>0</v>
      </c>
    </row>
    <row r="95" spans="1:84" ht="15.75" customHeight="1">
      <c r="A95" s="112"/>
      <c r="B95" s="108" t="s">
        <v>72</v>
      </c>
      <c r="C95" s="114"/>
      <c r="D95" s="109" t="s">
        <v>71</v>
      </c>
      <c r="E95" s="110" t="s">
        <v>18</v>
      </c>
      <c r="F95" s="111" t="s">
        <v>73</v>
      </c>
      <c r="G95" s="534"/>
      <c r="H95" s="532"/>
      <c r="I95" s="532"/>
      <c r="J95" s="535"/>
      <c r="K95" s="534"/>
      <c r="L95" s="532"/>
      <c r="M95" s="535"/>
      <c r="N95" s="534"/>
      <c r="O95" s="532"/>
      <c r="P95" s="532"/>
      <c r="Q95" s="532"/>
      <c r="R95" s="532"/>
      <c r="S95" s="532"/>
      <c r="T95" s="532"/>
      <c r="U95" s="532"/>
      <c r="V95" s="532"/>
      <c r="W95" s="532"/>
      <c r="X95" s="532"/>
      <c r="Y95" s="535"/>
      <c r="Z95" s="534"/>
      <c r="AA95" s="532"/>
      <c r="AB95" s="532"/>
      <c r="AC95" s="532"/>
      <c r="AD95" s="532"/>
      <c r="AE95" s="532"/>
      <c r="AF95" s="532"/>
      <c r="AG95" s="532"/>
      <c r="AH95" s="532"/>
      <c r="AI95" s="656"/>
      <c r="AJ95" s="656"/>
      <c r="AK95" s="656"/>
      <c r="AL95" s="656"/>
      <c r="AM95" s="656"/>
      <c r="AN95" s="535"/>
      <c r="AO95" s="534"/>
      <c r="AP95" s="532"/>
      <c r="AQ95" s="532"/>
      <c r="AR95" s="535"/>
      <c r="AS95" s="534"/>
      <c r="AT95" s="535"/>
      <c r="AU95" s="534"/>
      <c r="AV95" s="532"/>
      <c r="AW95" s="532"/>
      <c r="AX95" s="535"/>
      <c r="AY95" s="534"/>
      <c r="AZ95" s="532"/>
      <c r="BA95" s="532"/>
      <c r="BB95" s="532"/>
      <c r="BC95" s="532"/>
      <c r="BD95" s="532"/>
      <c r="BE95" s="532"/>
      <c r="BF95" s="532"/>
      <c r="BG95" s="532"/>
      <c r="BH95" s="535"/>
      <c r="BI95" s="534"/>
      <c r="BJ95" s="532"/>
      <c r="BK95" s="535"/>
      <c r="BL95" s="534"/>
      <c r="BM95" s="535"/>
      <c r="BN95" s="534"/>
      <c r="BO95" s="532"/>
      <c r="BP95" s="532"/>
      <c r="BQ95" s="532"/>
      <c r="BR95" s="532"/>
      <c r="BS95" s="532"/>
      <c r="BT95" s="532"/>
      <c r="BU95" s="535"/>
      <c r="BV95" s="534"/>
      <c r="BW95" s="532"/>
      <c r="BX95" s="532"/>
      <c r="BY95" s="532"/>
      <c r="BZ95" s="535"/>
      <c r="CA95" s="534"/>
      <c r="CB95" s="532"/>
      <c r="CC95" s="535"/>
      <c r="CD95" s="616"/>
      <c r="CE95" s="304">
        <f t="shared" si="5"/>
        <v>0</v>
      </c>
      <c r="CF95" s="304">
        <f aca="true" t="shared" si="6" ref="CF95:CF101">CE95</f>
        <v>0</v>
      </c>
    </row>
    <row r="96" spans="1:84" ht="15.75" customHeight="1">
      <c r="A96" s="112"/>
      <c r="B96" s="113" t="s">
        <v>246</v>
      </c>
      <c r="C96" s="114"/>
      <c r="D96" s="166" t="s">
        <v>245</v>
      </c>
      <c r="E96" s="122" t="s">
        <v>56</v>
      </c>
      <c r="F96" s="154" t="s">
        <v>247</v>
      </c>
      <c r="G96" s="107"/>
      <c r="H96" s="523"/>
      <c r="I96" s="523"/>
      <c r="J96" s="524"/>
      <c r="K96" s="107"/>
      <c r="L96" s="523"/>
      <c r="M96" s="524"/>
      <c r="N96" s="107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4"/>
      <c r="Z96" s="107"/>
      <c r="AA96" s="523"/>
      <c r="AB96" s="523"/>
      <c r="AC96" s="523"/>
      <c r="AD96" s="523"/>
      <c r="AE96" s="523"/>
      <c r="AF96" s="523"/>
      <c r="AG96" s="523"/>
      <c r="AH96" s="523"/>
      <c r="AI96" s="657"/>
      <c r="AJ96" s="657"/>
      <c r="AK96" s="657"/>
      <c r="AL96" s="657"/>
      <c r="AM96" s="657"/>
      <c r="AN96" s="524"/>
      <c r="AO96" s="107"/>
      <c r="AP96" s="523"/>
      <c r="AQ96" s="523"/>
      <c r="AR96" s="569"/>
      <c r="AS96" s="567"/>
      <c r="AT96" s="569"/>
      <c r="AU96" s="567"/>
      <c r="AV96" s="568"/>
      <c r="AW96" s="568"/>
      <c r="AX96" s="569"/>
      <c r="AY96" s="567"/>
      <c r="AZ96" s="568"/>
      <c r="BA96" s="568"/>
      <c r="BB96" s="568"/>
      <c r="BC96" s="568"/>
      <c r="BD96" s="568"/>
      <c r="BE96" s="568"/>
      <c r="BF96" s="568"/>
      <c r="BG96" s="568"/>
      <c r="BH96" s="569"/>
      <c r="BI96" s="567"/>
      <c r="BJ96" s="568"/>
      <c r="BK96" s="569"/>
      <c r="BL96" s="567"/>
      <c r="BM96" s="569"/>
      <c r="BN96" s="567"/>
      <c r="BO96" s="568"/>
      <c r="BP96" s="568"/>
      <c r="BQ96" s="568"/>
      <c r="BR96" s="568"/>
      <c r="BS96" s="568"/>
      <c r="BT96" s="568"/>
      <c r="BU96" s="569"/>
      <c r="BV96" s="567"/>
      <c r="BW96" s="568"/>
      <c r="BX96" s="568"/>
      <c r="BY96" s="568"/>
      <c r="BZ96" s="569"/>
      <c r="CA96" s="567"/>
      <c r="CB96" s="568"/>
      <c r="CC96" s="569"/>
      <c r="CD96" s="615"/>
      <c r="CE96" s="304">
        <f t="shared" si="5"/>
        <v>0</v>
      </c>
      <c r="CF96" s="304">
        <f>CE96</f>
        <v>0</v>
      </c>
    </row>
    <row r="97" spans="1:84" ht="15.75" customHeight="1">
      <c r="A97" s="112"/>
      <c r="B97" s="108" t="s">
        <v>166</v>
      </c>
      <c r="C97" s="114">
        <v>2007</v>
      </c>
      <c r="D97" s="109" t="s">
        <v>165</v>
      </c>
      <c r="E97" s="122" t="s">
        <v>18</v>
      </c>
      <c r="F97" s="166" t="s">
        <v>55</v>
      </c>
      <c r="G97" s="107"/>
      <c r="H97" s="523"/>
      <c r="I97" s="523"/>
      <c r="J97" s="524"/>
      <c r="K97" s="107"/>
      <c r="L97" s="523"/>
      <c r="M97" s="524"/>
      <c r="N97" s="107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4"/>
      <c r="Z97" s="107"/>
      <c r="AA97" s="523"/>
      <c r="AB97" s="523"/>
      <c r="AC97" s="523"/>
      <c r="AD97" s="523"/>
      <c r="AE97" s="523"/>
      <c r="AF97" s="523"/>
      <c r="AG97" s="523"/>
      <c r="AH97" s="523"/>
      <c r="AI97" s="657"/>
      <c r="AJ97" s="657"/>
      <c r="AK97" s="657"/>
      <c r="AL97" s="657"/>
      <c r="AM97" s="657"/>
      <c r="AN97" s="524"/>
      <c r="AO97" s="107"/>
      <c r="AP97" s="523"/>
      <c r="AQ97" s="523"/>
      <c r="AR97" s="524"/>
      <c r="AS97" s="107"/>
      <c r="AT97" s="524"/>
      <c r="AU97" s="107"/>
      <c r="AV97" s="523"/>
      <c r="AW97" s="523"/>
      <c r="AX97" s="524"/>
      <c r="AY97" s="107"/>
      <c r="AZ97" s="523"/>
      <c r="BA97" s="523"/>
      <c r="BB97" s="523"/>
      <c r="BC97" s="523"/>
      <c r="BD97" s="523"/>
      <c r="BE97" s="523"/>
      <c r="BF97" s="523"/>
      <c r="BG97" s="523"/>
      <c r="BH97" s="524"/>
      <c r="BI97" s="107"/>
      <c r="BJ97" s="523"/>
      <c r="BK97" s="524"/>
      <c r="BL97" s="107"/>
      <c r="BM97" s="524"/>
      <c r="BN97" s="107"/>
      <c r="BO97" s="523"/>
      <c r="BP97" s="523"/>
      <c r="BQ97" s="523"/>
      <c r="BR97" s="523"/>
      <c r="BS97" s="523"/>
      <c r="BT97" s="523"/>
      <c r="BU97" s="524"/>
      <c r="BV97" s="107"/>
      <c r="BW97" s="523"/>
      <c r="BX97" s="523"/>
      <c r="BY97" s="523"/>
      <c r="BZ97" s="524"/>
      <c r="CA97" s="107"/>
      <c r="CB97" s="523"/>
      <c r="CC97" s="524"/>
      <c r="CD97" s="621"/>
      <c r="CE97" s="304">
        <f t="shared" si="5"/>
        <v>0</v>
      </c>
      <c r="CF97" s="304">
        <f t="shared" si="6"/>
        <v>0</v>
      </c>
    </row>
    <row r="98" spans="1:84" ht="15.75" customHeight="1">
      <c r="A98" s="112"/>
      <c r="B98" s="108" t="s">
        <v>112</v>
      </c>
      <c r="C98" s="114">
        <v>2001</v>
      </c>
      <c r="D98" s="109" t="s">
        <v>113</v>
      </c>
      <c r="E98" s="110" t="s">
        <v>18</v>
      </c>
      <c r="F98" s="111" t="s">
        <v>114</v>
      </c>
      <c r="G98" s="534"/>
      <c r="H98" s="532"/>
      <c r="I98" s="532"/>
      <c r="J98" s="535"/>
      <c r="K98" s="534"/>
      <c r="L98" s="532"/>
      <c r="M98" s="535"/>
      <c r="N98" s="534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5"/>
      <c r="Z98" s="534"/>
      <c r="AA98" s="532"/>
      <c r="AB98" s="532"/>
      <c r="AC98" s="532"/>
      <c r="AD98" s="532"/>
      <c r="AE98" s="532"/>
      <c r="AF98" s="532"/>
      <c r="AG98" s="532"/>
      <c r="AH98" s="532"/>
      <c r="AI98" s="656"/>
      <c r="AJ98" s="656"/>
      <c r="AK98" s="656"/>
      <c r="AL98" s="656"/>
      <c r="AM98" s="656"/>
      <c r="AN98" s="535"/>
      <c r="AO98" s="534"/>
      <c r="AP98" s="532"/>
      <c r="AQ98" s="532"/>
      <c r="AR98" s="535"/>
      <c r="AS98" s="534"/>
      <c r="AT98" s="535"/>
      <c r="AU98" s="534"/>
      <c r="AV98" s="532"/>
      <c r="AW98" s="532"/>
      <c r="AX98" s="535"/>
      <c r="AY98" s="534"/>
      <c r="AZ98" s="532"/>
      <c r="BA98" s="532"/>
      <c r="BB98" s="532"/>
      <c r="BC98" s="532"/>
      <c r="BD98" s="532"/>
      <c r="BE98" s="532"/>
      <c r="BF98" s="532"/>
      <c r="BG98" s="532"/>
      <c r="BH98" s="535"/>
      <c r="BI98" s="534"/>
      <c r="BJ98" s="532"/>
      <c r="BK98" s="535"/>
      <c r="BL98" s="534"/>
      <c r="BM98" s="535"/>
      <c r="BN98" s="534"/>
      <c r="BO98" s="532"/>
      <c r="BP98" s="532"/>
      <c r="BQ98" s="532"/>
      <c r="BR98" s="532"/>
      <c r="BS98" s="532"/>
      <c r="BT98" s="532"/>
      <c r="BU98" s="535"/>
      <c r="BV98" s="534"/>
      <c r="BW98" s="532"/>
      <c r="BX98" s="532"/>
      <c r="BY98" s="532"/>
      <c r="BZ98" s="535"/>
      <c r="CA98" s="534"/>
      <c r="CB98" s="532"/>
      <c r="CC98" s="535"/>
      <c r="CD98" s="616"/>
      <c r="CE98" s="304">
        <f t="shared" si="5"/>
        <v>0</v>
      </c>
      <c r="CF98" s="304">
        <f t="shared" si="6"/>
        <v>0</v>
      </c>
    </row>
    <row r="99" spans="1:84" ht="15.75" customHeight="1">
      <c r="A99" s="103"/>
      <c r="B99" s="104" t="s">
        <v>241</v>
      </c>
      <c r="C99" s="181"/>
      <c r="D99" s="138" t="s">
        <v>240</v>
      </c>
      <c r="E99" s="117" t="s">
        <v>18</v>
      </c>
      <c r="F99" s="208" t="s">
        <v>242</v>
      </c>
      <c r="G99" s="627"/>
      <c r="H99" s="628"/>
      <c r="I99" s="628"/>
      <c r="J99" s="632"/>
      <c r="K99" s="627"/>
      <c r="L99" s="628"/>
      <c r="M99" s="632"/>
      <c r="N99" s="627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32"/>
      <c r="Z99" s="627"/>
      <c r="AA99" s="628"/>
      <c r="AB99" s="628"/>
      <c r="AC99" s="628"/>
      <c r="AD99" s="628"/>
      <c r="AE99" s="628"/>
      <c r="AF99" s="628"/>
      <c r="AG99" s="628"/>
      <c r="AH99" s="628"/>
      <c r="AI99" s="686"/>
      <c r="AJ99" s="686"/>
      <c r="AK99" s="686"/>
      <c r="AL99" s="686"/>
      <c r="AM99" s="686"/>
      <c r="AN99" s="632"/>
      <c r="AO99" s="627"/>
      <c r="AP99" s="628"/>
      <c r="AQ99" s="628"/>
      <c r="AR99" s="535"/>
      <c r="AS99" s="534"/>
      <c r="AT99" s="535"/>
      <c r="AU99" s="534"/>
      <c r="AV99" s="532"/>
      <c r="AW99" s="532"/>
      <c r="AX99" s="535"/>
      <c r="AY99" s="534"/>
      <c r="AZ99" s="532"/>
      <c r="BA99" s="532"/>
      <c r="BB99" s="532"/>
      <c r="BC99" s="532"/>
      <c r="BD99" s="532"/>
      <c r="BE99" s="532"/>
      <c r="BF99" s="532"/>
      <c r="BG99" s="532"/>
      <c r="BH99" s="535"/>
      <c r="BI99" s="534"/>
      <c r="BJ99" s="532"/>
      <c r="BK99" s="535"/>
      <c r="BL99" s="534"/>
      <c r="BM99" s="535"/>
      <c r="BN99" s="534"/>
      <c r="BO99" s="532"/>
      <c r="BP99" s="532"/>
      <c r="BQ99" s="532"/>
      <c r="BR99" s="532"/>
      <c r="BS99" s="532"/>
      <c r="BT99" s="532"/>
      <c r="BU99" s="535"/>
      <c r="BV99" s="534"/>
      <c r="BW99" s="532"/>
      <c r="BX99" s="532"/>
      <c r="BY99" s="532"/>
      <c r="BZ99" s="535"/>
      <c r="CA99" s="534"/>
      <c r="CB99" s="532"/>
      <c r="CC99" s="535"/>
      <c r="CD99" s="616"/>
      <c r="CE99" s="304">
        <f t="shared" si="5"/>
        <v>0</v>
      </c>
      <c r="CF99" s="304">
        <f>CE99</f>
        <v>0</v>
      </c>
    </row>
    <row r="100" spans="1:84" ht="15.75" customHeight="1">
      <c r="A100" s="112"/>
      <c r="B100" s="108" t="s">
        <v>163</v>
      </c>
      <c r="C100" s="114">
        <v>2000</v>
      </c>
      <c r="D100" s="115" t="s">
        <v>162</v>
      </c>
      <c r="E100" s="122" t="s">
        <v>56</v>
      </c>
      <c r="F100" s="166" t="s">
        <v>164</v>
      </c>
      <c r="G100" s="107"/>
      <c r="H100" s="523"/>
      <c r="I100" s="523"/>
      <c r="J100" s="524"/>
      <c r="K100" s="107"/>
      <c r="L100" s="523"/>
      <c r="M100" s="524"/>
      <c r="N100" s="107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4"/>
      <c r="Z100" s="107"/>
      <c r="AA100" s="523"/>
      <c r="AB100" s="523"/>
      <c r="AC100" s="523"/>
      <c r="AD100" s="523"/>
      <c r="AE100" s="523"/>
      <c r="AF100" s="523"/>
      <c r="AG100" s="523"/>
      <c r="AH100" s="523"/>
      <c r="AI100" s="657"/>
      <c r="AJ100" s="657"/>
      <c r="AK100" s="657"/>
      <c r="AL100" s="657"/>
      <c r="AM100" s="657"/>
      <c r="AN100" s="524"/>
      <c r="AO100" s="107"/>
      <c r="AP100" s="523"/>
      <c r="AQ100" s="523"/>
      <c r="AR100" s="524"/>
      <c r="AS100" s="107"/>
      <c r="AT100" s="524"/>
      <c r="AU100" s="107"/>
      <c r="AV100" s="523"/>
      <c r="AW100" s="523"/>
      <c r="AX100" s="524"/>
      <c r="AY100" s="107"/>
      <c r="AZ100" s="523"/>
      <c r="BA100" s="523"/>
      <c r="BB100" s="523"/>
      <c r="BC100" s="523"/>
      <c r="BD100" s="523"/>
      <c r="BE100" s="523"/>
      <c r="BF100" s="523"/>
      <c r="BG100" s="523"/>
      <c r="BH100" s="524"/>
      <c r="BI100" s="107"/>
      <c r="BJ100" s="523"/>
      <c r="BK100" s="524"/>
      <c r="BL100" s="107"/>
      <c r="BM100" s="524"/>
      <c r="BN100" s="107"/>
      <c r="BO100" s="523"/>
      <c r="BP100" s="523"/>
      <c r="BQ100" s="523"/>
      <c r="BR100" s="523"/>
      <c r="BS100" s="523"/>
      <c r="BT100" s="523"/>
      <c r="BU100" s="524"/>
      <c r="BV100" s="107"/>
      <c r="BW100" s="523"/>
      <c r="BX100" s="523"/>
      <c r="BY100" s="523"/>
      <c r="BZ100" s="524"/>
      <c r="CA100" s="107"/>
      <c r="CB100" s="523"/>
      <c r="CC100" s="524"/>
      <c r="CD100" s="621"/>
      <c r="CE100" s="304">
        <f t="shared" si="5"/>
        <v>0</v>
      </c>
      <c r="CF100" s="304">
        <f>CE100</f>
        <v>0</v>
      </c>
    </row>
    <row r="101" spans="1:84" ht="15.75" customHeight="1">
      <c r="A101" s="103"/>
      <c r="B101" s="119" t="s">
        <v>209</v>
      </c>
      <c r="C101" s="181">
        <v>2010</v>
      </c>
      <c r="D101" s="105" t="s">
        <v>110</v>
      </c>
      <c r="E101" s="117" t="s">
        <v>217</v>
      </c>
      <c r="F101" s="201" t="s">
        <v>111</v>
      </c>
      <c r="G101" s="180"/>
      <c r="H101" s="521"/>
      <c r="I101" s="521"/>
      <c r="J101" s="522"/>
      <c r="K101" s="180"/>
      <c r="L101" s="521"/>
      <c r="M101" s="522"/>
      <c r="N101" s="180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2"/>
      <c r="Z101" s="180"/>
      <c r="AA101" s="521"/>
      <c r="AB101" s="521"/>
      <c r="AC101" s="521"/>
      <c r="AD101" s="521"/>
      <c r="AE101" s="521"/>
      <c r="AF101" s="521"/>
      <c r="AG101" s="521"/>
      <c r="AH101" s="521"/>
      <c r="AI101" s="658"/>
      <c r="AJ101" s="658"/>
      <c r="AK101" s="658"/>
      <c r="AL101" s="658"/>
      <c r="AM101" s="658"/>
      <c r="AN101" s="522"/>
      <c r="AO101" s="180"/>
      <c r="AP101" s="521"/>
      <c r="AQ101" s="521"/>
      <c r="AR101" s="569"/>
      <c r="AS101" s="567"/>
      <c r="AT101" s="569"/>
      <c r="AU101" s="567"/>
      <c r="AV101" s="568"/>
      <c r="AW101" s="568"/>
      <c r="AX101" s="569"/>
      <c r="AY101" s="567"/>
      <c r="AZ101" s="568"/>
      <c r="BA101" s="568"/>
      <c r="BB101" s="568"/>
      <c r="BC101" s="568"/>
      <c r="BD101" s="568"/>
      <c r="BE101" s="568"/>
      <c r="BF101" s="568"/>
      <c r="BG101" s="568"/>
      <c r="BH101" s="569"/>
      <c r="BI101" s="567"/>
      <c r="BJ101" s="568"/>
      <c r="BK101" s="569"/>
      <c r="BL101" s="567"/>
      <c r="BM101" s="569"/>
      <c r="BN101" s="567"/>
      <c r="BO101" s="568"/>
      <c r="BP101" s="568"/>
      <c r="BQ101" s="568"/>
      <c r="BR101" s="568"/>
      <c r="BS101" s="568"/>
      <c r="BT101" s="568"/>
      <c r="BU101" s="569"/>
      <c r="BV101" s="567"/>
      <c r="BW101" s="568"/>
      <c r="BX101" s="568"/>
      <c r="BY101" s="568"/>
      <c r="BZ101" s="569"/>
      <c r="CA101" s="567"/>
      <c r="CB101" s="568"/>
      <c r="CC101" s="569"/>
      <c r="CD101" s="615"/>
      <c r="CE101" s="304">
        <f t="shared" si="5"/>
        <v>0</v>
      </c>
      <c r="CF101" s="304">
        <f t="shared" si="6"/>
        <v>0</v>
      </c>
    </row>
    <row r="102" spans="1:84" ht="15.75" customHeight="1">
      <c r="A102" s="112"/>
      <c r="B102" s="108" t="s">
        <v>132</v>
      </c>
      <c r="C102" s="114">
        <v>2004</v>
      </c>
      <c r="D102" s="121" t="s">
        <v>131</v>
      </c>
      <c r="E102" s="122" t="s">
        <v>18</v>
      </c>
      <c r="F102" s="143" t="s">
        <v>133</v>
      </c>
      <c r="G102" s="704"/>
      <c r="H102" s="705"/>
      <c r="I102" s="705"/>
      <c r="J102" s="689"/>
      <c r="K102" s="704"/>
      <c r="L102" s="705"/>
      <c r="M102" s="689"/>
      <c r="N102" s="704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689"/>
      <c r="Z102" s="704"/>
      <c r="AA102" s="705"/>
      <c r="AB102" s="705"/>
      <c r="AC102" s="705"/>
      <c r="AD102" s="705"/>
      <c r="AE102" s="705"/>
      <c r="AF102" s="705"/>
      <c r="AG102" s="705"/>
      <c r="AH102" s="705"/>
      <c r="AI102" s="706"/>
      <c r="AJ102" s="706"/>
      <c r="AK102" s="706"/>
      <c r="AL102" s="706"/>
      <c r="AM102" s="706"/>
      <c r="AN102" s="689"/>
      <c r="AO102" s="704"/>
      <c r="AP102" s="705"/>
      <c r="AQ102" s="705"/>
      <c r="AR102" s="689"/>
      <c r="AS102" s="704"/>
      <c r="AT102" s="689"/>
      <c r="AU102" s="704"/>
      <c r="AV102" s="705"/>
      <c r="AW102" s="705"/>
      <c r="AX102" s="689"/>
      <c r="AY102" s="704"/>
      <c r="AZ102" s="705"/>
      <c r="BA102" s="705"/>
      <c r="BB102" s="705"/>
      <c r="BC102" s="705"/>
      <c r="BD102" s="705"/>
      <c r="BE102" s="705"/>
      <c r="BF102" s="705"/>
      <c r="BG102" s="705"/>
      <c r="BH102" s="689"/>
      <c r="BI102" s="704"/>
      <c r="BJ102" s="705"/>
      <c r="BK102" s="689"/>
      <c r="BL102" s="704"/>
      <c r="BM102" s="689"/>
      <c r="BN102" s="704"/>
      <c r="BO102" s="705"/>
      <c r="BP102" s="705"/>
      <c r="BQ102" s="705"/>
      <c r="BR102" s="705"/>
      <c r="BS102" s="705"/>
      <c r="BT102" s="705"/>
      <c r="BU102" s="689"/>
      <c r="BV102" s="704"/>
      <c r="BW102" s="705"/>
      <c r="BX102" s="705"/>
      <c r="BY102" s="705"/>
      <c r="BZ102" s="689"/>
      <c r="CA102" s="704"/>
      <c r="CB102" s="705"/>
      <c r="CC102" s="689"/>
      <c r="CD102" s="691"/>
      <c r="CE102" s="530">
        <f t="shared" si="5"/>
        <v>0</v>
      </c>
      <c r="CF102" s="74">
        <f>CE102</f>
        <v>0</v>
      </c>
    </row>
    <row r="103" spans="1:84" ht="15.75" customHeight="1">
      <c r="A103" s="107"/>
      <c r="B103" s="108" t="s">
        <v>312</v>
      </c>
      <c r="C103" s="114">
        <v>2003</v>
      </c>
      <c r="D103" s="109" t="s">
        <v>311</v>
      </c>
      <c r="E103" s="122" t="s">
        <v>18</v>
      </c>
      <c r="F103" s="166" t="s">
        <v>184</v>
      </c>
      <c r="G103" s="107"/>
      <c r="H103" s="523"/>
      <c r="I103" s="523"/>
      <c r="J103" s="524"/>
      <c r="K103" s="107"/>
      <c r="L103" s="523"/>
      <c r="M103" s="524"/>
      <c r="N103" s="107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4"/>
      <c r="Z103" s="107"/>
      <c r="AA103" s="523"/>
      <c r="AB103" s="523"/>
      <c r="AC103" s="523"/>
      <c r="AD103" s="523"/>
      <c r="AE103" s="523"/>
      <c r="AF103" s="523"/>
      <c r="AG103" s="523"/>
      <c r="AH103" s="523"/>
      <c r="AI103" s="657"/>
      <c r="AJ103" s="657"/>
      <c r="AK103" s="657"/>
      <c r="AL103" s="657"/>
      <c r="AM103" s="657"/>
      <c r="AN103" s="524"/>
      <c r="AO103" s="107"/>
      <c r="AP103" s="523"/>
      <c r="AQ103" s="523"/>
      <c r="AR103" s="524"/>
      <c r="AS103" s="107"/>
      <c r="AT103" s="524"/>
      <c r="AU103" s="107"/>
      <c r="AV103" s="523"/>
      <c r="AW103" s="523"/>
      <c r="AX103" s="524"/>
      <c r="AY103" s="107"/>
      <c r="AZ103" s="523"/>
      <c r="BA103" s="523"/>
      <c r="BB103" s="523"/>
      <c r="BC103" s="523"/>
      <c r="BD103" s="523"/>
      <c r="BE103" s="523"/>
      <c r="BF103" s="523"/>
      <c r="BG103" s="523"/>
      <c r="BH103" s="524"/>
      <c r="BI103" s="107"/>
      <c r="BJ103" s="523"/>
      <c r="BK103" s="524"/>
      <c r="BL103" s="107"/>
      <c r="BM103" s="524"/>
      <c r="BN103" s="107"/>
      <c r="BO103" s="523"/>
      <c r="BP103" s="523"/>
      <c r="BQ103" s="523"/>
      <c r="BR103" s="523"/>
      <c r="BS103" s="523"/>
      <c r="BT103" s="523"/>
      <c r="BU103" s="524"/>
      <c r="BV103" s="107"/>
      <c r="BW103" s="523"/>
      <c r="BX103" s="523"/>
      <c r="BY103" s="523"/>
      <c r="BZ103" s="524"/>
      <c r="CA103" s="107"/>
      <c r="CB103" s="523"/>
      <c r="CC103" s="524"/>
      <c r="CD103" s="621"/>
      <c r="CE103" s="304">
        <f aca="true" t="shared" si="7" ref="CE103:CE159">SUM(G103:AR103)</f>
        <v>0</v>
      </c>
      <c r="CF103" s="304">
        <f>CE103</f>
        <v>0</v>
      </c>
    </row>
    <row r="104" spans="1:84" ht="15.75" customHeight="1">
      <c r="A104" s="103"/>
      <c r="B104" s="119" t="s">
        <v>274</v>
      </c>
      <c r="C104" s="181">
        <v>2000</v>
      </c>
      <c r="D104" s="105" t="s">
        <v>273</v>
      </c>
      <c r="E104" s="117" t="s">
        <v>56</v>
      </c>
      <c r="F104" s="201" t="s">
        <v>159</v>
      </c>
      <c r="G104" s="180"/>
      <c r="H104" s="521"/>
      <c r="I104" s="521"/>
      <c r="J104" s="522"/>
      <c r="K104" s="180"/>
      <c r="L104" s="521"/>
      <c r="M104" s="522"/>
      <c r="N104" s="180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2"/>
      <c r="Z104" s="180"/>
      <c r="AA104" s="521"/>
      <c r="AB104" s="521"/>
      <c r="AC104" s="521"/>
      <c r="AD104" s="521"/>
      <c r="AE104" s="521"/>
      <c r="AF104" s="521"/>
      <c r="AG104" s="521"/>
      <c r="AH104" s="521"/>
      <c r="AI104" s="658"/>
      <c r="AJ104" s="658"/>
      <c r="AK104" s="658"/>
      <c r="AL104" s="658"/>
      <c r="AM104" s="658"/>
      <c r="AN104" s="522"/>
      <c r="AO104" s="180"/>
      <c r="AP104" s="521"/>
      <c r="AQ104" s="521"/>
      <c r="AR104" s="580"/>
      <c r="AS104" s="687"/>
      <c r="AT104" s="580"/>
      <c r="AU104" s="687"/>
      <c r="AV104" s="626"/>
      <c r="AW104" s="626"/>
      <c r="AX104" s="580"/>
      <c r="AY104" s="687"/>
      <c r="AZ104" s="626"/>
      <c r="BA104" s="626"/>
      <c r="BB104" s="626"/>
      <c r="BC104" s="626"/>
      <c r="BD104" s="626"/>
      <c r="BE104" s="626"/>
      <c r="BF104" s="626"/>
      <c r="BG104" s="626"/>
      <c r="BH104" s="580"/>
      <c r="BI104" s="687"/>
      <c r="BJ104" s="626"/>
      <c r="BK104" s="580"/>
      <c r="BL104" s="687"/>
      <c r="BM104" s="580"/>
      <c r="BN104" s="687"/>
      <c r="BO104" s="626"/>
      <c r="BP104" s="626"/>
      <c r="BQ104" s="626"/>
      <c r="BR104" s="626"/>
      <c r="BS104" s="626"/>
      <c r="BT104" s="626"/>
      <c r="BU104" s="580"/>
      <c r="BV104" s="687"/>
      <c r="BW104" s="626"/>
      <c r="BX104" s="626"/>
      <c r="BY104" s="626"/>
      <c r="BZ104" s="580"/>
      <c r="CA104" s="687"/>
      <c r="CB104" s="626"/>
      <c r="CC104" s="580"/>
      <c r="CD104" s="617"/>
      <c r="CE104" s="182">
        <f t="shared" si="7"/>
        <v>0</v>
      </c>
      <c r="CF104" s="182">
        <f>CE104</f>
        <v>0</v>
      </c>
    </row>
    <row r="105" spans="1:84" ht="15.75" customHeight="1">
      <c r="A105" s="180"/>
      <c r="B105" s="119" t="s">
        <v>285</v>
      </c>
      <c r="C105" s="181"/>
      <c r="D105" s="105" t="s">
        <v>284</v>
      </c>
      <c r="E105" s="117" t="s">
        <v>18</v>
      </c>
      <c r="F105" s="201" t="s">
        <v>247</v>
      </c>
      <c r="G105" s="180"/>
      <c r="H105" s="521"/>
      <c r="I105" s="521"/>
      <c r="J105" s="522"/>
      <c r="K105" s="180"/>
      <c r="L105" s="521"/>
      <c r="M105" s="522"/>
      <c r="N105" s="180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2"/>
      <c r="Z105" s="180"/>
      <c r="AA105" s="521"/>
      <c r="AB105" s="521"/>
      <c r="AC105" s="521"/>
      <c r="AD105" s="521"/>
      <c r="AE105" s="521"/>
      <c r="AF105" s="521"/>
      <c r="AG105" s="521"/>
      <c r="AH105" s="521"/>
      <c r="AI105" s="658"/>
      <c r="AJ105" s="658"/>
      <c r="AK105" s="658"/>
      <c r="AL105" s="658"/>
      <c r="AM105" s="658"/>
      <c r="AN105" s="522"/>
      <c r="AO105" s="180"/>
      <c r="AP105" s="521"/>
      <c r="AQ105" s="521"/>
      <c r="AR105" s="580"/>
      <c r="AS105" s="687"/>
      <c r="AT105" s="580"/>
      <c r="AU105" s="687"/>
      <c r="AV105" s="626"/>
      <c r="AW105" s="626"/>
      <c r="AX105" s="580"/>
      <c r="AY105" s="687"/>
      <c r="AZ105" s="626"/>
      <c r="BA105" s="626"/>
      <c r="BB105" s="626"/>
      <c r="BC105" s="626"/>
      <c r="BD105" s="626"/>
      <c r="BE105" s="626"/>
      <c r="BF105" s="626"/>
      <c r="BG105" s="626"/>
      <c r="BH105" s="580"/>
      <c r="BI105" s="687"/>
      <c r="BJ105" s="626"/>
      <c r="BK105" s="580"/>
      <c r="BL105" s="687"/>
      <c r="BM105" s="580"/>
      <c r="BN105" s="687"/>
      <c r="BO105" s="626"/>
      <c r="BP105" s="626"/>
      <c r="BQ105" s="626"/>
      <c r="BR105" s="626"/>
      <c r="BS105" s="626"/>
      <c r="BT105" s="626"/>
      <c r="BU105" s="580"/>
      <c r="BV105" s="687"/>
      <c r="BW105" s="626"/>
      <c r="BX105" s="626"/>
      <c r="BY105" s="626"/>
      <c r="BZ105" s="580"/>
      <c r="CA105" s="687"/>
      <c r="CB105" s="626"/>
      <c r="CC105" s="580"/>
      <c r="CD105" s="617"/>
      <c r="CE105" s="182">
        <f t="shared" si="7"/>
        <v>0</v>
      </c>
      <c r="CF105" s="182">
        <f>CE105</f>
        <v>0</v>
      </c>
    </row>
    <row r="106" spans="1:84" ht="15.75" customHeight="1">
      <c r="A106" s="103"/>
      <c r="B106" s="104" t="s">
        <v>355</v>
      </c>
      <c r="C106" s="181">
        <v>2010</v>
      </c>
      <c r="D106" s="138" t="s">
        <v>284</v>
      </c>
      <c r="E106" s="117" t="s">
        <v>18</v>
      </c>
      <c r="F106" s="123" t="s">
        <v>357</v>
      </c>
      <c r="G106" s="627"/>
      <c r="H106" s="628"/>
      <c r="I106" s="628"/>
      <c r="J106" s="632"/>
      <c r="K106" s="627"/>
      <c r="L106" s="628"/>
      <c r="M106" s="632"/>
      <c r="N106" s="627"/>
      <c r="O106" s="628"/>
      <c r="P106" s="628"/>
      <c r="Q106" s="628"/>
      <c r="R106" s="628"/>
      <c r="S106" s="628"/>
      <c r="T106" s="628"/>
      <c r="U106" s="628"/>
      <c r="V106" s="628"/>
      <c r="W106" s="628"/>
      <c r="X106" s="628"/>
      <c r="Y106" s="632"/>
      <c r="Z106" s="627"/>
      <c r="AA106" s="628"/>
      <c r="AB106" s="628"/>
      <c r="AC106" s="628"/>
      <c r="AD106" s="628"/>
      <c r="AE106" s="628"/>
      <c r="AF106" s="628"/>
      <c r="AG106" s="628"/>
      <c r="AH106" s="628"/>
      <c r="AI106" s="686"/>
      <c r="AJ106" s="686"/>
      <c r="AK106" s="686"/>
      <c r="AL106" s="686"/>
      <c r="AM106" s="686"/>
      <c r="AN106" s="632"/>
      <c r="AO106" s="627"/>
      <c r="AP106" s="628"/>
      <c r="AQ106" s="628"/>
      <c r="AR106" s="632"/>
      <c r="AS106" s="627"/>
      <c r="AT106" s="632"/>
      <c r="AU106" s="627"/>
      <c r="AV106" s="628"/>
      <c r="AW106" s="628"/>
      <c r="AX106" s="632"/>
      <c r="AY106" s="627"/>
      <c r="AZ106" s="628"/>
      <c r="BA106" s="628"/>
      <c r="BB106" s="628"/>
      <c r="BC106" s="628"/>
      <c r="BD106" s="628"/>
      <c r="BE106" s="628"/>
      <c r="BF106" s="628"/>
      <c r="BG106" s="628"/>
      <c r="BH106" s="632"/>
      <c r="BI106" s="627"/>
      <c r="BJ106" s="628"/>
      <c r="BK106" s="632"/>
      <c r="BL106" s="627"/>
      <c r="BM106" s="632"/>
      <c r="BN106" s="627"/>
      <c r="BO106" s="628"/>
      <c r="BP106" s="628"/>
      <c r="BQ106" s="628"/>
      <c r="BR106" s="628"/>
      <c r="BS106" s="628"/>
      <c r="BT106" s="628"/>
      <c r="BU106" s="632"/>
      <c r="BV106" s="627"/>
      <c r="BW106" s="628"/>
      <c r="BX106" s="628"/>
      <c r="BY106" s="628"/>
      <c r="BZ106" s="632"/>
      <c r="CA106" s="627"/>
      <c r="CB106" s="628"/>
      <c r="CC106" s="632"/>
      <c r="CD106" s="633"/>
      <c r="CE106" s="182">
        <f t="shared" si="7"/>
        <v>0</v>
      </c>
      <c r="CF106" s="182">
        <f>CE106</f>
        <v>0</v>
      </c>
    </row>
    <row r="107" spans="1:84" ht="15.75" customHeight="1">
      <c r="A107" s="103"/>
      <c r="B107" s="119" t="s">
        <v>223</v>
      </c>
      <c r="C107" s="181"/>
      <c r="D107" s="105" t="s">
        <v>222</v>
      </c>
      <c r="E107" s="117" t="s">
        <v>18</v>
      </c>
      <c r="F107" s="201" t="s">
        <v>65</v>
      </c>
      <c r="G107" s="180"/>
      <c r="H107" s="521"/>
      <c r="I107" s="521"/>
      <c r="J107" s="522"/>
      <c r="K107" s="180"/>
      <c r="L107" s="521"/>
      <c r="M107" s="522"/>
      <c r="N107" s="180"/>
      <c r="O107" s="521"/>
      <c r="P107" s="521"/>
      <c r="Q107" s="521"/>
      <c r="R107" s="521"/>
      <c r="S107" s="521"/>
      <c r="T107" s="521"/>
      <c r="U107" s="521"/>
      <c r="V107" s="521"/>
      <c r="W107" s="521"/>
      <c r="X107" s="521"/>
      <c r="Y107" s="522"/>
      <c r="Z107" s="180"/>
      <c r="AA107" s="521"/>
      <c r="AB107" s="521"/>
      <c r="AC107" s="521"/>
      <c r="AD107" s="521"/>
      <c r="AE107" s="521"/>
      <c r="AF107" s="521"/>
      <c r="AG107" s="521"/>
      <c r="AH107" s="521"/>
      <c r="AI107" s="658"/>
      <c r="AJ107" s="658"/>
      <c r="AK107" s="658"/>
      <c r="AL107" s="658"/>
      <c r="AM107" s="658"/>
      <c r="AN107" s="522"/>
      <c r="AO107" s="180"/>
      <c r="AP107" s="521"/>
      <c r="AQ107" s="521"/>
      <c r="AR107" s="569"/>
      <c r="AS107" s="567"/>
      <c r="AT107" s="569"/>
      <c r="AU107" s="567"/>
      <c r="AV107" s="568"/>
      <c r="AW107" s="568"/>
      <c r="AX107" s="569"/>
      <c r="AY107" s="567"/>
      <c r="AZ107" s="568"/>
      <c r="BA107" s="568"/>
      <c r="BB107" s="568"/>
      <c r="BC107" s="568"/>
      <c r="BD107" s="568"/>
      <c r="BE107" s="568"/>
      <c r="BF107" s="568"/>
      <c r="BG107" s="568"/>
      <c r="BH107" s="569"/>
      <c r="BI107" s="567"/>
      <c r="BJ107" s="568"/>
      <c r="BK107" s="569"/>
      <c r="BL107" s="567"/>
      <c r="BM107" s="569"/>
      <c r="BN107" s="567"/>
      <c r="BO107" s="568"/>
      <c r="BP107" s="568"/>
      <c r="BQ107" s="568"/>
      <c r="BR107" s="568"/>
      <c r="BS107" s="568"/>
      <c r="BT107" s="568"/>
      <c r="BU107" s="569"/>
      <c r="BV107" s="567"/>
      <c r="BW107" s="568"/>
      <c r="BX107" s="568"/>
      <c r="BY107" s="568"/>
      <c r="BZ107" s="569"/>
      <c r="CA107" s="567"/>
      <c r="CB107" s="568"/>
      <c r="CC107" s="569"/>
      <c r="CD107" s="615"/>
      <c r="CE107" s="304">
        <f t="shared" si="7"/>
        <v>0</v>
      </c>
      <c r="CF107" s="304">
        <f>CE107</f>
        <v>0</v>
      </c>
    </row>
    <row r="108" spans="1:84" ht="15.75" customHeight="1">
      <c r="A108" s="112"/>
      <c r="B108" s="108" t="s">
        <v>237</v>
      </c>
      <c r="C108" s="114"/>
      <c r="D108" s="109" t="s">
        <v>188</v>
      </c>
      <c r="E108" s="122" t="s">
        <v>56</v>
      </c>
      <c r="F108" s="111" t="s">
        <v>80</v>
      </c>
      <c r="G108" s="534"/>
      <c r="H108" s="532"/>
      <c r="I108" s="532"/>
      <c r="J108" s="535"/>
      <c r="K108" s="534"/>
      <c r="L108" s="532"/>
      <c r="M108" s="535"/>
      <c r="N108" s="534"/>
      <c r="O108" s="532"/>
      <c r="P108" s="532"/>
      <c r="Q108" s="532"/>
      <c r="R108" s="532"/>
      <c r="S108" s="532"/>
      <c r="T108" s="532"/>
      <c r="U108" s="532"/>
      <c r="V108" s="532"/>
      <c r="W108" s="532"/>
      <c r="X108" s="532"/>
      <c r="Y108" s="535"/>
      <c r="Z108" s="534"/>
      <c r="AA108" s="532"/>
      <c r="AB108" s="532"/>
      <c r="AC108" s="532"/>
      <c r="AD108" s="532"/>
      <c r="AE108" s="532"/>
      <c r="AF108" s="532"/>
      <c r="AG108" s="532"/>
      <c r="AH108" s="532"/>
      <c r="AI108" s="656"/>
      <c r="AJ108" s="656"/>
      <c r="AK108" s="656"/>
      <c r="AL108" s="656"/>
      <c r="AM108" s="656"/>
      <c r="AN108" s="535"/>
      <c r="AO108" s="534"/>
      <c r="AP108" s="532"/>
      <c r="AQ108" s="532"/>
      <c r="AR108" s="535"/>
      <c r="AS108" s="534"/>
      <c r="AT108" s="535"/>
      <c r="AU108" s="534"/>
      <c r="AV108" s="532"/>
      <c r="AW108" s="532"/>
      <c r="AX108" s="535"/>
      <c r="AY108" s="534"/>
      <c r="AZ108" s="532"/>
      <c r="BA108" s="532"/>
      <c r="BB108" s="532"/>
      <c r="BC108" s="532"/>
      <c r="BD108" s="532"/>
      <c r="BE108" s="532"/>
      <c r="BF108" s="532"/>
      <c r="BG108" s="532"/>
      <c r="BH108" s="535"/>
      <c r="BI108" s="534"/>
      <c r="BJ108" s="532"/>
      <c r="BK108" s="535"/>
      <c r="BL108" s="534"/>
      <c r="BM108" s="535"/>
      <c r="BN108" s="534"/>
      <c r="BO108" s="532"/>
      <c r="BP108" s="532"/>
      <c r="BQ108" s="532"/>
      <c r="BR108" s="532"/>
      <c r="BS108" s="532"/>
      <c r="BT108" s="532"/>
      <c r="BU108" s="535"/>
      <c r="BV108" s="534"/>
      <c r="BW108" s="532"/>
      <c r="BX108" s="532"/>
      <c r="BY108" s="532"/>
      <c r="BZ108" s="535"/>
      <c r="CA108" s="534"/>
      <c r="CB108" s="532"/>
      <c r="CC108" s="535"/>
      <c r="CD108" s="616"/>
      <c r="CE108" s="304">
        <f t="shared" si="7"/>
        <v>0</v>
      </c>
      <c r="CF108" s="304">
        <f>CE108</f>
        <v>0</v>
      </c>
    </row>
    <row r="109" spans="1:84" ht="15.75" customHeight="1">
      <c r="A109" s="112"/>
      <c r="B109" s="108" t="s">
        <v>297</v>
      </c>
      <c r="C109" s="114"/>
      <c r="D109" s="109" t="s">
        <v>296</v>
      </c>
      <c r="E109" s="122" t="s">
        <v>18</v>
      </c>
      <c r="F109" s="111" t="s">
        <v>298</v>
      </c>
      <c r="G109" s="534"/>
      <c r="H109" s="532"/>
      <c r="I109" s="532"/>
      <c r="J109" s="535"/>
      <c r="K109" s="534"/>
      <c r="L109" s="532"/>
      <c r="M109" s="535"/>
      <c r="N109" s="534"/>
      <c r="O109" s="532"/>
      <c r="P109" s="532"/>
      <c r="Q109" s="532"/>
      <c r="R109" s="532"/>
      <c r="S109" s="532"/>
      <c r="T109" s="532"/>
      <c r="U109" s="532"/>
      <c r="V109" s="532"/>
      <c r="W109" s="532"/>
      <c r="X109" s="532"/>
      <c r="Y109" s="535"/>
      <c r="Z109" s="534"/>
      <c r="AA109" s="532"/>
      <c r="AB109" s="532"/>
      <c r="AC109" s="532"/>
      <c r="AD109" s="532"/>
      <c r="AE109" s="532"/>
      <c r="AF109" s="532"/>
      <c r="AG109" s="532"/>
      <c r="AH109" s="532"/>
      <c r="AI109" s="656"/>
      <c r="AJ109" s="656"/>
      <c r="AK109" s="656"/>
      <c r="AL109" s="656"/>
      <c r="AM109" s="656"/>
      <c r="AN109" s="535"/>
      <c r="AO109" s="534"/>
      <c r="AP109" s="532"/>
      <c r="AQ109" s="532"/>
      <c r="AR109" s="535"/>
      <c r="AS109" s="534"/>
      <c r="AT109" s="535"/>
      <c r="AU109" s="534"/>
      <c r="AV109" s="532"/>
      <c r="AW109" s="532"/>
      <c r="AX109" s="535"/>
      <c r="AY109" s="534"/>
      <c r="AZ109" s="532"/>
      <c r="BA109" s="532"/>
      <c r="BB109" s="532"/>
      <c r="BC109" s="532"/>
      <c r="BD109" s="532"/>
      <c r="BE109" s="532"/>
      <c r="BF109" s="532"/>
      <c r="BG109" s="532"/>
      <c r="BH109" s="535"/>
      <c r="BI109" s="534"/>
      <c r="BJ109" s="532"/>
      <c r="BK109" s="535"/>
      <c r="BL109" s="534"/>
      <c r="BM109" s="535"/>
      <c r="BN109" s="534"/>
      <c r="BO109" s="532"/>
      <c r="BP109" s="532"/>
      <c r="BQ109" s="532"/>
      <c r="BR109" s="532"/>
      <c r="BS109" s="532"/>
      <c r="BT109" s="532"/>
      <c r="BU109" s="535"/>
      <c r="BV109" s="534"/>
      <c r="BW109" s="532"/>
      <c r="BX109" s="532"/>
      <c r="BY109" s="532"/>
      <c r="BZ109" s="535"/>
      <c r="CA109" s="534"/>
      <c r="CB109" s="532"/>
      <c r="CC109" s="535"/>
      <c r="CD109" s="616"/>
      <c r="CE109" s="304">
        <f t="shared" si="7"/>
        <v>0</v>
      </c>
      <c r="CF109" s="304">
        <f>CE109</f>
        <v>0</v>
      </c>
    </row>
    <row r="110" spans="1:84" ht="15.75" customHeight="1">
      <c r="A110" s="124"/>
      <c r="B110" s="137" t="s">
        <v>276</v>
      </c>
      <c r="C110" s="175">
        <v>2004</v>
      </c>
      <c r="D110" s="129" t="s">
        <v>275</v>
      </c>
      <c r="E110" s="130" t="s">
        <v>56</v>
      </c>
      <c r="F110" s="252" t="s">
        <v>277</v>
      </c>
      <c r="G110" s="174"/>
      <c r="H110" s="527"/>
      <c r="I110" s="527"/>
      <c r="J110" s="694"/>
      <c r="K110" s="174"/>
      <c r="L110" s="527"/>
      <c r="M110" s="694"/>
      <c r="N110" s="174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694"/>
      <c r="Z110" s="174"/>
      <c r="AA110" s="527"/>
      <c r="AB110" s="527"/>
      <c r="AC110" s="527"/>
      <c r="AD110" s="527"/>
      <c r="AE110" s="527"/>
      <c r="AF110" s="527"/>
      <c r="AG110" s="527"/>
      <c r="AH110" s="527"/>
      <c r="AI110" s="701"/>
      <c r="AJ110" s="701"/>
      <c r="AK110" s="701"/>
      <c r="AL110" s="701"/>
      <c r="AM110" s="701"/>
      <c r="AN110" s="694"/>
      <c r="AO110" s="174"/>
      <c r="AP110" s="527"/>
      <c r="AQ110" s="527"/>
      <c r="AR110" s="581"/>
      <c r="AS110" s="702"/>
      <c r="AT110" s="581"/>
      <c r="AU110" s="702"/>
      <c r="AV110" s="625"/>
      <c r="AW110" s="625"/>
      <c r="AX110" s="581"/>
      <c r="AY110" s="702"/>
      <c r="AZ110" s="625"/>
      <c r="BA110" s="625"/>
      <c r="BB110" s="625"/>
      <c r="BC110" s="625"/>
      <c r="BD110" s="625"/>
      <c r="BE110" s="625"/>
      <c r="BF110" s="625"/>
      <c r="BG110" s="625"/>
      <c r="BH110" s="581"/>
      <c r="BI110" s="702"/>
      <c r="BJ110" s="625"/>
      <c r="BK110" s="581"/>
      <c r="BL110" s="702"/>
      <c r="BM110" s="581"/>
      <c r="BN110" s="702"/>
      <c r="BO110" s="625"/>
      <c r="BP110" s="625"/>
      <c r="BQ110" s="625"/>
      <c r="BR110" s="625"/>
      <c r="BS110" s="625"/>
      <c r="BT110" s="625"/>
      <c r="BU110" s="581"/>
      <c r="BV110" s="702"/>
      <c r="BW110" s="625"/>
      <c r="BX110" s="625"/>
      <c r="BY110" s="625"/>
      <c r="BZ110" s="581"/>
      <c r="CA110" s="702"/>
      <c r="CB110" s="625"/>
      <c r="CC110" s="581"/>
      <c r="CD110" s="622"/>
      <c r="CE110" s="718">
        <f t="shared" si="7"/>
        <v>0</v>
      </c>
      <c r="CF110" s="718">
        <f>CE110</f>
        <v>0</v>
      </c>
    </row>
    <row r="111" spans="1:84" ht="15.75" customHeight="1">
      <c r="A111" s="107"/>
      <c r="B111" s="108" t="s">
        <v>127</v>
      </c>
      <c r="C111" s="114">
        <v>2002</v>
      </c>
      <c r="D111" s="109" t="s">
        <v>104</v>
      </c>
      <c r="E111" s="110" t="s">
        <v>18</v>
      </c>
      <c r="F111" s="142" t="s">
        <v>105</v>
      </c>
      <c r="G111" s="567"/>
      <c r="H111" s="568"/>
      <c r="I111" s="568"/>
      <c r="J111" s="569"/>
      <c r="K111" s="567"/>
      <c r="L111" s="568"/>
      <c r="M111" s="569"/>
      <c r="N111" s="567"/>
      <c r="O111" s="568"/>
      <c r="P111" s="568"/>
      <c r="Q111" s="568"/>
      <c r="R111" s="568"/>
      <c r="S111" s="568"/>
      <c r="T111" s="568"/>
      <c r="U111" s="568"/>
      <c r="V111" s="568"/>
      <c r="W111" s="568"/>
      <c r="X111" s="568"/>
      <c r="Y111" s="569"/>
      <c r="Z111" s="567"/>
      <c r="AA111" s="568"/>
      <c r="AB111" s="568"/>
      <c r="AC111" s="568"/>
      <c r="AD111" s="568"/>
      <c r="AE111" s="568"/>
      <c r="AF111" s="568"/>
      <c r="AG111" s="568"/>
      <c r="AH111" s="568"/>
      <c r="AI111" s="655"/>
      <c r="AJ111" s="655"/>
      <c r="AK111" s="655"/>
      <c r="AL111" s="655"/>
      <c r="AM111" s="655"/>
      <c r="AN111" s="569"/>
      <c r="AO111" s="567"/>
      <c r="AP111" s="568"/>
      <c r="AQ111" s="568"/>
      <c r="AR111" s="569"/>
      <c r="AS111" s="567"/>
      <c r="AT111" s="569"/>
      <c r="AU111" s="567"/>
      <c r="AV111" s="568"/>
      <c r="AW111" s="568"/>
      <c r="AX111" s="569"/>
      <c r="AY111" s="567"/>
      <c r="AZ111" s="568"/>
      <c r="BA111" s="568"/>
      <c r="BB111" s="568"/>
      <c r="BC111" s="568"/>
      <c r="BD111" s="568"/>
      <c r="BE111" s="568"/>
      <c r="BF111" s="568"/>
      <c r="BG111" s="568"/>
      <c r="BH111" s="569"/>
      <c r="BI111" s="567"/>
      <c r="BJ111" s="568"/>
      <c r="BK111" s="569"/>
      <c r="BL111" s="567"/>
      <c r="BM111" s="569"/>
      <c r="BN111" s="567"/>
      <c r="BO111" s="568"/>
      <c r="BP111" s="568"/>
      <c r="BQ111" s="568"/>
      <c r="BR111" s="568"/>
      <c r="BS111" s="568"/>
      <c r="BT111" s="568"/>
      <c r="BU111" s="569"/>
      <c r="BV111" s="567"/>
      <c r="BW111" s="568"/>
      <c r="BX111" s="568"/>
      <c r="BY111" s="568"/>
      <c r="BZ111" s="569"/>
      <c r="CA111" s="567"/>
      <c r="CB111" s="568"/>
      <c r="CC111" s="569"/>
      <c r="CD111" s="615"/>
      <c r="CE111" s="304">
        <f t="shared" si="7"/>
        <v>0</v>
      </c>
      <c r="CF111" s="304">
        <f aca="true" t="shared" si="8" ref="CF111:CF116">CE111</f>
        <v>0</v>
      </c>
    </row>
    <row r="112" spans="1:84" ht="15.75" customHeight="1">
      <c r="A112" s="112"/>
      <c r="B112" s="302" t="s">
        <v>347</v>
      </c>
      <c r="C112" s="114">
        <v>2011</v>
      </c>
      <c r="D112" s="121" t="s">
        <v>57</v>
      </c>
      <c r="E112" s="133" t="s">
        <v>18</v>
      </c>
      <c r="F112" s="303" t="s">
        <v>52</v>
      </c>
      <c r="G112" s="534"/>
      <c r="H112" s="532"/>
      <c r="I112" s="532"/>
      <c r="J112" s="535"/>
      <c r="K112" s="534"/>
      <c r="L112" s="532"/>
      <c r="M112" s="535"/>
      <c r="N112" s="534"/>
      <c r="O112" s="532"/>
      <c r="P112" s="532"/>
      <c r="Q112" s="532"/>
      <c r="R112" s="532"/>
      <c r="S112" s="532"/>
      <c r="T112" s="532"/>
      <c r="U112" s="532"/>
      <c r="V112" s="532"/>
      <c r="W112" s="532"/>
      <c r="X112" s="532"/>
      <c r="Y112" s="535"/>
      <c r="Z112" s="534"/>
      <c r="AA112" s="532"/>
      <c r="AB112" s="532"/>
      <c r="AC112" s="532"/>
      <c r="AD112" s="532"/>
      <c r="AE112" s="532"/>
      <c r="AF112" s="532"/>
      <c r="AG112" s="532"/>
      <c r="AH112" s="532"/>
      <c r="AI112" s="656"/>
      <c r="AJ112" s="656"/>
      <c r="AK112" s="656"/>
      <c r="AL112" s="656"/>
      <c r="AM112" s="656"/>
      <c r="AN112" s="535"/>
      <c r="AO112" s="534"/>
      <c r="AP112" s="532"/>
      <c r="AQ112" s="532"/>
      <c r="AR112" s="535"/>
      <c r="AS112" s="534"/>
      <c r="AT112" s="535"/>
      <c r="AU112" s="534"/>
      <c r="AV112" s="532"/>
      <c r="AW112" s="532"/>
      <c r="AX112" s="535"/>
      <c r="AY112" s="534"/>
      <c r="AZ112" s="532"/>
      <c r="BA112" s="532"/>
      <c r="BB112" s="532"/>
      <c r="BC112" s="532"/>
      <c r="BD112" s="532"/>
      <c r="BE112" s="532"/>
      <c r="BF112" s="532"/>
      <c r="BG112" s="532"/>
      <c r="BH112" s="535"/>
      <c r="BI112" s="534"/>
      <c r="BJ112" s="532"/>
      <c r="BK112" s="535"/>
      <c r="BL112" s="534"/>
      <c r="BM112" s="535"/>
      <c r="BN112" s="534"/>
      <c r="BO112" s="532"/>
      <c r="BP112" s="532"/>
      <c r="BQ112" s="532"/>
      <c r="BR112" s="532"/>
      <c r="BS112" s="532"/>
      <c r="BT112" s="532"/>
      <c r="BU112" s="535"/>
      <c r="BV112" s="534"/>
      <c r="BW112" s="532"/>
      <c r="BX112" s="532"/>
      <c r="BY112" s="532"/>
      <c r="BZ112" s="535"/>
      <c r="CA112" s="534"/>
      <c r="CB112" s="532"/>
      <c r="CC112" s="535"/>
      <c r="CD112" s="616"/>
      <c r="CE112" s="304">
        <f t="shared" si="7"/>
        <v>0</v>
      </c>
      <c r="CF112" s="304">
        <f t="shared" si="8"/>
        <v>0</v>
      </c>
    </row>
    <row r="113" spans="1:84" ht="15.75" customHeight="1">
      <c r="A113" s="180"/>
      <c r="B113" s="119" t="s">
        <v>107</v>
      </c>
      <c r="C113" s="181"/>
      <c r="D113" s="109" t="s">
        <v>206</v>
      </c>
      <c r="E113" s="122" t="s">
        <v>18</v>
      </c>
      <c r="F113" s="201" t="s">
        <v>187</v>
      </c>
      <c r="G113" s="180"/>
      <c r="H113" s="521"/>
      <c r="I113" s="521"/>
      <c r="J113" s="522"/>
      <c r="K113" s="180"/>
      <c r="L113" s="521"/>
      <c r="M113" s="522"/>
      <c r="N113" s="180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2"/>
      <c r="Z113" s="180"/>
      <c r="AA113" s="521"/>
      <c r="AB113" s="521"/>
      <c r="AC113" s="521"/>
      <c r="AD113" s="521"/>
      <c r="AE113" s="521"/>
      <c r="AF113" s="521"/>
      <c r="AG113" s="521"/>
      <c r="AH113" s="521"/>
      <c r="AI113" s="658"/>
      <c r="AJ113" s="658"/>
      <c r="AK113" s="658"/>
      <c r="AL113" s="658"/>
      <c r="AM113" s="658"/>
      <c r="AN113" s="522"/>
      <c r="AO113" s="180"/>
      <c r="AP113" s="521"/>
      <c r="AQ113" s="521"/>
      <c r="AR113" s="524"/>
      <c r="AS113" s="107"/>
      <c r="AT113" s="524"/>
      <c r="AU113" s="107"/>
      <c r="AV113" s="523"/>
      <c r="AW113" s="523"/>
      <c r="AX113" s="524"/>
      <c r="AY113" s="107"/>
      <c r="AZ113" s="523"/>
      <c r="BA113" s="523"/>
      <c r="BB113" s="523"/>
      <c r="BC113" s="523"/>
      <c r="BD113" s="523"/>
      <c r="BE113" s="523"/>
      <c r="BF113" s="523"/>
      <c r="BG113" s="523"/>
      <c r="BH113" s="524"/>
      <c r="BI113" s="107"/>
      <c r="BJ113" s="523"/>
      <c r="BK113" s="524"/>
      <c r="BL113" s="107"/>
      <c r="BM113" s="524"/>
      <c r="BN113" s="107"/>
      <c r="BO113" s="523"/>
      <c r="BP113" s="523"/>
      <c r="BQ113" s="523"/>
      <c r="BR113" s="523"/>
      <c r="BS113" s="523"/>
      <c r="BT113" s="523"/>
      <c r="BU113" s="524"/>
      <c r="BV113" s="107"/>
      <c r="BW113" s="523"/>
      <c r="BX113" s="523"/>
      <c r="BY113" s="523"/>
      <c r="BZ113" s="524"/>
      <c r="CA113" s="107"/>
      <c r="CB113" s="523"/>
      <c r="CC113" s="524"/>
      <c r="CD113" s="621"/>
      <c r="CE113" s="304">
        <f t="shared" si="7"/>
        <v>0</v>
      </c>
      <c r="CF113" s="169">
        <f t="shared" si="8"/>
        <v>0</v>
      </c>
    </row>
    <row r="114" spans="1:84" ht="15.75" customHeight="1">
      <c r="A114" s="107"/>
      <c r="B114" s="246" t="s">
        <v>70</v>
      </c>
      <c r="C114" s="114">
        <v>2000</v>
      </c>
      <c r="D114" s="109" t="s">
        <v>59</v>
      </c>
      <c r="E114" s="110" t="s">
        <v>18</v>
      </c>
      <c r="F114" s="158" t="s">
        <v>52</v>
      </c>
      <c r="G114" s="107"/>
      <c r="H114" s="523"/>
      <c r="I114" s="523"/>
      <c r="J114" s="524"/>
      <c r="K114" s="107"/>
      <c r="L114" s="523"/>
      <c r="M114" s="524"/>
      <c r="N114" s="107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4"/>
      <c r="Z114" s="107"/>
      <c r="AA114" s="523"/>
      <c r="AB114" s="523"/>
      <c r="AC114" s="523"/>
      <c r="AD114" s="523"/>
      <c r="AE114" s="523"/>
      <c r="AF114" s="523"/>
      <c r="AG114" s="523"/>
      <c r="AH114" s="523"/>
      <c r="AI114" s="657"/>
      <c r="AJ114" s="657"/>
      <c r="AK114" s="657"/>
      <c r="AL114" s="657"/>
      <c r="AM114" s="657"/>
      <c r="AN114" s="524"/>
      <c r="AO114" s="107"/>
      <c r="AP114" s="523"/>
      <c r="AQ114" s="523"/>
      <c r="AR114" s="524"/>
      <c r="AS114" s="107"/>
      <c r="AT114" s="524"/>
      <c r="AU114" s="107"/>
      <c r="AV114" s="523"/>
      <c r="AW114" s="523"/>
      <c r="AX114" s="524"/>
      <c r="AY114" s="107"/>
      <c r="AZ114" s="523"/>
      <c r="BA114" s="523"/>
      <c r="BB114" s="523"/>
      <c r="BC114" s="523"/>
      <c r="BD114" s="523"/>
      <c r="BE114" s="523"/>
      <c r="BF114" s="523"/>
      <c r="BG114" s="523"/>
      <c r="BH114" s="524"/>
      <c r="BI114" s="107"/>
      <c r="BJ114" s="523"/>
      <c r="BK114" s="524"/>
      <c r="BL114" s="107"/>
      <c r="BM114" s="524"/>
      <c r="BN114" s="107"/>
      <c r="BO114" s="523"/>
      <c r="BP114" s="523"/>
      <c r="BQ114" s="523"/>
      <c r="BR114" s="523"/>
      <c r="BS114" s="523"/>
      <c r="BT114" s="523"/>
      <c r="BU114" s="524"/>
      <c r="BV114" s="107"/>
      <c r="BW114" s="523"/>
      <c r="BX114" s="523"/>
      <c r="BY114" s="523"/>
      <c r="BZ114" s="524"/>
      <c r="CA114" s="107"/>
      <c r="CB114" s="523"/>
      <c r="CC114" s="524"/>
      <c r="CD114" s="621"/>
      <c r="CE114" s="304">
        <f t="shared" si="7"/>
        <v>0</v>
      </c>
      <c r="CF114" s="169">
        <f t="shared" si="8"/>
        <v>0</v>
      </c>
    </row>
    <row r="115" spans="1:84" ht="15.75" customHeight="1">
      <c r="A115" s="112"/>
      <c r="B115" s="128" t="s">
        <v>382</v>
      </c>
      <c r="C115" s="175"/>
      <c r="D115" s="125" t="s">
        <v>381</v>
      </c>
      <c r="E115" s="130" t="s">
        <v>56</v>
      </c>
      <c r="F115" s="135" t="s">
        <v>386</v>
      </c>
      <c r="G115" s="536"/>
      <c r="H115" s="529"/>
      <c r="I115" s="529"/>
      <c r="J115" s="537"/>
      <c r="K115" s="536"/>
      <c r="L115" s="529"/>
      <c r="M115" s="537"/>
      <c r="N115" s="536"/>
      <c r="O115" s="529"/>
      <c r="P115" s="529"/>
      <c r="Q115" s="529"/>
      <c r="R115" s="529"/>
      <c r="S115" s="529"/>
      <c r="T115" s="529"/>
      <c r="U115" s="529"/>
      <c r="V115" s="529"/>
      <c r="W115" s="529"/>
      <c r="X115" s="529"/>
      <c r="Y115" s="537"/>
      <c r="Z115" s="536"/>
      <c r="AA115" s="529"/>
      <c r="AB115" s="529"/>
      <c r="AC115" s="529"/>
      <c r="AD115" s="529"/>
      <c r="AE115" s="529"/>
      <c r="AF115" s="529"/>
      <c r="AG115" s="529"/>
      <c r="AH115" s="529"/>
      <c r="AI115" s="659"/>
      <c r="AJ115" s="659"/>
      <c r="AK115" s="659"/>
      <c r="AL115" s="659"/>
      <c r="AM115" s="659"/>
      <c r="AN115" s="537"/>
      <c r="AO115" s="536"/>
      <c r="AP115" s="529"/>
      <c r="AQ115" s="529"/>
      <c r="AR115" s="535"/>
      <c r="AS115" s="534"/>
      <c r="AT115" s="535"/>
      <c r="AU115" s="534"/>
      <c r="AV115" s="532"/>
      <c r="AW115" s="532"/>
      <c r="AX115" s="535"/>
      <c r="AY115" s="534"/>
      <c r="AZ115" s="532"/>
      <c r="BA115" s="532"/>
      <c r="BB115" s="532"/>
      <c r="BC115" s="532"/>
      <c r="BD115" s="532"/>
      <c r="BE115" s="532"/>
      <c r="BF115" s="532"/>
      <c r="BG115" s="532"/>
      <c r="BH115" s="535"/>
      <c r="BI115" s="534"/>
      <c r="BJ115" s="532"/>
      <c r="BK115" s="535"/>
      <c r="BL115" s="534"/>
      <c r="BM115" s="535"/>
      <c r="BN115" s="534"/>
      <c r="BO115" s="532"/>
      <c r="BP115" s="532"/>
      <c r="BQ115" s="532"/>
      <c r="BR115" s="532"/>
      <c r="BS115" s="532"/>
      <c r="BT115" s="532"/>
      <c r="BU115" s="535"/>
      <c r="BV115" s="534"/>
      <c r="BW115" s="532"/>
      <c r="BX115" s="532"/>
      <c r="BY115" s="532"/>
      <c r="BZ115" s="535"/>
      <c r="CA115" s="534"/>
      <c r="CB115" s="532"/>
      <c r="CC115" s="535"/>
      <c r="CD115" s="618"/>
      <c r="CE115" s="530">
        <f t="shared" si="7"/>
        <v>0</v>
      </c>
      <c r="CF115" s="74">
        <f t="shared" si="8"/>
        <v>0</v>
      </c>
    </row>
    <row r="116" spans="1:84" ht="15.75" customHeight="1">
      <c r="A116" s="124"/>
      <c r="B116" s="108" t="s">
        <v>62</v>
      </c>
      <c r="C116" s="114">
        <v>1997</v>
      </c>
      <c r="D116" s="115" t="s">
        <v>134</v>
      </c>
      <c r="E116" s="110" t="s">
        <v>56</v>
      </c>
      <c r="F116" s="118" t="s">
        <v>52</v>
      </c>
      <c r="G116" s="567"/>
      <c r="H116" s="568"/>
      <c r="I116" s="568"/>
      <c r="J116" s="569"/>
      <c r="K116" s="567"/>
      <c r="L116" s="568"/>
      <c r="M116" s="569"/>
      <c r="N116" s="567"/>
      <c r="O116" s="568"/>
      <c r="P116" s="568"/>
      <c r="Q116" s="568"/>
      <c r="R116" s="568"/>
      <c r="S116" s="568"/>
      <c r="T116" s="568"/>
      <c r="U116" s="568"/>
      <c r="V116" s="568"/>
      <c r="W116" s="568"/>
      <c r="X116" s="568"/>
      <c r="Y116" s="569"/>
      <c r="Z116" s="567"/>
      <c r="AA116" s="568"/>
      <c r="AB116" s="568"/>
      <c r="AC116" s="568"/>
      <c r="AD116" s="568"/>
      <c r="AE116" s="568"/>
      <c r="AF116" s="568"/>
      <c r="AG116" s="568"/>
      <c r="AH116" s="568"/>
      <c r="AI116" s="655"/>
      <c r="AJ116" s="655"/>
      <c r="AK116" s="655"/>
      <c r="AL116" s="655"/>
      <c r="AM116" s="655"/>
      <c r="AN116" s="569"/>
      <c r="AO116" s="567"/>
      <c r="AP116" s="568"/>
      <c r="AQ116" s="568"/>
      <c r="AR116" s="569"/>
      <c r="AS116" s="567"/>
      <c r="AT116" s="569"/>
      <c r="AU116" s="567"/>
      <c r="AV116" s="568"/>
      <c r="AW116" s="568"/>
      <c r="AX116" s="569"/>
      <c r="AY116" s="567"/>
      <c r="AZ116" s="568"/>
      <c r="BA116" s="568"/>
      <c r="BB116" s="568"/>
      <c r="BC116" s="568"/>
      <c r="BD116" s="568"/>
      <c r="BE116" s="568"/>
      <c r="BF116" s="568"/>
      <c r="BG116" s="568"/>
      <c r="BH116" s="569"/>
      <c r="BI116" s="567"/>
      <c r="BJ116" s="568"/>
      <c r="BK116" s="569"/>
      <c r="BL116" s="567"/>
      <c r="BM116" s="569"/>
      <c r="BN116" s="567"/>
      <c r="BO116" s="568"/>
      <c r="BP116" s="568"/>
      <c r="BQ116" s="568"/>
      <c r="BR116" s="568"/>
      <c r="BS116" s="568"/>
      <c r="BT116" s="568"/>
      <c r="BU116" s="569"/>
      <c r="BV116" s="567"/>
      <c r="BW116" s="568"/>
      <c r="BX116" s="568"/>
      <c r="BY116" s="568"/>
      <c r="BZ116" s="569"/>
      <c r="CA116" s="567"/>
      <c r="CB116" s="568"/>
      <c r="CC116" s="569"/>
      <c r="CD116" s="615"/>
      <c r="CE116" s="304">
        <f t="shared" si="7"/>
        <v>0</v>
      </c>
      <c r="CF116" s="304">
        <f t="shared" si="8"/>
        <v>0</v>
      </c>
    </row>
    <row r="117" spans="1:84" ht="15.75" customHeight="1">
      <c r="A117" s="1003"/>
      <c r="B117" s="1011" t="s">
        <v>221</v>
      </c>
      <c r="C117" s="1007"/>
      <c r="D117" s="115" t="s">
        <v>220</v>
      </c>
      <c r="E117" s="122" t="s">
        <v>58</v>
      </c>
      <c r="F117" s="1015" t="s">
        <v>252</v>
      </c>
      <c r="G117" s="107"/>
      <c r="H117" s="527"/>
      <c r="I117" s="527"/>
      <c r="J117" s="694"/>
      <c r="K117" s="174"/>
      <c r="L117" s="527"/>
      <c r="M117" s="694"/>
      <c r="N117" s="174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694"/>
      <c r="Z117" s="174"/>
      <c r="AA117" s="527"/>
      <c r="AB117" s="527"/>
      <c r="AC117" s="527"/>
      <c r="AD117" s="527"/>
      <c r="AE117" s="527"/>
      <c r="AF117" s="527"/>
      <c r="AG117" s="527"/>
      <c r="AH117" s="527"/>
      <c r="AI117" s="701"/>
      <c r="AJ117" s="701"/>
      <c r="AK117" s="701"/>
      <c r="AL117" s="701"/>
      <c r="AM117" s="701"/>
      <c r="AN117" s="694"/>
      <c r="AO117" s="174"/>
      <c r="AP117" s="527"/>
      <c r="AQ117" s="527"/>
      <c r="AR117" s="581"/>
      <c r="AS117" s="702"/>
      <c r="AT117" s="581"/>
      <c r="AU117" s="702"/>
      <c r="AV117" s="625"/>
      <c r="AW117" s="625"/>
      <c r="AX117" s="581"/>
      <c r="AY117" s="702"/>
      <c r="AZ117" s="625"/>
      <c r="BA117" s="625"/>
      <c r="BB117" s="625"/>
      <c r="BC117" s="625"/>
      <c r="BD117" s="625"/>
      <c r="BE117" s="625"/>
      <c r="BF117" s="625"/>
      <c r="BG117" s="625"/>
      <c r="BH117" s="581"/>
      <c r="BI117" s="702"/>
      <c r="BJ117" s="625"/>
      <c r="BK117" s="581"/>
      <c r="BL117" s="702"/>
      <c r="BM117" s="581"/>
      <c r="BN117" s="702"/>
      <c r="BO117" s="625"/>
      <c r="BP117" s="625"/>
      <c r="BQ117" s="625"/>
      <c r="BR117" s="625"/>
      <c r="BS117" s="625"/>
      <c r="BT117" s="625"/>
      <c r="BU117" s="581"/>
      <c r="BV117" s="702"/>
      <c r="BW117" s="625"/>
      <c r="BX117" s="625"/>
      <c r="BY117" s="625"/>
      <c r="BZ117" s="581"/>
      <c r="CA117" s="702"/>
      <c r="CB117" s="625"/>
      <c r="CC117" s="581"/>
      <c r="CD117" s="622"/>
      <c r="CE117" s="304">
        <f t="shared" si="7"/>
        <v>0</v>
      </c>
      <c r="CF117" s="897">
        <f>SUM(CE117:CE118)</f>
        <v>0</v>
      </c>
    </row>
    <row r="118" spans="1:84" ht="15.75" customHeight="1">
      <c r="A118" s="1021"/>
      <c r="B118" s="1022"/>
      <c r="C118" s="1023"/>
      <c r="D118" s="129" t="s">
        <v>251</v>
      </c>
      <c r="E118" s="130" t="s">
        <v>56</v>
      </c>
      <c r="F118" s="1024"/>
      <c r="G118" s="173"/>
      <c r="H118" s="707"/>
      <c r="I118" s="707"/>
      <c r="J118" s="708"/>
      <c r="K118" s="173"/>
      <c r="L118" s="707"/>
      <c r="M118" s="708"/>
      <c r="N118" s="173"/>
      <c r="O118" s="707"/>
      <c r="P118" s="707"/>
      <c r="Q118" s="707"/>
      <c r="R118" s="707"/>
      <c r="S118" s="707"/>
      <c r="T118" s="707"/>
      <c r="U118" s="707"/>
      <c r="V118" s="707"/>
      <c r="W118" s="707"/>
      <c r="X118" s="707"/>
      <c r="Y118" s="708"/>
      <c r="Z118" s="173"/>
      <c r="AA118" s="707"/>
      <c r="AB118" s="707"/>
      <c r="AC118" s="707"/>
      <c r="AD118" s="707"/>
      <c r="AE118" s="707"/>
      <c r="AF118" s="707"/>
      <c r="AG118" s="707"/>
      <c r="AH118" s="707"/>
      <c r="AI118" s="709"/>
      <c r="AJ118" s="709"/>
      <c r="AK118" s="709"/>
      <c r="AL118" s="709"/>
      <c r="AM118" s="709"/>
      <c r="AN118" s="708"/>
      <c r="AO118" s="173"/>
      <c r="AP118" s="707"/>
      <c r="AQ118" s="707"/>
      <c r="AR118" s="581"/>
      <c r="AS118" s="702"/>
      <c r="AT118" s="581"/>
      <c r="AU118" s="702"/>
      <c r="AV118" s="625"/>
      <c r="AW118" s="625"/>
      <c r="AX118" s="581"/>
      <c r="AY118" s="702"/>
      <c r="AZ118" s="625"/>
      <c r="BA118" s="625"/>
      <c r="BB118" s="625"/>
      <c r="BC118" s="625"/>
      <c r="BD118" s="625"/>
      <c r="BE118" s="625"/>
      <c r="BF118" s="625"/>
      <c r="BG118" s="625"/>
      <c r="BH118" s="581"/>
      <c r="BI118" s="702"/>
      <c r="BJ118" s="625"/>
      <c r="BK118" s="581"/>
      <c r="BL118" s="702"/>
      <c r="BM118" s="581"/>
      <c r="BN118" s="702"/>
      <c r="BO118" s="625"/>
      <c r="BP118" s="625"/>
      <c r="BQ118" s="625"/>
      <c r="BR118" s="625"/>
      <c r="BS118" s="625"/>
      <c r="BT118" s="625"/>
      <c r="BU118" s="581"/>
      <c r="BV118" s="702"/>
      <c r="BW118" s="625"/>
      <c r="BX118" s="625"/>
      <c r="BY118" s="625"/>
      <c r="BZ118" s="581"/>
      <c r="CA118" s="702"/>
      <c r="CB118" s="625"/>
      <c r="CC118" s="581"/>
      <c r="CD118" s="622"/>
      <c r="CE118" s="718">
        <f t="shared" si="7"/>
        <v>0</v>
      </c>
      <c r="CF118" s="902"/>
    </row>
    <row r="119" spans="1:84" ht="15.75" customHeight="1">
      <c r="A119" s="112"/>
      <c r="B119" s="108" t="s">
        <v>202</v>
      </c>
      <c r="C119" s="114"/>
      <c r="D119" s="109" t="s">
        <v>143</v>
      </c>
      <c r="E119" s="122" t="s">
        <v>56</v>
      </c>
      <c r="F119" s="279" t="s">
        <v>69</v>
      </c>
      <c r="G119" s="534"/>
      <c r="H119" s="532"/>
      <c r="I119" s="532"/>
      <c r="J119" s="535"/>
      <c r="K119" s="534"/>
      <c r="L119" s="532"/>
      <c r="M119" s="535"/>
      <c r="N119" s="534"/>
      <c r="O119" s="532"/>
      <c r="P119" s="532"/>
      <c r="Q119" s="532"/>
      <c r="R119" s="532"/>
      <c r="S119" s="532"/>
      <c r="T119" s="532"/>
      <c r="U119" s="532"/>
      <c r="V119" s="532"/>
      <c r="W119" s="532"/>
      <c r="X119" s="532"/>
      <c r="Y119" s="535"/>
      <c r="Z119" s="534"/>
      <c r="AA119" s="532"/>
      <c r="AB119" s="532"/>
      <c r="AC119" s="532"/>
      <c r="AD119" s="532"/>
      <c r="AE119" s="532"/>
      <c r="AF119" s="532"/>
      <c r="AG119" s="532"/>
      <c r="AH119" s="532"/>
      <c r="AI119" s="656"/>
      <c r="AJ119" s="656"/>
      <c r="AK119" s="656"/>
      <c r="AL119" s="656"/>
      <c r="AM119" s="656"/>
      <c r="AN119" s="535"/>
      <c r="AO119" s="534"/>
      <c r="AP119" s="532"/>
      <c r="AQ119" s="532"/>
      <c r="AR119" s="535"/>
      <c r="AS119" s="534"/>
      <c r="AT119" s="535"/>
      <c r="AU119" s="534"/>
      <c r="AV119" s="532"/>
      <c r="AW119" s="532"/>
      <c r="AX119" s="535"/>
      <c r="AY119" s="534"/>
      <c r="AZ119" s="532"/>
      <c r="BA119" s="532"/>
      <c r="BB119" s="532"/>
      <c r="BC119" s="532"/>
      <c r="BD119" s="532"/>
      <c r="BE119" s="532"/>
      <c r="BF119" s="532"/>
      <c r="BG119" s="532"/>
      <c r="BH119" s="535"/>
      <c r="BI119" s="534"/>
      <c r="BJ119" s="532"/>
      <c r="BK119" s="535"/>
      <c r="BL119" s="534"/>
      <c r="BM119" s="535"/>
      <c r="BN119" s="534"/>
      <c r="BO119" s="532"/>
      <c r="BP119" s="532"/>
      <c r="BQ119" s="532"/>
      <c r="BR119" s="532"/>
      <c r="BS119" s="532"/>
      <c r="BT119" s="532"/>
      <c r="BU119" s="535"/>
      <c r="BV119" s="534"/>
      <c r="BW119" s="532"/>
      <c r="BX119" s="532"/>
      <c r="BY119" s="532"/>
      <c r="BZ119" s="535"/>
      <c r="CA119" s="534"/>
      <c r="CB119" s="532"/>
      <c r="CC119" s="535"/>
      <c r="CD119" s="616"/>
      <c r="CE119" s="304">
        <f t="shared" si="7"/>
        <v>0</v>
      </c>
      <c r="CF119" s="304">
        <f>CE119</f>
        <v>0</v>
      </c>
    </row>
    <row r="120" spans="1:84" ht="15.75" customHeight="1">
      <c r="A120" s="1021"/>
      <c r="B120" s="1011" t="s">
        <v>145</v>
      </c>
      <c r="C120" s="1007"/>
      <c r="D120" s="115" t="s">
        <v>144</v>
      </c>
      <c r="E120" s="122" t="s">
        <v>18</v>
      </c>
      <c r="F120" s="1015" t="s">
        <v>69</v>
      </c>
      <c r="G120" s="107"/>
      <c r="H120" s="523"/>
      <c r="I120" s="523"/>
      <c r="J120" s="524"/>
      <c r="K120" s="107"/>
      <c r="L120" s="523"/>
      <c r="M120" s="524"/>
      <c r="N120" s="107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4"/>
      <c r="Z120" s="107"/>
      <c r="AA120" s="523"/>
      <c r="AB120" s="523"/>
      <c r="AC120" s="523"/>
      <c r="AD120" s="523"/>
      <c r="AE120" s="523"/>
      <c r="AF120" s="523"/>
      <c r="AG120" s="523"/>
      <c r="AH120" s="523"/>
      <c r="AI120" s="657"/>
      <c r="AJ120" s="657"/>
      <c r="AK120" s="657"/>
      <c r="AL120" s="657"/>
      <c r="AM120" s="657"/>
      <c r="AN120" s="524"/>
      <c r="AO120" s="107"/>
      <c r="AP120" s="523"/>
      <c r="AQ120" s="523"/>
      <c r="AR120" s="524"/>
      <c r="AS120" s="180"/>
      <c r="AT120" s="522"/>
      <c r="AU120" s="180"/>
      <c r="AV120" s="521"/>
      <c r="AW120" s="521"/>
      <c r="AX120" s="522"/>
      <c r="AY120" s="180"/>
      <c r="AZ120" s="521"/>
      <c r="BA120" s="521"/>
      <c r="BB120" s="521"/>
      <c r="BC120" s="521"/>
      <c r="BD120" s="521"/>
      <c r="BE120" s="521"/>
      <c r="BF120" s="521"/>
      <c r="BG120" s="521"/>
      <c r="BH120" s="522"/>
      <c r="BI120" s="180"/>
      <c r="BJ120" s="521"/>
      <c r="BK120" s="522"/>
      <c r="BL120" s="180"/>
      <c r="BM120" s="522"/>
      <c r="BN120" s="180"/>
      <c r="BO120" s="521"/>
      <c r="BP120" s="521"/>
      <c r="BQ120" s="521"/>
      <c r="BR120" s="521"/>
      <c r="BS120" s="521"/>
      <c r="BT120" s="521"/>
      <c r="BU120" s="522"/>
      <c r="BV120" s="180"/>
      <c r="BW120" s="521"/>
      <c r="BX120" s="521"/>
      <c r="BY120" s="521"/>
      <c r="BZ120" s="522"/>
      <c r="CA120" s="180"/>
      <c r="CB120" s="521"/>
      <c r="CC120" s="522"/>
      <c r="CD120" s="623"/>
      <c r="CE120" s="182">
        <f t="shared" si="7"/>
        <v>0</v>
      </c>
      <c r="CF120" s="902">
        <f>SUM(CE120:CE121)</f>
        <v>0</v>
      </c>
    </row>
    <row r="121" spans="1:84" ht="15.75" customHeight="1">
      <c r="A121" s="1004"/>
      <c r="B121" s="1012"/>
      <c r="C121" s="1008"/>
      <c r="D121" s="105" t="s">
        <v>200</v>
      </c>
      <c r="E121" s="117" t="s">
        <v>56</v>
      </c>
      <c r="F121" s="1016"/>
      <c r="G121" s="180"/>
      <c r="H121" s="521"/>
      <c r="I121" s="521"/>
      <c r="J121" s="522"/>
      <c r="K121" s="180"/>
      <c r="L121" s="521"/>
      <c r="M121" s="522"/>
      <c r="N121" s="180"/>
      <c r="O121" s="521"/>
      <c r="P121" s="521"/>
      <c r="Q121" s="521"/>
      <c r="R121" s="521"/>
      <c r="S121" s="521"/>
      <c r="T121" s="521"/>
      <c r="U121" s="521"/>
      <c r="V121" s="521"/>
      <c r="W121" s="521"/>
      <c r="X121" s="521"/>
      <c r="Y121" s="522"/>
      <c r="Z121" s="180"/>
      <c r="AA121" s="521"/>
      <c r="AB121" s="521"/>
      <c r="AC121" s="521"/>
      <c r="AD121" s="521"/>
      <c r="AE121" s="521"/>
      <c r="AF121" s="521"/>
      <c r="AG121" s="521"/>
      <c r="AH121" s="521"/>
      <c r="AI121" s="658"/>
      <c r="AJ121" s="658"/>
      <c r="AK121" s="658"/>
      <c r="AL121" s="658"/>
      <c r="AM121" s="658"/>
      <c r="AN121" s="522"/>
      <c r="AO121" s="180"/>
      <c r="AP121" s="521"/>
      <c r="AQ121" s="521"/>
      <c r="AR121" s="524"/>
      <c r="AS121" s="180"/>
      <c r="AT121" s="522"/>
      <c r="AU121" s="180"/>
      <c r="AV121" s="521"/>
      <c r="AW121" s="521"/>
      <c r="AX121" s="522"/>
      <c r="AY121" s="180"/>
      <c r="AZ121" s="521"/>
      <c r="BA121" s="521"/>
      <c r="BB121" s="521"/>
      <c r="BC121" s="521"/>
      <c r="BD121" s="521"/>
      <c r="BE121" s="521"/>
      <c r="BF121" s="521"/>
      <c r="BG121" s="521"/>
      <c r="BH121" s="522"/>
      <c r="BI121" s="180"/>
      <c r="BJ121" s="521"/>
      <c r="BK121" s="522"/>
      <c r="BL121" s="180"/>
      <c r="BM121" s="522"/>
      <c r="BN121" s="180"/>
      <c r="BO121" s="521"/>
      <c r="BP121" s="521"/>
      <c r="BQ121" s="521"/>
      <c r="BR121" s="521"/>
      <c r="BS121" s="521"/>
      <c r="BT121" s="521"/>
      <c r="BU121" s="522"/>
      <c r="BV121" s="180"/>
      <c r="BW121" s="521"/>
      <c r="BX121" s="521"/>
      <c r="BY121" s="521"/>
      <c r="BZ121" s="522"/>
      <c r="CA121" s="180"/>
      <c r="CB121" s="521"/>
      <c r="CC121" s="522"/>
      <c r="CD121" s="623"/>
      <c r="CE121" s="182">
        <f t="shared" si="7"/>
        <v>0</v>
      </c>
      <c r="CF121" s="898"/>
    </row>
    <row r="122" spans="1:84" ht="15.75" customHeight="1">
      <c r="A122" s="112"/>
      <c r="B122" s="113" t="s">
        <v>260</v>
      </c>
      <c r="C122" s="114"/>
      <c r="D122" s="115" t="s">
        <v>143</v>
      </c>
      <c r="E122" s="122" t="s">
        <v>56</v>
      </c>
      <c r="F122" s="256" t="s">
        <v>69</v>
      </c>
      <c r="G122" s="107"/>
      <c r="H122" s="527"/>
      <c r="I122" s="527"/>
      <c r="J122" s="694"/>
      <c r="K122" s="174"/>
      <c r="L122" s="527"/>
      <c r="M122" s="694"/>
      <c r="N122" s="174"/>
      <c r="O122" s="527"/>
      <c r="P122" s="527"/>
      <c r="Q122" s="527"/>
      <c r="R122" s="527"/>
      <c r="S122" s="527"/>
      <c r="T122" s="527"/>
      <c r="U122" s="527"/>
      <c r="V122" s="527"/>
      <c r="W122" s="527"/>
      <c r="X122" s="527"/>
      <c r="Y122" s="694"/>
      <c r="Z122" s="174"/>
      <c r="AA122" s="527"/>
      <c r="AB122" s="527"/>
      <c r="AC122" s="527"/>
      <c r="AD122" s="527"/>
      <c r="AE122" s="527"/>
      <c r="AF122" s="527"/>
      <c r="AG122" s="527"/>
      <c r="AH122" s="527"/>
      <c r="AI122" s="701"/>
      <c r="AJ122" s="701"/>
      <c r="AK122" s="701"/>
      <c r="AL122" s="701"/>
      <c r="AM122" s="701"/>
      <c r="AN122" s="694"/>
      <c r="AO122" s="174"/>
      <c r="AP122" s="527"/>
      <c r="AQ122" s="527"/>
      <c r="AR122" s="581"/>
      <c r="AS122" s="702"/>
      <c r="AT122" s="581"/>
      <c r="AU122" s="702"/>
      <c r="AV122" s="625"/>
      <c r="AW122" s="625"/>
      <c r="AX122" s="581"/>
      <c r="AY122" s="702"/>
      <c r="AZ122" s="625"/>
      <c r="BA122" s="625"/>
      <c r="BB122" s="625"/>
      <c r="BC122" s="625"/>
      <c r="BD122" s="625"/>
      <c r="BE122" s="625"/>
      <c r="BF122" s="625"/>
      <c r="BG122" s="625"/>
      <c r="BH122" s="581"/>
      <c r="BI122" s="702"/>
      <c r="BJ122" s="625"/>
      <c r="BK122" s="581"/>
      <c r="BL122" s="702"/>
      <c r="BM122" s="581"/>
      <c r="BN122" s="702"/>
      <c r="BO122" s="625"/>
      <c r="BP122" s="625"/>
      <c r="BQ122" s="625"/>
      <c r="BR122" s="625"/>
      <c r="BS122" s="625"/>
      <c r="BT122" s="625"/>
      <c r="BU122" s="581"/>
      <c r="BV122" s="702"/>
      <c r="BW122" s="625"/>
      <c r="BX122" s="625"/>
      <c r="BY122" s="625"/>
      <c r="BZ122" s="581"/>
      <c r="CA122" s="702"/>
      <c r="CB122" s="625"/>
      <c r="CC122" s="581"/>
      <c r="CD122" s="622"/>
      <c r="CE122" s="718">
        <f t="shared" si="7"/>
        <v>0</v>
      </c>
      <c r="CF122" s="718">
        <f aca="true" t="shared" si="9" ref="CF122:CF176">CE122</f>
        <v>0</v>
      </c>
    </row>
    <row r="123" spans="1:84" ht="15.75" customHeight="1">
      <c r="A123" s="103"/>
      <c r="B123" s="104" t="s">
        <v>299</v>
      </c>
      <c r="C123" s="181"/>
      <c r="D123" s="138" t="s">
        <v>335</v>
      </c>
      <c r="E123" s="117" t="s">
        <v>18</v>
      </c>
      <c r="F123" s="208" t="s">
        <v>300</v>
      </c>
      <c r="G123" s="627"/>
      <c r="H123" s="628"/>
      <c r="I123" s="628"/>
      <c r="J123" s="632"/>
      <c r="K123" s="627"/>
      <c r="L123" s="628"/>
      <c r="M123" s="632"/>
      <c r="N123" s="627"/>
      <c r="O123" s="628"/>
      <c r="P123" s="628"/>
      <c r="Q123" s="628"/>
      <c r="R123" s="628"/>
      <c r="S123" s="628"/>
      <c r="T123" s="628"/>
      <c r="U123" s="628"/>
      <c r="V123" s="628"/>
      <c r="W123" s="628"/>
      <c r="X123" s="628"/>
      <c r="Y123" s="632"/>
      <c r="Z123" s="627"/>
      <c r="AA123" s="628"/>
      <c r="AB123" s="628"/>
      <c r="AC123" s="628"/>
      <c r="AD123" s="628"/>
      <c r="AE123" s="628"/>
      <c r="AF123" s="628"/>
      <c r="AG123" s="628"/>
      <c r="AH123" s="628"/>
      <c r="AI123" s="686"/>
      <c r="AJ123" s="686"/>
      <c r="AK123" s="686"/>
      <c r="AL123" s="686"/>
      <c r="AM123" s="686"/>
      <c r="AN123" s="632"/>
      <c r="AO123" s="627"/>
      <c r="AP123" s="628"/>
      <c r="AQ123" s="628"/>
      <c r="AR123" s="535"/>
      <c r="AS123" s="534"/>
      <c r="AT123" s="535"/>
      <c r="AU123" s="534"/>
      <c r="AV123" s="532"/>
      <c r="AW123" s="532"/>
      <c r="AX123" s="535"/>
      <c r="AY123" s="534"/>
      <c r="AZ123" s="532"/>
      <c r="BA123" s="532"/>
      <c r="BB123" s="532"/>
      <c r="BC123" s="532"/>
      <c r="BD123" s="532"/>
      <c r="BE123" s="532"/>
      <c r="BF123" s="532"/>
      <c r="BG123" s="532"/>
      <c r="BH123" s="535"/>
      <c r="BI123" s="534"/>
      <c r="BJ123" s="532"/>
      <c r="BK123" s="535"/>
      <c r="BL123" s="534"/>
      <c r="BM123" s="535"/>
      <c r="BN123" s="534"/>
      <c r="BO123" s="532"/>
      <c r="BP123" s="532"/>
      <c r="BQ123" s="532"/>
      <c r="BR123" s="532"/>
      <c r="BS123" s="532"/>
      <c r="BT123" s="532"/>
      <c r="BU123" s="535"/>
      <c r="BV123" s="534"/>
      <c r="BW123" s="532"/>
      <c r="BX123" s="532"/>
      <c r="BY123" s="532"/>
      <c r="BZ123" s="535"/>
      <c r="CA123" s="534"/>
      <c r="CB123" s="532"/>
      <c r="CC123" s="535"/>
      <c r="CD123" s="616"/>
      <c r="CE123" s="304">
        <f t="shared" si="7"/>
        <v>0</v>
      </c>
      <c r="CF123" s="304">
        <f t="shared" si="9"/>
        <v>0</v>
      </c>
    </row>
    <row r="124" spans="1:84" ht="15.75" customHeight="1">
      <c r="A124" s="141"/>
      <c r="B124" s="339" t="s">
        <v>396</v>
      </c>
      <c r="C124" s="227"/>
      <c r="D124" s="146" t="s">
        <v>395</v>
      </c>
      <c r="E124" s="189" t="s">
        <v>18</v>
      </c>
      <c r="F124" s="340" t="s">
        <v>80</v>
      </c>
      <c r="G124" s="639"/>
      <c r="H124" s="640"/>
      <c r="I124" s="640"/>
      <c r="J124" s="710"/>
      <c r="K124" s="639"/>
      <c r="L124" s="640"/>
      <c r="M124" s="710"/>
      <c r="N124" s="639"/>
      <c r="O124" s="640"/>
      <c r="P124" s="640"/>
      <c r="Q124" s="640"/>
      <c r="R124" s="640"/>
      <c r="S124" s="640"/>
      <c r="T124" s="640"/>
      <c r="U124" s="640"/>
      <c r="V124" s="640"/>
      <c r="W124" s="640"/>
      <c r="X124" s="640"/>
      <c r="Y124" s="710"/>
      <c r="Z124" s="639"/>
      <c r="AA124" s="640"/>
      <c r="AB124" s="640"/>
      <c r="AC124" s="640"/>
      <c r="AD124" s="640"/>
      <c r="AE124" s="640"/>
      <c r="AF124" s="640"/>
      <c r="AG124" s="640"/>
      <c r="AH124" s="640"/>
      <c r="AI124" s="711"/>
      <c r="AJ124" s="711"/>
      <c r="AK124" s="711"/>
      <c r="AL124" s="711"/>
      <c r="AM124" s="711"/>
      <c r="AN124" s="710"/>
      <c r="AO124" s="639"/>
      <c r="AP124" s="640"/>
      <c r="AQ124" s="640"/>
      <c r="AR124" s="537"/>
      <c r="AS124" s="536"/>
      <c r="AT124" s="537"/>
      <c r="AU124" s="536"/>
      <c r="AV124" s="529"/>
      <c r="AW124" s="529"/>
      <c r="AX124" s="537"/>
      <c r="AY124" s="536"/>
      <c r="AZ124" s="529"/>
      <c r="BA124" s="529"/>
      <c r="BB124" s="529"/>
      <c r="BC124" s="529"/>
      <c r="BD124" s="529"/>
      <c r="BE124" s="529"/>
      <c r="BF124" s="529"/>
      <c r="BG124" s="529"/>
      <c r="BH124" s="537"/>
      <c r="BI124" s="536"/>
      <c r="BJ124" s="529"/>
      <c r="BK124" s="537"/>
      <c r="BL124" s="536"/>
      <c r="BM124" s="537"/>
      <c r="BN124" s="536"/>
      <c r="BO124" s="529"/>
      <c r="BP124" s="529"/>
      <c r="BQ124" s="529"/>
      <c r="BR124" s="529"/>
      <c r="BS124" s="529"/>
      <c r="BT124" s="529"/>
      <c r="BU124" s="537"/>
      <c r="BV124" s="536"/>
      <c r="BW124" s="529"/>
      <c r="BX124" s="529"/>
      <c r="BY124" s="529"/>
      <c r="BZ124" s="537"/>
      <c r="CA124" s="536"/>
      <c r="CB124" s="529"/>
      <c r="CC124" s="537"/>
      <c r="CD124" s="619"/>
      <c r="CE124" s="304">
        <f t="shared" si="7"/>
        <v>0</v>
      </c>
      <c r="CF124" s="304">
        <f t="shared" si="9"/>
        <v>0</v>
      </c>
    </row>
    <row r="125" spans="1:84" ht="15.75" customHeight="1">
      <c r="A125" s="107"/>
      <c r="B125" s="113" t="s">
        <v>216</v>
      </c>
      <c r="C125" s="114">
        <v>2004</v>
      </c>
      <c r="D125" s="115" t="s">
        <v>160</v>
      </c>
      <c r="E125" s="122" t="s">
        <v>58</v>
      </c>
      <c r="F125" s="154" t="s">
        <v>85</v>
      </c>
      <c r="G125" s="107"/>
      <c r="H125" s="523"/>
      <c r="I125" s="523"/>
      <c r="J125" s="524"/>
      <c r="K125" s="107"/>
      <c r="L125" s="523"/>
      <c r="M125" s="524"/>
      <c r="N125" s="107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4"/>
      <c r="Z125" s="107"/>
      <c r="AA125" s="523"/>
      <c r="AB125" s="523"/>
      <c r="AC125" s="523"/>
      <c r="AD125" s="523"/>
      <c r="AE125" s="523"/>
      <c r="AF125" s="523"/>
      <c r="AG125" s="523"/>
      <c r="AH125" s="523"/>
      <c r="AI125" s="657"/>
      <c r="AJ125" s="657"/>
      <c r="AK125" s="657"/>
      <c r="AL125" s="657"/>
      <c r="AM125" s="657"/>
      <c r="AN125" s="524"/>
      <c r="AO125" s="107"/>
      <c r="AP125" s="523"/>
      <c r="AQ125" s="523"/>
      <c r="AR125" s="524"/>
      <c r="AS125" s="180"/>
      <c r="AT125" s="522"/>
      <c r="AU125" s="180"/>
      <c r="AV125" s="521"/>
      <c r="AW125" s="521"/>
      <c r="AX125" s="522"/>
      <c r="AY125" s="180"/>
      <c r="AZ125" s="521"/>
      <c r="BA125" s="521"/>
      <c r="BB125" s="521"/>
      <c r="BC125" s="521"/>
      <c r="BD125" s="521"/>
      <c r="BE125" s="521"/>
      <c r="BF125" s="521"/>
      <c r="BG125" s="521"/>
      <c r="BH125" s="522"/>
      <c r="BI125" s="180"/>
      <c r="BJ125" s="521"/>
      <c r="BK125" s="522"/>
      <c r="BL125" s="180"/>
      <c r="BM125" s="522"/>
      <c r="BN125" s="180"/>
      <c r="BO125" s="521"/>
      <c r="BP125" s="521"/>
      <c r="BQ125" s="521"/>
      <c r="BR125" s="521"/>
      <c r="BS125" s="521"/>
      <c r="BT125" s="521"/>
      <c r="BU125" s="522"/>
      <c r="BV125" s="180"/>
      <c r="BW125" s="521"/>
      <c r="BX125" s="521"/>
      <c r="BY125" s="521"/>
      <c r="BZ125" s="522"/>
      <c r="CA125" s="180"/>
      <c r="CB125" s="521"/>
      <c r="CC125" s="522"/>
      <c r="CD125" s="623"/>
      <c r="CE125" s="182">
        <f t="shared" si="7"/>
        <v>0</v>
      </c>
      <c r="CF125" s="304">
        <f t="shared" si="9"/>
        <v>0</v>
      </c>
    </row>
    <row r="126" spans="1:84" ht="15.75" customHeight="1">
      <c r="A126" s="124"/>
      <c r="B126" s="128" t="s">
        <v>289</v>
      </c>
      <c r="C126" s="175"/>
      <c r="D126" s="125" t="s">
        <v>97</v>
      </c>
      <c r="E126" s="130" t="s">
        <v>58</v>
      </c>
      <c r="F126" s="135" t="s">
        <v>98</v>
      </c>
      <c r="G126" s="536"/>
      <c r="H126" s="529"/>
      <c r="I126" s="529"/>
      <c r="J126" s="537"/>
      <c r="K126" s="536"/>
      <c r="L126" s="529"/>
      <c r="M126" s="537"/>
      <c r="N126" s="536"/>
      <c r="O126" s="529"/>
      <c r="P126" s="529"/>
      <c r="Q126" s="529"/>
      <c r="R126" s="529"/>
      <c r="S126" s="529"/>
      <c r="T126" s="529"/>
      <c r="U126" s="529"/>
      <c r="V126" s="529"/>
      <c r="W126" s="529"/>
      <c r="X126" s="529"/>
      <c r="Y126" s="537"/>
      <c r="Z126" s="536"/>
      <c r="AA126" s="529"/>
      <c r="AB126" s="529"/>
      <c r="AC126" s="529"/>
      <c r="AD126" s="529"/>
      <c r="AE126" s="529"/>
      <c r="AF126" s="529"/>
      <c r="AG126" s="529"/>
      <c r="AH126" s="529"/>
      <c r="AI126" s="659"/>
      <c r="AJ126" s="659"/>
      <c r="AK126" s="659"/>
      <c r="AL126" s="659"/>
      <c r="AM126" s="659"/>
      <c r="AN126" s="537"/>
      <c r="AO126" s="536"/>
      <c r="AP126" s="529"/>
      <c r="AQ126" s="529"/>
      <c r="AR126" s="692"/>
      <c r="AS126" s="712"/>
      <c r="AT126" s="692"/>
      <c r="AU126" s="712"/>
      <c r="AV126" s="713"/>
      <c r="AW126" s="713"/>
      <c r="AX126" s="692"/>
      <c r="AY126" s="712"/>
      <c r="AZ126" s="713"/>
      <c r="BA126" s="713"/>
      <c r="BB126" s="713"/>
      <c r="BC126" s="713"/>
      <c r="BD126" s="713"/>
      <c r="BE126" s="713"/>
      <c r="BF126" s="713"/>
      <c r="BG126" s="713"/>
      <c r="BH126" s="692"/>
      <c r="BI126" s="712"/>
      <c r="BJ126" s="713"/>
      <c r="BK126" s="692"/>
      <c r="BL126" s="712"/>
      <c r="BM126" s="692"/>
      <c r="BN126" s="712"/>
      <c r="BO126" s="713"/>
      <c r="BP126" s="713"/>
      <c r="BQ126" s="713"/>
      <c r="BR126" s="713"/>
      <c r="BS126" s="713"/>
      <c r="BT126" s="713"/>
      <c r="BU126" s="692"/>
      <c r="BV126" s="712"/>
      <c r="BW126" s="713"/>
      <c r="BX126" s="713"/>
      <c r="BY126" s="713"/>
      <c r="BZ126" s="692"/>
      <c r="CA126" s="712"/>
      <c r="CB126" s="713"/>
      <c r="CC126" s="692"/>
      <c r="CD126" s="693"/>
      <c r="CE126" s="718">
        <f t="shared" si="7"/>
        <v>0</v>
      </c>
      <c r="CF126" s="718">
        <f t="shared" si="9"/>
        <v>0</v>
      </c>
    </row>
    <row r="127" spans="1:84" ht="15.75" customHeight="1">
      <c r="A127" s="112"/>
      <c r="B127" s="128" t="s">
        <v>186</v>
      </c>
      <c r="C127" s="175"/>
      <c r="D127" s="125" t="s">
        <v>185</v>
      </c>
      <c r="E127" s="130" t="s">
        <v>56</v>
      </c>
      <c r="F127" s="135" t="s">
        <v>96</v>
      </c>
      <c r="G127" s="536"/>
      <c r="H127" s="529"/>
      <c r="I127" s="529"/>
      <c r="J127" s="537"/>
      <c r="K127" s="536"/>
      <c r="L127" s="529"/>
      <c r="M127" s="537"/>
      <c r="N127" s="536"/>
      <c r="O127" s="529"/>
      <c r="P127" s="529"/>
      <c r="Q127" s="529"/>
      <c r="R127" s="529"/>
      <c r="S127" s="529"/>
      <c r="T127" s="529"/>
      <c r="U127" s="529"/>
      <c r="V127" s="529"/>
      <c r="W127" s="529"/>
      <c r="X127" s="529"/>
      <c r="Y127" s="537"/>
      <c r="Z127" s="536"/>
      <c r="AA127" s="529"/>
      <c r="AB127" s="529"/>
      <c r="AC127" s="529"/>
      <c r="AD127" s="529"/>
      <c r="AE127" s="529"/>
      <c r="AF127" s="529"/>
      <c r="AG127" s="529"/>
      <c r="AH127" s="529"/>
      <c r="AI127" s="659"/>
      <c r="AJ127" s="659"/>
      <c r="AK127" s="659"/>
      <c r="AL127" s="659"/>
      <c r="AM127" s="659"/>
      <c r="AN127" s="537"/>
      <c r="AO127" s="536"/>
      <c r="AP127" s="529"/>
      <c r="AQ127" s="529"/>
      <c r="AR127" s="535"/>
      <c r="AS127" s="534"/>
      <c r="AT127" s="535"/>
      <c r="AU127" s="534"/>
      <c r="AV127" s="532"/>
      <c r="AW127" s="532"/>
      <c r="AX127" s="535"/>
      <c r="AY127" s="534"/>
      <c r="AZ127" s="532"/>
      <c r="BA127" s="532"/>
      <c r="BB127" s="532"/>
      <c r="BC127" s="532"/>
      <c r="BD127" s="532"/>
      <c r="BE127" s="532"/>
      <c r="BF127" s="532"/>
      <c r="BG127" s="532"/>
      <c r="BH127" s="535"/>
      <c r="BI127" s="534"/>
      <c r="BJ127" s="532"/>
      <c r="BK127" s="535"/>
      <c r="BL127" s="534"/>
      <c r="BM127" s="535"/>
      <c r="BN127" s="534"/>
      <c r="BO127" s="532"/>
      <c r="BP127" s="532"/>
      <c r="BQ127" s="532"/>
      <c r="BR127" s="532"/>
      <c r="BS127" s="532"/>
      <c r="BT127" s="532"/>
      <c r="BU127" s="535"/>
      <c r="BV127" s="534"/>
      <c r="BW127" s="532"/>
      <c r="BX127" s="532"/>
      <c r="BY127" s="532"/>
      <c r="BZ127" s="535"/>
      <c r="CA127" s="534"/>
      <c r="CB127" s="532"/>
      <c r="CC127" s="535"/>
      <c r="CD127" s="618"/>
      <c r="CE127" s="530">
        <f t="shared" si="7"/>
        <v>0</v>
      </c>
      <c r="CF127" s="74">
        <f t="shared" si="9"/>
        <v>0</v>
      </c>
    </row>
    <row r="128" spans="1:84" ht="15.75" customHeight="1">
      <c r="A128" s="112"/>
      <c r="B128" s="113" t="s">
        <v>212</v>
      </c>
      <c r="C128" s="114">
        <v>2007</v>
      </c>
      <c r="D128" s="115" t="s">
        <v>211</v>
      </c>
      <c r="E128" s="122" t="s">
        <v>56</v>
      </c>
      <c r="F128" s="158" t="s">
        <v>213</v>
      </c>
      <c r="G128" s="107"/>
      <c r="H128" s="523"/>
      <c r="I128" s="523"/>
      <c r="J128" s="524"/>
      <c r="K128" s="107"/>
      <c r="L128" s="523"/>
      <c r="M128" s="524"/>
      <c r="N128" s="107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4"/>
      <c r="Z128" s="107"/>
      <c r="AA128" s="523"/>
      <c r="AB128" s="523"/>
      <c r="AC128" s="523"/>
      <c r="AD128" s="523"/>
      <c r="AE128" s="523"/>
      <c r="AF128" s="523"/>
      <c r="AG128" s="523"/>
      <c r="AH128" s="523"/>
      <c r="AI128" s="657"/>
      <c r="AJ128" s="657"/>
      <c r="AK128" s="657"/>
      <c r="AL128" s="657"/>
      <c r="AM128" s="657"/>
      <c r="AN128" s="524"/>
      <c r="AO128" s="107"/>
      <c r="AP128" s="523"/>
      <c r="AQ128" s="523"/>
      <c r="AR128" s="569"/>
      <c r="AS128" s="567"/>
      <c r="AT128" s="569"/>
      <c r="AU128" s="567"/>
      <c r="AV128" s="568"/>
      <c r="AW128" s="568"/>
      <c r="AX128" s="569"/>
      <c r="AY128" s="567"/>
      <c r="AZ128" s="568"/>
      <c r="BA128" s="568"/>
      <c r="BB128" s="568"/>
      <c r="BC128" s="568"/>
      <c r="BD128" s="568"/>
      <c r="BE128" s="568"/>
      <c r="BF128" s="568"/>
      <c r="BG128" s="568"/>
      <c r="BH128" s="569"/>
      <c r="BI128" s="567"/>
      <c r="BJ128" s="568"/>
      <c r="BK128" s="569"/>
      <c r="BL128" s="567"/>
      <c r="BM128" s="569"/>
      <c r="BN128" s="567"/>
      <c r="BO128" s="568"/>
      <c r="BP128" s="568"/>
      <c r="BQ128" s="568"/>
      <c r="BR128" s="568"/>
      <c r="BS128" s="568"/>
      <c r="BT128" s="568"/>
      <c r="BU128" s="569"/>
      <c r="BV128" s="567"/>
      <c r="BW128" s="568"/>
      <c r="BX128" s="568"/>
      <c r="BY128" s="568"/>
      <c r="BZ128" s="569"/>
      <c r="CA128" s="567"/>
      <c r="CB128" s="568"/>
      <c r="CC128" s="569"/>
      <c r="CD128" s="615"/>
      <c r="CE128" s="304">
        <f t="shared" si="7"/>
        <v>0</v>
      </c>
      <c r="CF128" s="304">
        <f t="shared" si="9"/>
        <v>0</v>
      </c>
    </row>
    <row r="129" spans="1:84" ht="15.75" customHeight="1">
      <c r="A129" s="103"/>
      <c r="B129" s="104" t="s">
        <v>265</v>
      </c>
      <c r="C129" s="181"/>
      <c r="D129" s="138" t="s">
        <v>264</v>
      </c>
      <c r="E129" s="117" t="s">
        <v>18</v>
      </c>
      <c r="F129" s="208" t="s">
        <v>266</v>
      </c>
      <c r="G129" s="627"/>
      <c r="H129" s="628"/>
      <c r="I129" s="628"/>
      <c r="J129" s="632"/>
      <c r="K129" s="627"/>
      <c r="L129" s="628"/>
      <c r="M129" s="632"/>
      <c r="N129" s="627"/>
      <c r="O129" s="628"/>
      <c r="P129" s="628"/>
      <c r="Q129" s="628"/>
      <c r="R129" s="628"/>
      <c r="S129" s="628"/>
      <c r="T129" s="628"/>
      <c r="U129" s="628"/>
      <c r="V129" s="628"/>
      <c r="W129" s="628"/>
      <c r="X129" s="628"/>
      <c r="Y129" s="632"/>
      <c r="Z129" s="627"/>
      <c r="AA129" s="628"/>
      <c r="AB129" s="628"/>
      <c r="AC129" s="628"/>
      <c r="AD129" s="628"/>
      <c r="AE129" s="628"/>
      <c r="AF129" s="628"/>
      <c r="AG129" s="628"/>
      <c r="AH129" s="628"/>
      <c r="AI129" s="686"/>
      <c r="AJ129" s="686"/>
      <c r="AK129" s="686"/>
      <c r="AL129" s="686"/>
      <c r="AM129" s="686"/>
      <c r="AN129" s="632"/>
      <c r="AO129" s="627"/>
      <c r="AP129" s="628"/>
      <c r="AQ129" s="628"/>
      <c r="AR129" s="535"/>
      <c r="AS129" s="534"/>
      <c r="AT129" s="535"/>
      <c r="AU129" s="534"/>
      <c r="AV129" s="532"/>
      <c r="AW129" s="532"/>
      <c r="AX129" s="535"/>
      <c r="AY129" s="534"/>
      <c r="AZ129" s="532"/>
      <c r="BA129" s="532"/>
      <c r="BB129" s="532"/>
      <c r="BC129" s="532"/>
      <c r="BD129" s="532"/>
      <c r="BE129" s="532"/>
      <c r="BF129" s="532"/>
      <c r="BG129" s="532"/>
      <c r="BH129" s="535"/>
      <c r="BI129" s="534"/>
      <c r="BJ129" s="532"/>
      <c r="BK129" s="535"/>
      <c r="BL129" s="534"/>
      <c r="BM129" s="535"/>
      <c r="BN129" s="534"/>
      <c r="BO129" s="532"/>
      <c r="BP129" s="532"/>
      <c r="BQ129" s="532"/>
      <c r="BR129" s="532"/>
      <c r="BS129" s="532"/>
      <c r="BT129" s="532"/>
      <c r="BU129" s="535"/>
      <c r="BV129" s="534"/>
      <c r="BW129" s="532"/>
      <c r="BX129" s="532"/>
      <c r="BY129" s="532"/>
      <c r="BZ129" s="535"/>
      <c r="CA129" s="534"/>
      <c r="CB129" s="532"/>
      <c r="CC129" s="535"/>
      <c r="CD129" s="616"/>
      <c r="CE129" s="304">
        <f t="shared" si="7"/>
        <v>0</v>
      </c>
      <c r="CF129" s="304">
        <f>CE129</f>
        <v>0</v>
      </c>
    </row>
    <row r="130" spans="1:84" ht="15.75" customHeight="1">
      <c r="A130" s="107"/>
      <c r="B130" s="113" t="s">
        <v>60</v>
      </c>
      <c r="C130" s="175"/>
      <c r="D130" s="109" t="s">
        <v>61</v>
      </c>
      <c r="E130" s="122" t="s">
        <v>56</v>
      </c>
      <c r="F130" s="200" t="s">
        <v>52</v>
      </c>
      <c r="G130" s="702"/>
      <c r="H130" s="625"/>
      <c r="I130" s="625"/>
      <c r="J130" s="581"/>
      <c r="K130" s="702"/>
      <c r="L130" s="625"/>
      <c r="M130" s="581"/>
      <c r="N130" s="702"/>
      <c r="O130" s="625"/>
      <c r="P130" s="625"/>
      <c r="Q130" s="625"/>
      <c r="R130" s="625"/>
      <c r="S130" s="625"/>
      <c r="T130" s="625"/>
      <c r="U130" s="625"/>
      <c r="V130" s="625"/>
      <c r="W130" s="625"/>
      <c r="X130" s="625"/>
      <c r="Y130" s="581"/>
      <c r="Z130" s="702"/>
      <c r="AA130" s="625"/>
      <c r="AB130" s="625"/>
      <c r="AC130" s="625"/>
      <c r="AD130" s="625"/>
      <c r="AE130" s="625"/>
      <c r="AF130" s="625"/>
      <c r="AG130" s="625"/>
      <c r="AH130" s="625"/>
      <c r="AI130" s="703"/>
      <c r="AJ130" s="703"/>
      <c r="AK130" s="703"/>
      <c r="AL130" s="703"/>
      <c r="AM130" s="703"/>
      <c r="AN130" s="581"/>
      <c r="AO130" s="702"/>
      <c r="AP130" s="625"/>
      <c r="AQ130" s="625"/>
      <c r="AR130" s="569"/>
      <c r="AS130" s="567"/>
      <c r="AT130" s="569"/>
      <c r="AU130" s="567"/>
      <c r="AV130" s="568"/>
      <c r="AW130" s="568"/>
      <c r="AX130" s="569"/>
      <c r="AY130" s="567"/>
      <c r="AZ130" s="568"/>
      <c r="BA130" s="568"/>
      <c r="BB130" s="568"/>
      <c r="BC130" s="568"/>
      <c r="BD130" s="568"/>
      <c r="BE130" s="568"/>
      <c r="BF130" s="568"/>
      <c r="BG130" s="568"/>
      <c r="BH130" s="569"/>
      <c r="BI130" s="567"/>
      <c r="BJ130" s="568"/>
      <c r="BK130" s="569"/>
      <c r="BL130" s="567"/>
      <c r="BM130" s="569"/>
      <c r="BN130" s="567"/>
      <c r="BO130" s="568"/>
      <c r="BP130" s="568"/>
      <c r="BQ130" s="568"/>
      <c r="BR130" s="568"/>
      <c r="BS130" s="568"/>
      <c r="BT130" s="568"/>
      <c r="BU130" s="569"/>
      <c r="BV130" s="567"/>
      <c r="BW130" s="568"/>
      <c r="BX130" s="568"/>
      <c r="BY130" s="568"/>
      <c r="BZ130" s="569"/>
      <c r="CA130" s="567"/>
      <c r="CB130" s="568"/>
      <c r="CC130" s="569"/>
      <c r="CD130" s="615"/>
      <c r="CE130" s="304">
        <f t="shared" si="7"/>
        <v>0</v>
      </c>
      <c r="CF130" s="179">
        <f>SUM(CE130:CE130)</f>
        <v>0</v>
      </c>
    </row>
    <row r="131" spans="1:84" ht="15.75" customHeight="1">
      <c r="A131" s="112"/>
      <c r="B131" s="108" t="s">
        <v>180</v>
      </c>
      <c r="C131" s="114">
        <v>2006</v>
      </c>
      <c r="D131" s="121" t="s">
        <v>136</v>
      </c>
      <c r="E131" s="122" t="s">
        <v>56</v>
      </c>
      <c r="F131" s="151" t="s">
        <v>85</v>
      </c>
      <c r="G131" s="534"/>
      <c r="H131" s="532"/>
      <c r="I131" s="532"/>
      <c r="J131" s="535"/>
      <c r="K131" s="534"/>
      <c r="L131" s="532"/>
      <c r="M131" s="535"/>
      <c r="N131" s="534"/>
      <c r="O131" s="532"/>
      <c r="P131" s="532"/>
      <c r="Q131" s="532"/>
      <c r="R131" s="532"/>
      <c r="S131" s="532"/>
      <c r="T131" s="532"/>
      <c r="U131" s="532"/>
      <c r="V131" s="532"/>
      <c r="W131" s="532"/>
      <c r="X131" s="532"/>
      <c r="Y131" s="535"/>
      <c r="Z131" s="534"/>
      <c r="AA131" s="532"/>
      <c r="AB131" s="532"/>
      <c r="AC131" s="532"/>
      <c r="AD131" s="532"/>
      <c r="AE131" s="532"/>
      <c r="AF131" s="532"/>
      <c r="AG131" s="532"/>
      <c r="AH131" s="532"/>
      <c r="AI131" s="656"/>
      <c r="AJ131" s="656"/>
      <c r="AK131" s="656"/>
      <c r="AL131" s="656"/>
      <c r="AM131" s="656"/>
      <c r="AN131" s="535"/>
      <c r="AO131" s="534"/>
      <c r="AP131" s="532"/>
      <c r="AQ131" s="532"/>
      <c r="AR131" s="535"/>
      <c r="AS131" s="534"/>
      <c r="AT131" s="535"/>
      <c r="AU131" s="534"/>
      <c r="AV131" s="532"/>
      <c r="AW131" s="532"/>
      <c r="AX131" s="535"/>
      <c r="AY131" s="534"/>
      <c r="AZ131" s="532"/>
      <c r="BA131" s="532"/>
      <c r="BB131" s="532"/>
      <c r="BC131" s="532"/>
      <c r="BD131" s="532"/>
      <c r="BE131" s="532"/>
      <c r="BF131" s="532"/>
      <c r="BG131" s="532"/>
      <c r="BH131" s="535"/>
      <c r="BI131" s="534"/>
      <c r="BJ131" s="532"/>
      <c r="BK131" s="535"/>
      <c r="BL131" s="534"/>
      <c r="BM131" s="535"/>
      <c r="BN131" s="534"/>
      <c r="BO131" s="532"/>
      <c r="BP131" s="532"/>
      <c r="BQ131" s="532"/>
      <c r="BR131" s="532"/>
      <c r="BS131" s="532"/>
      <c r="BT131" s="532"/>
      <c r="BU131" s="535"/>
      <c r="BV131" s="534"/>
      <c r="BW131" s="532"/>
      <c r="BX131" s="532"/>
      <c r="BY131" s="532"/>
      <c r="BZ131" s="535"/>
      <c r="CA131" s="534"/>
      <c r="CB131" s="532"/>
      <c r="CC131" s="535"/>
      <c r="CD131" s="616"/>
      <c r="CE131" s="304">
        <f t="shared" si="7"/>
        <v>0</v>
      </c>
      <c r="CF131" s="304">
        <f>CE131</f>
        <v>0</v>
      </c>
    </row>
    <row r="132" spans="1:84" ht="15.75" customHeight="1">
      <c r="A132" s="174"/>
      <c r="B132" s="128" t="s">
        <v>380</v>
      </c>
      <c r="C132" s="175"/>
      <c r="D132" s="139" t="s">
        <v>95</v>
      </c>
      <c r="E132" s="130" t="s">
        <v>18</v>
      </c>
      <c r="F132" s="289" t="s">
        <v>379</v>
      </c>
      <c r="G132" s="174"/>
      <c r="H132" s="527"/>
      <c r="I132" s="527"/>
      <c r="J132" s="694"/>
      <c r="K132" s="174"/>
      <c r="L132" s="527"/>
      <c r="M132" s="694"/>
      <c r="N132" s="174"/>
      <c r="O132" s="527"/>
      <c r="P132" s="527"/>
      <c r="Q132" s="527"/>
      <c r="R132" s="527"/>
      <c r="S132" s="527"/>
      <c r="T132" s="527"/>
      <c r="U132" s="527"/>
      <c r="V132" s="527"/>
      <c r="W132" s="527"/>
      <c r="X132" s="527"/>
      <c r="Y132" s="694"/>
      <c r="Z132" s="174"/>
      <c r="AA132" s="527"/>
      <c r="AB132" s="527"/>
      <c r="AC132" s="527"/>
      <c r="AD132" s="527"/>
      <c r="AE132" s="527"/>
      <c r="AF132" s="527"/>
      <c r="AG132" s="527"/>
      <c r="AH132" s="527"/>
      <c r="AI132" s="701"/>
      <c r="AJ132" s="701"/>
      <c r="AK132" s="701"/>
      <c r="AL132" s="701"/>
      <c r="AM132" s="701"/>
      <c r="AN132" s="694"/>
      <c r="AO132" s="174"/>
      <c r="AP132" s="527"/>
      <c r="AQ132" s="527"/>
      <c r="AR132" s="694"/>
      <c r="AS132" s="174"/>
      <c r="AT132" s="694"/>
      <c r="AU132" s="174"/>
      <c r="AV132" s="527"/>
      <c r="AW132" s="527"/>
      <c r="AX132" s="694"/>
      <c r="AY132" s="174"/>
      <c r="AZ132" s="527"/>
      <c r="BA132" s="527"/>
      <c r="BB132" s="527"/>
      <c r="BC132" s="527"/>
      <c r="BD132" s="527"/>
      <c r="BE132" s="527"/>
      <c r="BF132" s="527"/>
      <c r="BG132" s="527"/>
      <c r="BH132" s="694"/>
      <c r="BI132" s="174"/>
      <c r="BJ132" s="527"/>
      <c r="BK132" s="694"/>
      <c r="BL132" s="174"/>
      <c r="BM132" s="694"/>
      <c r="BN132" s="174"/>
      <c r="BO132" s="527"/>
      <c r="BP132" s="527"/>
      <c r="BQ132" s="527"/>
      <c r="BR132" s="527"/>
      <c r="BS132" s="527"/>
      <c r="BT132" s="527"/>
      <c r="BU132" s="694"/>
      <c r="BV132" s="174"/>
      <c r="BW132" s="527"/>
      <c r="BX132" s="527"/>
      <c r="BY132" s="527"/>
      <c r="BZ132" s="694"/>
      <c r="CA132" s="174"/>
      <c r="CB132" s="527"/>
      <c r="CC132" s="694"/>
      <c r="CD132" s="695"/>
      <c r="CE132" s="304">
        <f t="shared" si="7"/>
        <v>0</v>
      </c>
      <c r="CF132" s="304">
        <f>CE132</f>
        <v>0</v>
      </c>
    </row>
    <row r="133" spans="1:84" ht="15.75" customHeight="1">
      <c r="A133" s="112"/>
      <c r="B133" s="108" t="s">
        <v>150</v>
      </c>
      <c r="C133" s="114">
        <v>2006</v>
      </c>
      <c r="D133" s="109" t="s">
        <v>229</v>
      </c>
      <c r="E133" s="122" t="s">
        <v>56</v>
      </c>
      <c r="F133" s="111" t="s">
        <v>91</v>
      </c>
      <c r="G133" s="534"/>
      <c r="H133" s="532"/>
      <c r="I133" s="532"/>
      <c r="J133" s="535"/>
      <c r="K133" s="534"/>
      <c r="L133" s="532"/>
      <c r="M133" s="535"/>
      <c r="N133" s="534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5"/>
      <c r="Z133" s="534"/>
      <c r="AA133" s="532"/>
      <c r="AB133" s="532"/>
      <c r="AC133" s="532"/>
      <c r="AD133" s="532"/>
      <c r="AE133" s="532"/>
      <c r="AF133" s="532"/>
      <c r="AG133" s="532"/>
      <c r="AH133" s="532"/>
      <c r="AI133" s="656"/>
      <c r="AJ133" s="656"/>
      <c r="AK133" s="656"/>
      <c r="AL133" s="656"/>
      <c r="AM133" s="656"/>
      <c r="AN133" s="535"/>
      <c r="AO133" s="534"/>
      <c r="AP133" s="532"/>
      <c r="AQ133" s="532"/>
      <c r="AR133" s="535"/>
      <c r="AS133" s="534"/>
      <c r="AT133" s="535"/>
      <c r="AU133" s="534"/>
      <c r="AV133" s="532"/>
      <c r="AW133" s="532"/>
      <c r="AX133" s="535"/>
      <c r="AY133" s="534"/>
      <c r="AZ133" s="532"/>
      <c r="BA133" s="532"/>
      <c r="BB133" s="532"/>
      <c r="BC133" s="532"/>
      <c r="BD133" s="532"/>
      <c r="BE133" s="532"/>
      <c r="BF133" s="532"/>
      <c r="BG133" s="532"/>
      <c r="BH133" s="535"/>
      <c r="BI133" s="534"/>
      <c r="BJ133" s="532"/>
      <c r="BK133" s="535"/>
      <c r="BL133" s="534"/>
      <c r="BM133" s="535"/>
      <c r="BN133" s="534"/>
      <c r="BO133" s="532"/>
      <c r="BP133" s="532"/>
      <c r="BQ133" s="532"/>
      <c r="BR133" s="532"/>
      <c r="BS133" s="532"/>
      <c r="BT133" s="532"/>
      <c r="BU133" s="535"/>
      <c r="BV133" s="534"/>
      <c r="BW133" s="532"/>
      <c r="BX133" s="532"/>
      <c r="BY133" s="532"/>
      <c r="BZ133" s="535"/>
      <c r="CA133" s="534"/>
      <c r="CB133" s="532"/>
      <c r="CC133" s="535"/>
      <c r="CD133" s="616"/>
      <c r="CE133" s="304">
        <f t="shared" si="7"/>
        <v>0</v>
      </c>
      <c r="CF133" s="304">
        <f t="shared" si="9"/>
        <v>0</v>
      </c>
    </row>
    <row r="134" spans="1:84" ht="15.75" customHeight="1">
      <c r="A134" s="103"/>
      <c r="B134" s="104" t="s">
        <v>411</v>
      </c>
      <c r="C134" s="181"/>
      <c r="D134" s="138" t="s">
        <v>82</v>
      </c>
      <c r="E134" s="117" t="s">
        <v>56</v>
      </c>
      <c r="F134" s="208" t="s">
        <v>83</v>
      </c>
      <c r="G134" s="534"/>
      <c r="H134" s="529"/>
      <c r="I134" s="529"/>
      <c r="J134" s="537"/>
      <c r="K134" s="536"/>
      <c r="L134" s="529"/>
      <c r="M134" s="537"/>
      <c r="N134" s="536"/>
      <c r="O134" s="529"/>
      <c r="P134" s="529"/>
      <c r="Q134" s="529"/>
      <c r="R134" s="529"/>
      <c r="S134" s="529"/>
      <c r="T134" s="529"/>
      <c r="U134" s="529"/>
      <c r="V134" s="529"/>
      <c r="W134" s="529"/>
      <c r="X134" s="529"/>
      <c r="Y134" s="537"/>
      <c r="Z134" s="536"/>
      <c r="AA134" s="529"/>
      <c r="AB134" s="529"/>
      <c r="AC134" s="529"/>
      <c r="AD134" s="529"/>
      <c r="AE134" s="529"/>
      <c r="AF134" s="529"/>
      <c r="AG134" s="529"/>
      <c r="AH134" s="529"/>
      <c r="AI134" s="659"/>
      <c r="AJ134" s="659"/>
      <c r="AK134" s="659"/>
      <c r="AL134" s="659"/>
      <c r="AM134" s="659"/>
      <c r="AN134" s="537"/>
      <c r="AO134" s="536"/>
      <c r="AP134" s="529"/>
      <c r="AQ134" s="529"/>
      <c r="AR134" s="537"/>
      <c r="AS134" s="536"/>
      <c r="AT134" s="537"/>
      <c r="AU134" s="536"/>
      <c r="AV134" s="529"/>
      <c r="AW134" s="529"/>
      <c r="AX134" s="537"/>
      <c r="AY134" s="536"/>
      <c r="AZ134" s="529"/>
      <c r="BA134" s="529"/>
      <c r="BB134" s="529"/>
      <c r="BC134" s="529"/>
      <c r="BD134" s="529"/>
      <c r="BE134" s="529"/>
      <c r="BF134" s="529"/>
      <c r="BG134" s="529"/>
      <c r="BH134" s="537"/>
      <c r="BI134" s="536"/>
      <c r="BJ134" s="529"/>
      <c r="BK134" s="537"/>
      <c r="BL134" s="536"/>
      <c r="BM134" s="537"/>
      <c r="BN134" s="536"/>
      <c r="BO134" s="529"/>
      <c r="BP134" s="529"/>
      <c r="BQ134" s="529"/>
      <c r="BR134" s="529"/>
      <c r="BS134" s="529"/>
      <c r="BT134" s="529"/>
      <c r="BU134" s="537"/>
      <c r="BV134" s="536"/>
      <c r="BW134" s="529"/>
      <c r="BX134" s="529"/>
      <c r="BY134" s="529"/>
      <c r="BZ134" s="537"/>
      <c r="CA134" s="536"/>
      <c r="CB134" s="529"/>
      <c r="CC134" s="537"/>
      <c r="CD134" s="619"/>
      <c r="CE134" s="304">
        <f t="shared" si="7"/>
        <v>0</v>
      </c>
      <c r="CF134" s="304">
        <f t="shared" si="9"/>
        <v>0</v>
      </c>
    </row>
    <row r="135" spans="1:84" ht="15.75" customHeight="1">
      <c r="A135" s="180"/>
      <c r="B135" s="119" t="s">
        <v>305</v>
      </c>
      <c r="C135" s="181">
        <v>2004</v>
      </c>
      <c r="D135" s="105" t="s">
        <v>124</v>
      </c>
      <c r="E135" s="117" t="s">
        <v>56</v>
      </c>
      <c r="F135" s="201" t="s">
        <v>128</v>
      </c>
      <c r="G135" s="107"/>
      <c r="H135" s="527"/>
      <c r="I135" s="527"/>
      <c r="J135" s="694"/>
      <c r="K135" s="174"/>
      <c r="L135" s="527"/>
      <c r="M135" s="694"/>
      <c r="N135" s="174"/>
      <c r="O135" s="527"/>
      <c r="P135" s="527"/>
      <c r="Q135" s="527"/>
      <c r="R135" s="527"/>
      <c r="S135" s="527"/>
      <c r="T135" s="527"/>
      <c r="U135" s="527"/>
      <c r="V135" s="527"/>
      <c r="W135" s="527"/>
      <c r="X135" s="527"/>
      <c r="Y135" s="694"/>
      <c r="Z135" s="174"/>
      <c r="AA135" s="527"/>
      <c r="AB135" s="527"/>
      <c r="AC135" s="527"/>
      <c r="AD135" s="527"/>
      <c r="AE135" s="527"/>
      <c r="AF135" s="527"/>
      <c r="AG135" s="527"/>
      <c r="AH135" s="527"/>
      <c r="AI135" s="701"/>
      <c r="AJ135" s="701"/>
      <c r="AK135" s="701"/>
      <c r="AL135" s="701"/>
      <c r="AM135" s="701"/>
      <c r="AN135" s="694"/>
      <c r="AO135" s="174"/>
      <c r="AP135" s="527"/>
      <c r="AQ135" s="527"/>
      <c r="AR135" s="581"/>
      <c r="AS135" s="702"/>
      <c r="AT135" s="581"/>
      <c r="AU135" s="702"/>
      <c r="AV135" s="625"/>
      <c r="AW135" s="625"/>
      <c r="AX135" s="581"/>
      <c r="AY135" s="702"/>
      <c r="AZ135" s="625"/>
      <c r="BA135" s="625"/>
      <c r="BB135" s="625"/>
      <c r="BC135" s="625"/>
      <c r="BD135" s="625"/>
      <c r="BE135" s="625"/>
      <c r="BF135" s="625"/>
      <c r="BG135" s="625"/>
      <c r="BH135" s="581"/>
      <c r="BI135" s="702"/>
      <c r="BJ135" s="625"/>
      <c r="BK135" s="581"/>
      <c r="BL135" s="702"/>
      <c r="BM135" s="581"/>
      <c r="BN135" s="702"/>
      <c r="BO135" s="625"/>
      <c r="BP135" s="625"/>
      <c r="BQ135" s="625"/>
      <c r="BR135" s="625"/>
      <c r="BS135" s="625"/>
      <c r="BT135" s="625"/>
      <c r="BU135" s="581"/>
      <c r="BV135" s="702"/>
      <c r="BW135" s="625"/>
      <c r="BX135" s="625"/>
      <c r="BY135" s="625"/>
      <c r="BZ135" s="581"/>
      <c r="CA135" s="702"/>
      <c r="CB135" s="625"/>
      <c r="CC135" s="581"/>
      <c r="CD135" s="622"/>
      <c r="CE135" s="304">
        <f t="shared" si="7"/>
        <v>0</v>
      </c>
      <c r="CF135" s="182">
        <f t="shared" si="9"/>
        <v>0</v>
      </c>
    </row>
    <row r="136" spans="1:84" ht="15.75" customHeight="1">
      <c r="A136" s="103"/>
      <c r="B136" s="104" t="s">
        <v>315</v>
      </c>
      <c r="C136" s="181">
        <v>2002</v>
      </c>
      <c r="D136" s="138" t="s">
        <v>131</v>
      </c>
      <c r="E136" s="117" t="s">
        <v>18</v>
      </c>
      <c r="F136" s="208" t="s">
        <v>133</v>
      </c>
      <c r="G136" s="627"/>
      <c r="H136" s="628"/>
      <c r="I136" s="628"/>
      <c r="J136" s="632"/>
      <c r="K136" s="627"/>
      <c r="L136" s="628"/>
      <c r="M136" s="632"/>
      <c r="N136" s="627"/>
      <c r="O136" s="628"/>
      <c r="P136" s="628"/>
      <c r="Q136" s="628"/>
      <c r="R136" s="628"/>
      <c r="S136" s="628"/>
      <c r="T136" s="628"/>
      <c r="U136" s="628"/>
      <c r="V136" s="628"/>
      <c r="W136" s="628"/>
      <c r="X136" s="628"/>
      <c r="Y136" s="632"/>
      <c r="Z136" s="627"/>
      <c r="AA136" s="628"/>
      <c r="AB136" s="628"/>
      <c r="AC136" s="628"/>
      <c r="AD136" s="628"/>
      <c r="AE136" s="628"/>
      <c r="AF136" s="628"/>
      <c r="AG136" s="628"/>
      <c r="AH136" s="628"/>
      <c r="AI136" s="686"/>
      <c r="AJ136" s="686"/>
      <c r="AK136" s="686"/>
      <c r="AL136" s="686"/>
      <c r="AM136" s="686"/>
      <c r="AN136" s="632"/>
      <c r="AO136" s="627"/>
      <c r="AP136" s="628"/>
      <c r="AQ136" s="628"/>
      <c r="AR136" s="535"/>
      <c r="AS136" s="534"/>
      <c r="AT136" s="535"/>
      <c r="AU136" s="534"/>
      <c r="AV136" s="532"/>
      <c r="AW136" s="532"/>
      <c r="AX136" s="535"/>
      <c r="AY136" s="534"/>
      <c r="AZ136" s="532"/>
      <c r="BA136" s="532"/>
      <c r="BB136" s="532"/>
      <c r="BC136" s="532"/>
      <c r="BD136" s="532"/>
      <c r="BE136" s="532"/>
      <c r="BF136" s="532"/>
      <c r="BG136" s="532"/>
      <c r="BH136" s="535"/>
      <c r="BI136" s="534"/>
      <c r="BJ136" s="532"/>
      <c r="BK136" s="535"/>
      <c r="BL136" s="534"/>
      <c r="BM136" s="535"/>
      <c r="BN136" s="534"/>
      <c r="BO136" s="532"/>
      <c r="BP136" s="532"/>
      <c r="BQ136" s="532"/>
      <c r="BR136" s="532"/>
      <c r="BS136" s="532"/>
      <c r="BT136" s="532"/>
      <c r="BU136" s="535"/>
      <c r="BV136" s="534"/>
      <c r="BW136" s="532"/>
      <c r="BX136" s="532"/>
      <c r="BY136" s="532"/>
      <c r="BZ136" s="535"/>
      <c r="CA136" s="534"/>
      <c r="CB136" s="532"/>
      <c r="CC136" s="535"/>
      <c r="CD136" s="616"/>
      <c r="CE136" s="304">
        <f t="shared" si="7"/>
        <v>0</v>
      </c>
      <c r="CF136" s="304">
        <f t="shared" si="9"/>
        <v>0</v>
      </c>
    </row>
    <row r="137" spans="1:84" ht="15.75" customHeight="1">
      <c r="A137" s="112"/>
      <c r="B137" s="108" t="s">
        <v>197</v>
      </c>
      <c r="C137" s="114"/>
      <c r="D137" s="109" t="s">
        <v>196</v>
      </c>
      <c r="E137" s="122"/>
      <c r="F137" s="111"/>
      <c r="G137" s="534"/>
      <c r="H137" s="532"/>
      <c r="I137" s="532"/>
      <c r="J137" s="535"/>
      <c r="K137" s="534"/>
      <c r="L137" s="532"/>
      <c r="M137" s="535"/>
      <c r="N137" s="534"/>
      <c r="O137" s="532"/>
      <c r="P137" s="532"/>
      <c r="Q137" s="532"/>
      <c r="R137" s="532"/>
      <c r="S137" s="532"/>
      <c r="T137" s="532"/>
      <c r="U137" s="532"/>
      <c r="V137" s="532"/>
      <c r="W137" s="532"/>
      <c r="X137" s="532"/>
      <c r="Y137" s="535"/>
      <c r="Z137" s="534"/>
      <c r="AA137" s="532"/>
      <c r="AB137" s="532"/>
      <c r="AC137" s="532"/>
      <c r="AD137" s="532"/>
      <c r="AE137" s="532"/>
      <c r="AF137" s="532"/>
      <c r="AG137" s="532"/>
      <c r="AH137" s="532"/>
      <c r="AI137" s="656"/>
      <c r="AJ137" s="656"/>
      <c r="AK137" s="656"/>
      <c r="AL137" s="656"/>
      <c r="AM137" s="656"/>
      <c r="AN137" s="535"/>
      <c r="AO137" s="534"/>
      <c r="AP137" s="532"/>
      <c r="AQ137" s="532"/>
      <c r="AR137" s="535"/>
      <c r="AS137" s="534"/>
      <c r="AT137" s="535"/>
      <c r="AU137" s="534"/>
      <c r="AV137" s="532"/>
      <c r="AW137" s="532"/>
      <c r="AX137" s="535"/>
      <c r="AY137" s="534"/>
      <c r="AZ137" s="532"/>
      <c r="BA137" s="532"/>
      <c r="BB137" s="532"/>
      <c r="BC137" s="532"/>
      <c r="BD137" s="532"/>
      <c r="BE137" s="532"/>
      <c r="BF137" s="532"/>
      <c r="BG137" s="532"/>
      <c r="BH137" s="535"/>
      <c r="BI137" s="534"/>
      <c r="BJ137" s="532"/>
      <c r="BK137" s="535"/>
      <c r="BL137" s="534"/>
      <c r="BM137" s="535"/>
      <c r="BN137" s="534"/>
      <c r="BO137" s="532"/>
      <c r="BP137" s="532"/>
      <c r="BQ137" s="532"/>
      <c r="BR137" s="532"/>
      <c r="BS137" s="532"/>
      <c r="BT137" s="532"/>
      <c r="BU137" s="535"/>
      <c r="BV137" s="534"/>
      <c r="BW137" s="532"/>
      <c r="BX137" s="532"/>
      <c r="BY137" s="532"/>
      <c r="BZ137" s="535"/>
      <c r="CA137" s="534"/>
      <c r="CB137" s="532"/>
      <c r="CC137" s="535"/>
      <c r="CD137" s="616"/>
      <c r="CE137" s="304">
        <f t="shared" si="7"/>
        <v>0</v>
      </c>
      <c r="CF137" s="304">
        <f t="shared" si="9"/>
        <v>0</v>
      </c>
    </row>
    <row r="138" spans="1:84" ht="15.75" customHeight="1">
      <c r="A138" s="180"/>
      <c r="B138" s="104" t="s">
        <v>334</v>
      </c>
      <c r="C138" s="181">
        <v>2007</v>
      </c>
      <c r="D138" s="138" t="s">
        <v>333</v>
      </c>
      <c r="E138" s="117" t="s">
        <v>18</v>
      </c>
      <c r="F138" s="136" t="s">
        <v>114</v>
      </c>
      <c r="G138" s="180"/>
      <c r="H138" s="521"/>
      <c r="I138" s="521"/>
      <c r="J138" s="522"/>
      <c r="K138" s="180"/>
      <c r="L138" s="521"/>
      <c r="M138" s="522"/>
      <c r="N138" s="180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2"/>
      <c r="Z138" s="180"/>
      <c r="AA138" s="521"/>
      <c r="AB138" s="521"/>
      <c r="AC138" s="521"/>
      <c r="AD138" s="521"/>
      <c r="AE138" s="521"/>
      <c r="AF138" s="521"/>
      <c r="AG138" s="521"/>
      <c r="AH138" s="521"/>
      <c r="AI138" s="658"/>
      <c r="AJ138" s="658"/>
      <c r="AK138" s="658"/>
      <c r="AL138" s="658"/>
      <c r="AM138" s="658"/>
      <c r="AN138" s="522"/>
      <c r="AO138" s="180"/>
      <c r="AP138" s="521"/>
      <c r="AQ138" s="521"/>
      <c r="AR138" s="522"/>
      <c r="AS138" s="180"/>
      <c r="AT138" s="522"/>
      <c r="AU138" s="180"/>
      <c r="AV138" s="521"/>
      <c r="AW138" s="521"/>
      <c r="AX138" s="522"/>
      <c r="AY138" s="180"/>
      <c r="AZ138" s="521"/>
      <c r="BA138" s="521"/>
      <c r="BB138" s="521"/>
      <c r="BC138" s="521"/>
      <c r="BD138" s="521"/>
      <c r="BE138" s="521"/>
      <c r="BF138" s="521"/>
      <c r="BG138" s="521"/>
      <c r="BH138" s="522"/>
      <c r="BI138" s="180"/>
      <c r="BJ138" s="521"/>
      <c r="BK138" s="522"/>
      <c r="BL138" s="180"/>
      <c r="BM138" s="522"/>
      <c r="BN138" s="180"/>
      <c r="BO138" s="521"/>
      <c r="BP138" s="521"/>
      <c r="BQ138" s="521"/>
      <c r="BR138" s="521"/>
      <c r="BS138" s="521"/>
      <c r="BT138" s="521"/>
      <c r="BU138" s="522"/>
      <c r="BV138" s="180"/>
      <c r="BW138" s="521"/>
      <c r="BX138" s="521"/>
      <c r="BY138" s="521"/>
      <c r="BZ138" s="522"/>
      <c r="CA138" s="180"/>
      <c r="CB138" s="521"/>
      <c r="CC138" s="522"/>
      <c r="CD138" s="623"/>
      <c r="CE138" s="304">
        <f t="shared" si="7"/>
        <v>0</v>
      </c>
      <c r="CF138" s="304">
        <f>CE138</f>
        <v>0</v>
      </c>
    </row>
    <row r="139" spans="1:84" ht="15.75" customHeight="1">
      <c r="A139" s="180"/>
      <c r="B139" s="119" t="s">
        <v>301</v>
      </c>
      <c r="C139" s="181"/>
      <c r="D139" s="138" t="s">
        <v>130</v>
      </c>
      <c r="E139" s="117" t="s">
        <v>56</v>
      </c>
      <c r="F139" s="201" t="s">
        <v>55</v>
      </c>
      <c r="G139" s="180"/>
      <c r="H139" s="521"/>
      <c r="I139" s="521"/>
      <c r="J139" s="522"/>
      <c r="K139" s="180"/>
      <c r="L139" s="521"/>
      <c r="M139" s="522"/>
      <c r="N139" s="180"/>
      <c r="O139" s="521"/>
      <c r="P139" s="521"/>
      <c r="Q139" s="521"/>
      <c r="R139" s="521"/>
      <c r="S139" s="521"/>
      <c r="T139" s="521"/>
      <c r="U139" s="521"/>
      <c r="V139" s="521"/>
      <c r="W139" s="521"/>
      <c r="X139" s="521"/>
      <c r="Y139" s="522"/>
      <c r="Z139" s="180"/>
      <c r="AA139" s="521"/>
      <c r="AB139" s="521"/>
      <c r="AC139" s="521"/>
      <c r="AD139" s="521"/>
      <c r="AE139" s="521"/>
      <c r="AF139" s="521"/>
      <c r="AG139" s="521"/>
      <c r="AH139" s="521"/>
      <c r="AI139" s="658"/>
      <c r="AJ139" s="658"/>
      <c r="AK139" s="658"/>
      <c r="AL139" s="658"/>
      <c r="AM139" s="658"/>
      <c r="AN139" s="522"/>
      <c r="AO139" s="180"/>
      <c r="AP139" s="521"/>
      <c r="AQ139" s="521"/>
      <c r="AR139" s="522"/>
      <c r="AS139" s="180"/>
      <c r="AT139" s="522"/>
      <c r="AU139" s="180"/>
      <c r="AV139" s="521"/>
      <c r="AW139" s="521"/>
      <c r="AX139" s="522"/>
      <c r="AY139" s="180"/>
      <c r="AZ139" s="521"/>
      <c r="BA139" s="521"/>
      <c r="BB139" s="521"/>
      <c r="BC139" s="521"/>
      <c r="BD139" s="521"/>
      <c r="BE139" s="521"/>
      <c r="BF139" s="521"/>
      <c r="BG139" s="521"/>
      <c r="BH139" s="522"/>
      <c r="BI139" s="180"/>
      <c r="BJ139" s="521"/>
      <c r="BK139" s="522"/>
      <c r="BL139" s="180"/>
      <c r="BM139" s="522"/>
      <c r="BN139" s="180"/>
      <c r="BO139" s="521"/>
      <c r="BP139" s="521"/>
      <c r="BQ139" s="521"/>
      <c r="BR139" s="521"/>
      <c r="BS139" s="521"/>
      <c r="BT139" s="521"/>
      <c r="BU139" s="522"/>
      <c r="BV139" s="180"/>
      <c r="BW139" s="521"/>
      <c r="BX139" s="521"/>
      <c r="BY139" s="521"/>
      <c r="BZ139" s="522"/>
      <c r="CA139" s="180"/>
      <c r="CB139" s="521"/>
      <c r="CC139" s="522"/>
      <c r="CD139" s="623"/>
      <c r="CE139" s="182">
        <f t="shared" si="7"/>
        <v>0</v>
      </c>
      <c r="CF139" s="169">
        <f>CE139</f>
        <v>0</v>
      </c>
    </row>
    <row r="140" spans="1:84" ht="15.75" customHeight="1">
      <c r="A140" s="103"/>
      <c r="B140" s="104" t="s">
        <v>250</v>
      </c>
      <c r="C140" s="181"/>
      <c r="D140" s="138" t="s">
        <v>245</v>
      </c>
      <c r="E140" s="117" t="s">
        <v>56</v>
      </c>
      <c r="F140" s="208" t="s">
        <v>247</v>
      </c>
      <c r="G140" s="627"/>
      <c r="H140" s="628"/>
      <c r="I140" s="628"/>
      <c r="J140" s="632"/>
      <c r="K140" s="627"/>
      <c r="L140" s="628"/>
      <c r="M140" s="632"/>
      <c r="N140" s="627"/>
      <c r="O140" s="628"/>
      <c r="P140" s="628"/>
      <c r="Q140" s="628"/>
      <c r="R140" s="628"/>
      <c r="S140" s="628"/>
      <c r="T140" s="628"/>
      <c r="U140" s="628"/>
      <c r="V140" s="628"/>
      <c r="W140" s="628"/>
      <c r="X140" s="628"/>
      <c r="Y140" s="632"/>
      <c r="Z140" s="627"/>
      <c r="AA140" s="628"/>
      <c r="AB140" s="628"/>
      <c r="AC140" s="628"/>
      <c r="AD140" s="628"/>
      <c r="AE140" s="628"/>
      <c r="AF140" s="628"/>
      <c r="AG140" s="628"/>
      <c r="AH140" s="628"/>
      <c r="AI140" s="686"/>
      <c r="AJ140" s="686"/>
      <c r="AK140" s="686"/>
      <c r="AL140" s="686"/>
      <c r="AM140" s="686"/>
      <c r="AN140" s="632"/>
      <c r="AO140" s="627"/>
      <c r="AP140" s="628"/>
      <c r="AQ140" s="628"/>
      <c r="AR140" s="535"/>
      <c r="AS140" s="534"/>
      <c r="AT140" s="535"/>
      <c r="AU140" s="534"/>
      <c r="AV140" s="532"/>
      <c r="AW140" s="532"/>
      <c r="AX140" s="535"/>
      <c r="AY140" s="534"/>
      <c r="AZ140" s="532"/>
      <c r="BA140" s="532"/>
      <c r="BB140" s="532"/>
      <c r="BC140" s="532"/>
      <c r="BD140" s="532"/>
      <c r="BE140" s="532"/>
      <c r="BF140" s="532"/>
      <c r="BG140" s="532"/>
      <c r="BH140" s="535"/>
      <c r="BI140" s="534"/>
      <c r="BJ140" s="532"/>
      <c r="BK140" s="535"/>
      <c r="BL140" s="534"/>
      <c r="BM140" s="535"/>
      <c r="BN140" s="534"/>
      <c r="BO140" s="532"/>
      <c r="BP140" s="532"/>
      <c r="BQ140" s="532"/>
      <c r="BR140" s="532"/>
      <c r="BS140" s="532"/>
      <c r="BT140" s="532"/>
      <c r="BU140" s="535"/>
      <c r="BV140" s="534"/>
      <c r="BW140" s="532"/>
      <c r="BX140" s="532"/>
      <c r="BY140" s="532"/>
      <c r="BZ140" s="535"/>
      <c r="CA140" s="534"/>
      <c r="CB140" s="532"/>
      <c r="CC140" s="535"/>
      <c r="CD140" s="616"/>
      <c r="CE140" s="304">
        <f t="shared" si="7"/>
        <v>0</v>
      </c>
      <c r="CF140" s="304">
        <f t="shared" si="9"/>
        <v>0</v>
      </c>
    </row>
    <row r="141" spans="1:84" ht="15.75" customHeight="1">
      <c r="A141" s="103"/>
      <c r="B141" s="104" t="s">
        <v>279</v>
      </c>
      <c r="C141" s="181">
        <v>2005</v>
      </c>
      <c r="D141" s="138" t="s">
        <v>278</v>
      </c>
      <c r="E141" s="117" t="s">
        <v>58</v>
      </c>
      <c r="F141" s="208" t="s">
        <v>280</v>
      </c>
      <c r="G141" s="627"/>
      <c r="H141" s="628"/>
      <c r="I141" s="628"/>
      <c r="J141" s="632"/>
      <c r="K141" s="627"/>
      <c r="L141" s="628"/>
      <c r="M141" s="632"/>
      <c r="N141" s="627"/>
      <c r="O141" s="628"/>
      <c r="P141" s="628"/>
      <c r="Q141" s="628"/>
      <c r="R141" s="628"/>
      <c r="S141" s="628"/>
      <c r="T141" s="628"/>
      <c r="U141" s="628"/>
      <c r="V141" s="628"/>
      <c r="W141" s="628"/>
      <c r="X141" s="628"/>
      <c r="Y141" s="632"/>
      <c r="Z141" s="627"/>
      <c r="AA141" s="628"/>
      <c r="AB141" s="628"/>
      <c r="AC141" s="628"/>
      <c r="AD141" s="628"/>
      <c r="AE141" s="628"/>
      <c r="AF141" s="628"/>
      <c r="AG141" s="628"/>
      <c r="AH141" s="628"/>
      <c r="AI141" s="686"/>
      <c r="AJ141" s="686"/>
      <c r="AK141" s="686"/>
      <c r="AL141" s="686"/>
      <c r="AM141" s="686"/>
      <c r="AN141" s="632"/>
      <c r="AO141" s="627"/>
      <c r="AP141" s="628"/>
      <c r="AQ141" s="628"/>
      <c r="AR141" s="535"/>
      <c r="AS141" s="534"/>
      <c r="AT141" s="535"/>
      <c r="AU141" s="534"/>
      <c r="AV141" s="532"/>
      <c r="AW141" s="532"/>
      <c r="AX141" s="535"/>
      <c r="AY141" s="534"/>
      <c r="AZ141" s="532"/>
      <c r="BA141" s="532"/>
      <c r="BB141" s="532"/>
      <c r="BC141" s="532"/>
      <c r="BD141" s="532"/>
      <c r="BE141" s="532"/>
      <c r="BF141" s="532"/>
      <c r="BG141" s="532"/>
      <c r="BH141" s="535"/>
      <c r="BI141" s="534"/>
      <c r="BJ141" s="532"/>
      <c r="BK141" s="535"/>
      <c r="BL141" s="534"/>
      <c r="BM141" s="535"/>
      <c r="BN141" s="534"/>
      <c r="BO141" s="532"/>
      <c r="BP141" s="532"/>
      <c r="BQ141" s="532"/>
      <c r="BR141" s="532"/>
      <c r="BS141" s="532"/>
      <c r="BT141" s="532"/>
      <c r="BU141" s="535"/>
      <c r="BV141" s="534"/>
      <c r="BW141" s="532"/>
      <c r="BX141" s="532"/>
      <c r="BY141" s="532"/>
      <c r="BZ141" s="535"/>
      <c r="CA141" s="534"/>
      <c r="CB141" s="532"/>
      <c r="CC141" s="535"/>
      <c r="CD141" s="616"/>
      <c r="CE141" s="304">
        <f t="shared" si="7"/>
        <v>0</v>
      </c>
      <c r="CF141" s="304">
        <f t="shared" si="9"/>
        <v>0</v>
      </c>
    </row>
    <row r="142" spans="1:84" ht="15.75" customHeight="1">
      <c r="A142" s="124"/>
      <c r="B142" s="108" t="s">
        <v>147</v>
      </c>
      <c r="C142" s="114"/>
      <c r="D142" s="109" t="s">
        <v>130</v>
      </c>
      <c r="E142" s="122" t="s">
        <v>56</v>
      </c>
      <c r="F142" s="131"/>
      <c r="G142" s="704"/>
      <c r="H142" s="705"/>
      <c r="I142" s="705"/>
      <c r="J142" s="689"/>
      <c r="K142" s="704"/>
      <c r="L142" s="705"/>
      <c r="M142" s="689"/>
      <c r="N142" s="704"/>
      <c r="O142" s="705"/>
      <c r="P142" s="705"/>
      <c r="Q142" s="705"/>
      <c r="R142" s="705"/>
      <c r="S142" s="705"/>
      <c r="T142" s="705"/>
      <c r="U142" s="705"/>
      <c r="V142" s="705"/>
      <c r="W142" s="705"/>
      <c r="X142" s="705"/>
      <c r="Y142" s="689"/>
      <c r="Z142" s="704"/>
      <c r="AA142" s="705"/>
      <c r="AB142" s="705"/>
      <c r="AC142" s="705"/>
      <c r="AD142" s="705"/>
      <c r="AE142" s="705"/>
      <c r="AF142" s="705"/>
      <c r="AG142" s="705"/>
      <c r="AH142" s="705"/>
      <c r="AI142" s="706"/>
      <c r="AJ142" s="706"/>
      <c r="AK142" s="706"/>
      <c r="AL142" s="706"/>
      <c r="AM142" s="706"/>
      <c r="AN142" s="689"/>
      <c r="AO142" s="704"/>
      <c r="AP142" s="705"/>
      <c r="AQ142" s="705"/>
      <c r="AR142" s="689"/>
      <c r="AS142" s="704"/>
      <c r="AT142" s="689"/>
      <c r="AU142" s="704"/>
      <c r="AV142" s="705"/>
      <c r="AW142" s="705"/>
      <c r="AX142" s="689"/>
      <c r="AY142" s="704"/>
      <c r="AZ142" s="705"/>
      <c r="BA142" s="705"/>
      <c r="BB142" s="705"/>
      <c r="BC142" s="705"/>
      <c r="BD142" s="705"/>
      <c r="BE142" s="705"/>
      <c r="BF142" s="705"/>
      <c r="BG142" s="705"/>
      <c r="BH142" s="689"/>
      <c r="BI142" s="704"/>
      <c r="BJ142" s="705"/>
      <c r="BK142" s="689"/>
      <c r="BL142" s="704"/>
      <c r="BM142" s="689"/>
      <c r="BN142" s="704"/>
      <c r="BO142" s="705"/>
      <c r="BP142" s="705"/>
      <c r="BQ142" s="705"/>
      <c r="BR142" s="705"/>
      <c r="BS142" s="705"/>
      <c r="BT142" s="705"/>
      <c r="BU142" s="689"/>
      <c r="BV142" s="704"/>
      <c r="BW142" s="705"/>
      <c r="BX142" s="705"/>
      <c r="BY142" s="705"/>
      <c r="BZ142" s="689"/>
      <c r="CA142" s="704"/>
      <c r="CB142" s="705"/>
      <c r="CC142" s="689"/>
      <c r="CD142" s="690"/>
      <c r="CE142" s="304">
        <f t="shared" si="7"/>
        <v>0</v>
      </c>
      <c r="CF142" s="304">
        <f>CE142</f>
        <v>0</v>
      </c>
    </row>
    <row r="143" spans="1:84" ht="15.75" customHeight="1">
      <c r="A143" s="112"/>
      <c r="B143" s="104" t="s">
        <v>378</v>
      </c>
      <c r="C143" s="181"/>
      <c r="D143" s="138" t="s">
        <v>377</v>
      </c>
      <c r="E143" s="117" t="s">
        <v>58</v>
      </c>
      <c r="F143" s="208" t="s">
        <v>379</v>
      </c>
      <c r="G143" s="627"/>
      <c r="H143" s="628"/>
      <c r="I143" s="628"/>
      <c r="J143" s="632"/>
      <c r="K143" s="627"/>
      <c r="L143" s="628"/>
      <c r="M143" s="632"/>
      <c r="N143" s="627"/>
      <c r="O143" s="628"/>
      <c r="P143" s="628"/>
      <c r="Q143" s="628"/>
      <c r="R143" s="628"/>
      <c r="S143" s="628"/>
      <c r="T143" s="628"/>
      <c r="U143" s="628"/>
      <c r="V143" s="628"/>
      <c r="W143" s="628"/>
      <c r="X143" s="628"/>
      <c r="Y143" s="632"/>
      <c r="Z143" s="627"/>
      <c r="AA143" s="628"/>
      <c r="AB143" s="628"/>
      <c r="AC143" s="628"/>
      <c r="AD143" s="628"/>
      <c r="AE143" s="628"/>
      <c r="AF143" s="628"/>
      <c r="AG143" s="628"/>
      <c r="AH143" s="628"/>
      <c r="AI143" s="686"/>
      <c r="AJ143" s="686"/>
      <c r="AK143" s="686"/>
      <c r="AL143" s="686"/>
      <c r="AM143" s="686"/>
      <c r="AN143" s="632"/>
      <c r="AO143" s="627"/>
      <c r="AP143" s="628"/>
      <c r="AQ143" s="628"/>
      <c r="AR143" s="535"/>
      <c r="AS143" s="534"/>
      <c r="AT143" s="535"/>
      <c r="AU143" s="534"/>
      <c r="AV143" s="532"/>
      <c r="AW143" s="532"/>
      <c r="AX143" s="535"/>
      <c r="AY143" s="534"/>
      <c r="AZ143" s="532"/>
      <c r="BA143" s="532"/>
      <c r="BB143" s="532"/>
      <c r="BC143" s="532"/>
      <c r="BD143" s="532"/>
      <c r="BE143" s="532"/>
      <c r="BF143" s="532"/>
      <c r="BG143" s="532"/>
      <c r="BH143" s="535"/>
      <c r="BI143" s="534"/>
      <c r="BJ143" s="532"/>
      <c r="BK143" s="535"/>
      <c r="BL143" s="534"/>
      <c r="BM143" s="535"/>
      <c r="BN143" s="534"/>
      <c r="BO143" s="532"/>
      <c r="BP143" s="532"/>
      <c r="BQ143" s="532"/>
      <c r="BR143" s="532"/>
      <c r="BS143" s="532"/>
      <c r="BT143" s="532"/>
      <c r="BU143" s="535"/>
      <c r="BV143" s="534"/>
      <c r="BW143" s="532"/>
      <c r="BX143" s="532"/>
      <c r="BY143" s="532"/>
      <c r="BZ143" s="535"/>
      <c r="CA143" s="534"/>
      <c r="CB143" s="532"/>
      <c r="CC143" s="535"/>
      <c r="CD143" s="616"/>
      <c r="CE143" s="304">
        <f t="shared" si="7"/>
        <v>0</v>
      </c>
      <c r="CF143" s="304">
        <f t="shared" si="9"/>
        <v>0</v>
      </c>
    </row>
    <row r="144" spans="1:84" ht="15.75" customHeight="1">
      <c r="A144" s="112"/>
      <c r="B144" s="108" t="s">
        <v>109</v>
      </c>
      <c r="C144" s="114">
        <v>2007</v>
      </c>
      <c r="D144" s="109" t="s">
        <v>172</v>
      </c>
      <c r="E144" s="122" t="s">
        <v>58</v>
      </c>
      <c r="F144" s="111" t="s">
        <v>193</v>
      </c>
      <c r="G144" s="534"/>
      <c r="H144" s="532"/>
      <c r="I144" s="532"/>
      <c r="J144" s="535"/>
      <c r="K144" s="534"/>
      <c r="L144" s="532"/>
      <c r="M144" s="535"/>
      <c r="N144" s="534"/>
      <c r="O144" s="532"/>
      <c r="P144" s="532"/>
      <c r="Q144" s="532"/>
      <c r="R144" s="532"/>
      <c r="S144" s="532"/>
      <c r="T144" s="532"/>
      <c r="U144" s="532"/>
      <c r="V144" s="532"/>
      <c r="W144" s="532"/>
      <c r="X144" s="532"/>
      <c r="Y144" s="535"/>
      <c r="Z144" s="534"/>
      <c r="AA144" s="532"/>
      <c r="AB144" s="532"/>
      <c r="AC144" s="532"/>
      <c r="AD144" s="532"/>
      <c r="AE144" s="532"/>
      <c r="AF144" s="532"/>
      <c r="AG144" s="532"/>
      <c r="AH144" s="532"/>
      <c r="AI144" s="656"/>
      <c r="AJ144" s="656"/>
      <c r="AK144" s="656"/>
      <c r="AL144" s="656"/>
      <c r="AM144" s="656"/>
      <c r="AN144" s="535"/>
      <c r="AO144" s="534"/>
      <c r="AP144" s="532"/>
      <c r="AQ144" s="532"/>
      <c r="AR144" s="535"/>
      <c r="AS144" s="534"/>
      <c r="AT144" s="535"/>
      <c r="AU144" s="534"/>
      <c r="AV144" s="532"/>
      <c r="AW144" s="532"/>
      <c r="AX144" s="535"/>
      <c r="AY144" s="534"/>
      <c r="AZ144" s="532"/>
      <c r="BA144" s="532"/>
      <c r="BB144" s="532"/>
      <c r="BC144" s="532"/>
      <c r="BD144" s="532"/>
      <c r="BE144" s="532"/>
      <c r="BF144" s="532"/>
      <c r="BG144" s="532"/>
      <c r="BH144" s="535"/>
      <c r="BI144" s="534"/>
      <c r="BJ144" s="532"/>
      <c r="BK144" s="535"/>
      <c r="BL144" s="534"/>
      <c r="BM144" s="535"/>
      <c r="BN144" s="534"/>
      <c r="BO144" s="532"/>
      <c r="BP144" s="532"/>
      <c r="BQ144" s="532"/>
      <c r="BR144" s="532"/>
      <c r="BS144" s="532"/>
      <c r="BT144" s="532"/>
      <c r="BU144" s="535"/>
      <c r="BV144" s="534"/>
      <c r="BW144" s="532"/>
      <c r="BX144" s="532"/>
      <c r="BY144" s="532"/>
      <c r="BZ144" s="535"/>
      <c r="CA144" s="534"/>
      <c r="CB144" s="532"/>
      <c r="CC144" s="535"/>
      <c r="CD144" s="616"/>
      <c r="CE144" s="304">
        <f t="shared" si="7"/>
        <v>0</v>
      </c>
      <c r="CF144" s="304">
        <f>CE144</f>
        <v>0</v>
      </c>
    </row>
    <row r="145" spans="1:84" ht="15.75" customHeight="1">
      <c r="A145" s="103"/>
      <c r="B145" s="119" t="s">
        <v>339</v>
      </c>
      <c r="C145" s="181">
        <v>2004</v>
      </c>
      <c r="D145" s="105" t="s">
        <v>336</v>
      </c>
      <c r="E145" s="117" t="s">
        <v>56</v>
      </c>
      <c r="F145" s="201" t="s">
        <v>338</v>
      </c>
      <c r="G145" s="180"/>
      <c r="H145" s="521"/>
      <c r="I145" s="521"/>
      <c r="J145" s="522"/>
      <c r="K145" s="180"/>
      <c r="L145" s="521"/>
      <c r="M145" s="522"/>
      <c r="N145" s="180"/>
      <c r="O145" s="521"/>
      <c r="P145" s="521"/>
      <c r="Q145" s="521"/>
      <c r="R145" s="521"/>
      <c r="S145" s="521"/>
      <c r="T145" s="521"/>
      <c r="U145" s="521"/>
      <c r="V145" s="521"/>
      <c r="W145" s="521"/>
      <c r="X145" s="521"/>
      <c r="Y145" s="522"/>
      <c r="Z145" s="180"/>
      <c r="AA145" s="521"/>
      <c r="AB145" s="521"/>
      <c r="AC145" s="521"/>
      <c r="AD145" s="521"/>
      <c r="AE145" s="521"/>
      <c r="AF145" s="521"/>
      <c r="AG145" s="521"/>
      <c r="AH145" s="521"/>
      <c r="AI145" s="658"/>
      <c r="AJ145" s="658"/>
      <c r="AK145" s="658"/>
      <c r="AL145" s="658"/>
      <c r="AM145" s="658"/>
      <c r="AN145" s="522"/>
      <c r="AO145" s="180"/>
      <c r="AP145" s="521"/>
      <c r="AQ145" s="521"/>
      <c r="AR145" s="580"/>
      <c r="AS145" s="687"/>
      <c r="AT145" s="580"/>
      <c r="AU145" s="687"/>
      <c r="AV145" s="626"/>
      <c r="AW145" s="626"/>
      <c r="AX145" s="580"/>
      <c r="AY145" s="687"/>
      <c r="AZ145" s="626"/>
      <c r="BA145" s="626"/>
      <c r="BB145" s="626"/>
      <c r="BC145" s="626"/>
      <c r="BD145" s="626"/>
      <c r="BE145" s="626"/>
      <c r="BF145" s="626"/>
      <c r="BG145" s="626"/>
      <c r="BH145" s="580"/>
      <c r="BI145" s="687"/>
      <c r="BJ145" s="626"/>
      <c r="BK145" s="580"/>
      <c r="BL145" s="687"/>
      <c r="BM145" s="580"/>
      <c r="BN145" s="687"/>
      <c r="BO145" s="626"/>
      <c r="BP145" s="626"/>
      <c r="BQ145" s="626"/>
      <c r="BR145" s="626"/>
      <c r="BS145" s="626"/>
      <c r="BT145" s="626"/>
      <c r="BU145" s="580"/>
      <c r="BV145" s="687"/>
      <c r="BW145" s="626"/>
      <c r="BX145" s="626"/>
      <c r="BY145" s="626"/>
      <c r="BZ145" s="580"/>
      <c r="CA145" s="687"/>
      <c r="CB145" s="626"/>
      <c r="CC145" s="580"/>
      <c r="CD145" s="617"/>
      <c r="CE145" s="182">
        <f t="shared" si="7"/>
        <v>0</v>
      </c>
      <c r="CF145" s="182">
        <f t="shared" si="9"/>
        <v>0</v>
      </c>
    </row>
    <row r="146" spans="1:84" ht="15.75" customHeight="1">
      <c r="A146" s="103"/>
      <c r="B146" s="119" t="s">
        <v>219</v>
      </c>
      <c r="C146" s="181"/>
      <c r="D146" s="105" t="s">
        <v>218</v>
      </c>
      <c r="E146" s="117" t="s">
        <v>18</v>
      </c>
      <c r="F146" s="201"/>
      <c r="G146" s="180"/>
      <c r="H146" s="521"/>
      <c r="I146" s="521"/>
      <c r="J146" s="522"/>
      <c r="K146" s="180"/>
      <c r="L146" s="521"/>
      <c r="M146" s="522"/>
      <c r="N146" s="180"/>
      <c r="O146" s="521"/>
      <c r="P146" s="521"/>
      <c r="Q146" s="521"/>
      <c r="R146" s="521"/>
      <c r="S146" s="521"/>
      <c r="T146" s="521"/>
      <c r="U146" s="521"/>
      <c r="V146" s="521"/>
      <c r="W146" s="521"/>
      <c r="X146" s="521"/>
      <c r="Y146" s="522"/>
      <c r="Z146" s="180"/>
      <c r="AA146" s="521"/>
      <c r="AB146" s="521"/>
      <c r="AC146" s="521"/>
      <c r="AD146" s="521"/>
      <c r="AE146" s="521"/>
      <c r="AF146" s="521"/>
      <c r="AG146" s="521"/>
      <c r="AH146" s="521"/>
      <c r="AI146" s="658"/>
      <c r="AJ146" s="658"/>
      <c r="AK146" s="658"/>
      <c r="AL146" s="658"/>
      <c r="AM146" s="658"/>
      <c r="AN146" s="522"/>
      <c r="AO146" s="180"/>
      <c r="AP146" s="521"/>
      <c r="AQ146" s="521"/>
      <c r="AR146" s="569"/>
      <c r="AS146" s="567"/>
      <c r="AT146" s="569"/>
      <c r="AU146" s="567"/>
      <c r="AV146" s="568"/>
      <c r="AW146" s="568"/>
      <c r="AX146" s="569"/>
      <c r="AY146" s="567"/>
      <c r="AZ146" s="568"/>
      <c r="BA146" s="568"/>
      <c r="BB146" s="568"/>
      <c r="BC146" s="568"/>
      <c r="BD146" s="568"/>
      <c r="BE146" s="568"/>
      <c r="BF146" s="568"/>
      <c r="BG146" s="568"/>
      <c r="BH146" s="569"/>
      <c r="BI146" s="567"/>
      <c r="BJ146" s="568"/>
      <c r="BK146" s="569"/>
      <c r="BL146" s="567"/>
      <c r="BM146" s="569"/>
      <c r="BN146" s="567"/>
      <c r="BO146" s="568"/>
      <c r="BP146" s="568"/>
      <c r="BQ146" s="568"/>
      <c r="BR146" s="568"/>
      <c r="BS146" s="568"/>
      <c r="BT146" s="568"/>
      <c r="BU146" s="569"/>
      <c r="BV146" s="567"/>
      <c r="BW146" s="568"/>
      <c r="BX146" s="568"/>
      <c r="BY146" s="568"/>
      <c r="BZ146" s="569"/>
      <c r="CA146" s="567"/>
      <c r="CB146" s="568"/>
      <c r="CC146" s="569"/>
      <c r="CD146" s="615"/>
      <c r="CE146" s="304">
        <f t="shared" si="7"/>
        <v>0</v>
      </c>
      <c r="CF146" s="304">
        <f t="shared" si="9"/>
        <v>0</v>
      </c>
    </row>
    <row r="147" spans="1:84" ht="15.75" customHeight="1">
      <c r="A147" s="141"/>
      <c r="B147" s="172" t="s">
        <v>370</v>
      </c>
      <c r="C147" s="227"/>
      <c r="D147" s="232" t="s">
        <v>369</v>
      </c>
      <c r="E147" s="189" t="s">
        <v>18</v>
      </c>
      <c r="F147" s="226" t="s">
        <v>242</v>
      </c>
      <c r="G147" s="173"/>
      <c r="H147" s="707"/>
      <c r="I147" s="707"/>
      <c r="J147" s="708"/>
      <c r="K147" s="173"/>
      <c r="L147" s="707"/>
      <c r="M147" s="708"/>
      <c r="N147" s="173"/>
      <c r="O147" s="707"/>
      <c r="P147" s="707"/>
      <c r="Q147" s="707"/>
      <c r="R147" s="707"/>
      <c r="S147" s="707"/>
      <c r="T147" s="707"/>
      <c r="U147" s="707"/>
      <c r="V147" s="707"/>
      <c r="W147" s="707"/>
      <c r="X147" s="707"/>
      <c r="Y147" s="708"/>
      <c r="Z147" s="173"/>
      <c r="AA147" s="707"/>
      <c r="AB147" s="707"/>
      <c r="AC147" s="707"/>
      <c r="AD147" s="707"/>
      <c r="AE147" s="707"/>
      <c r="AF147" s="707"/>
      <c r="AG147" s="707"/>
      <c r="AH147" s="707"/>
      <c r="AI147" s="709"/>
      <c r="AJ147" s="709"/>
      <c r="AK147" s="709"/>
      <c r="AL147" s="709"/>
      <c r="AM147" s="709"/>
      <c r="AN147" s="708"/>
      <c r="AO147" s="173"/>
      <c r="AP147" s="707"/>
      <c r="AQ147" s="707"/>
      <c r="AR147" s="581"/>
      <c r="AS147" s="702"/>
      <c r="AT147" s="581"/>
      <c r="AU147" s="702"/>
      <c r="AV147" s="625"/>
      <c r="AW147" s="625"/>
      <c r="AX147" s="581"/>
      <c r="AY147" s="702"/>
      <c r="AZ147" s="625"/>
      <c r="BA147" s="625"/>
      <c r="BB147" s="625"/>
      <c r="BC147" s="625"/>
      <c r="BD147" s="625"/>
      <c r="BE147" s="625"/>
      <c r="BF147" s="625"/>
      <c r="BG147" s="625"/>
      <c r="BH147" s="581"/>
      <c r="BI147" s="702"/>
      <c r="BJ147" s="625"/>
      <c r="BK147" s="581"/>
      <c r="BL147" s="702"/>
      <c r="BM147" s="581"/>
      <c r="BN147" s="702"/>
      <c r="BO147" s="625"/>
      <c r="BP147" s="625"/>
      <c r="BQ147" s="625"/>
      <c r="BR147" s="625"/>
      <c r="BS147" s="625"/>
      <c r="BT147" s="625"/>
      <c r="BU147" s="581"/>
      <c r="BV147" s="702"/>
      <c r="BW147" s="625"/>
      <c r="BX147" s="625"/>
      <c r="BY147" s="625"/>
      <c r="BZ147" s="581"/>
      <c r="CA147" s="702"/>
      <c r="CB147" s="625"/>
      <c r="CC147" s="581"/>
      <c r="CD147" s="622"/>
      <c r="CE147" s="304">
        <f t="shared" si="7"/>
        <v>0</v>
      </c>
      <c r="CF147" s="304">
        <f t="shared" si="9"/>
        <v>0</v>
      </c>
    </row>
    <row r="148" spans="1:84" ht="15.75" customHeight="1">
      <c r="A148" s="124"/>
      <c r="B148" s="137" t="s">
        <v>234</v>
      </c>
      <c r="C148" s="175"/>
      <c r="D148" s="129" t="s">
        <v>238</v>
      </c>
      <c r="E148" s="130" t="s">
        <v>56</v>
      </c>
      <c r="F148" s="183" t="s">
        <v>151</v>
      </c>
      <c r="G148" s="174"/>
      <c r="H148" s="527"/>
      <c r="I148" s="527"/>
      <c r="J148" s="694"/>
      <c r="K148" s="174"/>
      <c r="L148" s="527"/>
      <c r="M148" s="694"/>
      <c r="N148" s="174"/>
      <c r="O148" s="527"/>
      <c r="P148" s="527"/>
      <c r="Q148" s="527"/>
      <c r="R148" s="527"/>
      <c r="S148" s="527"/>
      <c r="T148" s="527"/>
      <c r="U148" s="527"/>
      <c r="V148" s="527"/>
      <c r="W148" s="527"/>
      <c r="X148" s="527"/>
      <c r="Y148" s="694"/>
      <c r="Z148" s="174"/>
      <c r="AA148" s="527"/>
      <c r="AB148" s="527"/>
      <c r="AC148" s="527"/>
      <c r="AD148" s="527"/>
      <c r="AE148" s="527"/>
      <c r="AF148" s="527"/>
      <c r="AG148" s="527"/>
      <c r="AH148" s="527"/>
      <c r="AI148" s="701"/>
      <c r="AJ148" s="701"/>
      <c r="AK148" s="701"/>
      <c r="AL148" s="701"/>
      <c r="AM148" s="701"/>
      <c r="AN148" s="694"/>
      <c r="AO148" s="174"/>
      <c r="AP148" s="527"/>
      <c r="AQ148" s="527"/>
      <c r="AR148" s="581"/>
      <c r="AS148" s="702"/>
      <c r="AT148" s="581"/>
      <c r="AU148" s="702"/>
      <c r="AV148" s="625"/>
      <c r="AW148" s="625"/>
      <c r="AX148" s="581"/>
      <c r="AY148" s="702"/>
      <c r="AZ148" s="625"/>
      <c r="BA148" s="625"/>
      <c r="BB148" s="625"/>
      <c r="BC148" s="625"/>
      <c r="BD148" s="625"/>
      <c r="BE148" s="625"/>
      <c r="BF148" s="625"/>
      <c r="BG148" s="625"/>
      <c r="BH148" s="581"/>
      <c r="BI148" s="702"/>
      <c r="BJ148" s="625"/>
      <c r="BK148" s="581"/>
      <c r="BL148" s="702"/>
      <c r="BM148" s="581"/>
      <c r="BN148" s="702"/>
      <c r="BO148" s="625"/>
      <c r="BP148" s="625"/>
      <c r="BQ148" s="625"/>
      <c r="BR148" s="625"/>
      <c r="BS148" s="625"/>
      <c r="BT148" s="625"/>
      <c r="BU148" s="581"/>
      <c r="BV148" s="702"/>
      <c r="BW148" s="625"/>
      <c r="BX148" s="625"/>
      <c r="BY148" s="625"/>
      <c r="BZ148" s="581"/>
      <c r="CA148" s="702"/>
      <c r="CB148" s="625"/>
      <c r="CC148" s="581"/>
      <c r="CD148" s="622"/>
      <c r="CE148" s="718">
        <f t="shared" si="7"/>
        <v>0</v>
      </c>
      <c r="CF148" s="718">
        <f>CE148</f>
        <v>0</v>
      </c>
    </row>
    <row r="149" spans="1:84" ht="15.75" customHeight="1">
      <c r="A149" s="112"/>
      <c r="B149" s="113" t="s">
        <v>368</v>
      </c>
      <c r="C149" s="114"/>
      <c r="D149" s="115" t="s">
        <v>137</v>
      </c>
      <c r="E149" s="122" t="s">
        <v>18</v>
      </c>
      <c r="F149" s="158" t="s">
        <v>187</v>
      </c>
      <c r="G149" s="174"/>
      <c r="H149" s="527"/>
      <c r="I149" s="527"/>
      <c r="J149" s="694"/>
      <c r="K149" s="174"/>
      <c r="L149" s="527"/>
      <c r="M149" s="694"/>
      <c r="N149" s="174"/>
      <c r="O149" s="527"/>
      <c r="P149" s="527"/>
      <c r="Q149" s="527"/>
      <c r="R149" s="527"/>
      <c r="S149" s="527"/>
      <c r="T149" s="527"/>
      <c r="U149" s="527"/>
      <c r="V149" s="527"/>
      <c r="W149" s="527"/>
      <c r="X149" s="527"/>
      <c r="Y149" s="694"/>
      <c r="Z149" s="174"/>
      <c r="AA149" s="527"/>
      <c r="AB149" s="527"/>
      <c r="AC149" s="527"/>
      <c r="AD149" s="527"/>
      <c r="AE149" s="527"/>
      <c r="AF149" s="527"/>
      <c r="AG149" s="527"/>
      <c r="AH149" s="527"/>
      <c r="AI149" s="701"/>
      <c r="AJ149" s="701"/>
      <c r="AK149" s="701"/>
      <c r="AL149" s="701"/>
      <c r="AM149" s="701"/>
      <c r="AN149" s="694"/>
      <c r="AO149" s="174"/>
      <c r="AP149" s="527"/>
      <c r="AQ149" s="527"/>
      <c r="AR149" s="581"/>
      <c r="AS149" s="702"/>
      <c r="AT149" s="581"/>
      <c r="AU149" s="702"/>
      <c r="AV149" s="625"/>
      <c r="AW149" s="625"/>
      <c r="AX149" s="581"/>
      <c r="AY149" s="702"/>
      <c r="AZ149" s="625"/>
      <c r="BA149" s="625"/>
      <c r="BB149" s="625"/>
      <c r="BC149" s="625"/>
      <c r="BD149" s="625"/>
      <c r="BE149" s="625"/>
      <c r="BF149" s="625"/>
      <c r="BG149" s="625"/>
      <c r="BH149" s="581"/>
      <c r="BI149" s="702"/>
      <c r="BJ149" s="625"/>
      <c r="BK149" s="581"/>
      <c r="BL149" s="702"/>
      <c r="BM149" s="581"/>
      <c r="BN149" s="702"/>
      <c r="BO149" s="625"/>
      <c r="BP149" s="625"/>
      <c r="BQ149" s="625"/>
      <c r="BR149" s="625"/>
      <c r="BS149" s="625"/>
      <c r="BT149" s="625"/>
      <c r="BU149" s="581"/>
      <c r="BV149" s="702"/>
      <c r="BW149" s="625"/>
      <c r="BX149" s="625"/>
      <c r="BY149" s="625"/>
      <c r="BZ149" s="581"/>
      <c r="CA149" s="702"/>
      <c r="CB149" s="625"/>
      <c r="CC149" s="581"/>
      <c r="CD149" s="622"/>
      <c r="CE149" s="304">
        <f t="shared" si="7"/>
        <v>0</v>
      </c>
      <c r="CF149" s="304">
        <f t="shared" si="9"/>
        <v>0</v>
      </c>
    </row>
    <row r="150" spans="1:84" ht="15.75" customHeight="1">
      <c r="A150" s="124"/>
      <c r="B150" s="137" t="s">
        <v>394</v>
      </c>
      <c r="C150" s="175"/>
      <c r="D150" s="129" t="s">
        <v>393</v>
      </c>
      <c r="E150" s="130" t="s">
        <v>18</v>
      </c>
      <c r="F150" s="183" t="s">
        <v>80</v>
      </c>
      <c r="G150" s="174"/>
      <c r="H150" s="527"/>
      <c r="I150" s="527"/>
      <c r="J150" s="694"/>
      <c r="K150" s="174"/>
      <c r="L150" s="527"/>
      <c r="M150" s="694"/>
      <c r="N150" s="174"/>
      <c r="O150" s="527"/>
      <c r="P150" s="527"/>
      <c r="Q150" s="527"/>
      <c r="R150" s="527"/>
      <c r="S150" s="527"/>
      <c r="T150" s="527"/>
      <c r="U150" s="527"/>
      <c r="V150" s="527"/>
      <c r="W150" s="527"/>
      <c r="X150" s="527"/>
      <c r="Y150" s="694"/>
      <c r="Z150" s="174"/>
      <c r="AA150" s="527"/>
      <c r="AB150" s="527"/>
      <c r="AC150" s="527"/>
      <c r="AD150" s="527"/>
      <c r="AE150" s="527"/>
      <c r="AF150" s="527"/>
      <c r="AG150" s="527"/>
      <c r="AH150" s="527"/>
      <c r="AI150" s="701"/>
      <c r="AJ150" s="701"/>
      <c r="AK150" s="701"/>
      <c r="AL150" s="701"/>
      <c r="AM150" s="701"/>
      <c r="AN150" s="694"/>
      <c r="AO150" s="174"/>
      <c r="AP150" s="527"/>
      <c r="AQ150" s="527"/>
      <c r="AR150" s="581"/>
      <c r="AS150" s="702"/>
      <c r="AT150" s="581"/>
      <c r="AU150" s="702"/>
      <c r="AV150" s="625"/>
      <c r="AW150" s="625"/>
      <c r="AX150" s="581"/>
      <c r="AY150" s="702"/>
      <c r="AZ150" s="625"/>
      <c r="BA150" s="625"/>
      <c r="BB150" s="625"/>
      <c r="BC150" s="625"/>
      <c r="BD150" s="625"/>
      <c r="BE150" s="625"/>
      <c r="BF150" s="625"/>
      <c r="BG150" s="625"/>
      <c r="BH150" s="581"/>
      <c r="BI150" s="702"/>
      <c r="BJ150" s="625"/>
      <c r="BK150" s="581"/>
      <c r="BL150" s="702"/>
      <c r="BM150" s="581"/>
      <c r="BN150" s="702"/>
      <c r="BO150" s="625"/>
      <c r="BP150" s="625"/>
      <c r="BQ150" s="625"/>
      <c r="BR150" s="625"/>
      <c r="BS150" s="625"/>
      <c r="BT150" s="625"/>
      <c r="BU150" s="581"/>
      <c r="BV150" s="702"/>
      <c r="BW150" s="625"/>
      <c r="BX150" s="625"/>
      <c r="BY150" s="625"/>
      <c r="BZ150" s="581"/>
      <c r="CA150" s="702"/>
      <c r="CB150" s="625"/>
      <c r="CC150" s="581"/>
      <c r="CD150" s="622"/>
      <c r="CE150" s="304">
        <f t="shared" si="7"/>
        <v>0</v>
      </c>
      <c r="CF150" s="304">
        <f t="shared" si="9"/>
        <v>0</v>
      </c>
    </row>
    <row r="151" spans="1:84" ht="15.75" customHeight="1">
      <c r="A151" s="124"/>
      <c r="B151" s="128" t="s">
        <v>129</v>
      </c>
      <c r="C151" s="175"/>
      <c r="D151" s="125" t="s">
        <v>222</v>
      </c>
      <c r="E151" s="130" t="s">
        <v>18</v>
      </c>
      <c r="F151" s="127" t="s">
        <v>65</v>
      </c>
      <c r="G151" s="712"/>
      <c r="H151" s="713"/>
      <c r="I151" s="713"/>
      <c r="J151" s="692"/>
      <c r="K151" s="712"/>
      <c r="L151" s="713"/>
      <c r="M151" s="692"/>
      <c r="N151" s="712"/>
      <c r="O151" s="713"/>
      <c r="P151" s="713"/>
      <c r="Q151" s="713"/>
      <c r="R151" s="713"/>
      <c r="S151" s="713"/>
      <c r="T151" s="713"/>
      <c r="U151" s="713"/>
      <c r="V151" s="713"/>
      <c r="W151" s="713"/>
      <c r="X151" s="713"/>
      <c r="Y151" s="692"/>
      <c r="Z151" s="712"/>
      <c r="AA151" s="713"/>
      <c r="AB151" s="713"/>
      <c r="AC151" s="713"/>
      <c r="AD151" s="713"/>
      <c r="AE151" s="713"/>
      <c r="AF151" s="713"/>
      <c r="AG151" s="713"/>
      <c r="AH151" s="713"/>
      <c r="AI151" s="714"/>
      <c r="AJ151" s="714"/>
      <c r="AK151" s="714"/>
      <c r="AL151" s="714"/>
      <c r="AM151" s="714"/>
      <c r="AN151" s="692"/>
      <c r="AO151" s="712"/>
      <c r="AP151" s="713"/>
      <c r="AQ151" s="713"/>
      <c r="AR151" s="692"/>
      <c r="AS151" s="712"/>
      <c r="AT151" s="692"/>
      <c r="AU151" s="712"/>
      <c r="AV151" s="713"/>
      <c r="AW151" s="713"/>
      <c r="AX151" s="692"/>
      <c r="AY151" s="712"/>
      <c r="AZ151" s="713"/>
      <c r="BA151" s="713"/>
      <c r="BB151" s="713"/>
      <c r="BC151" s="713"/>
      <c r="BD151" s="713"/>
      <c r="BE151" s="713"/>
      <c r="BF151" s="713"/>
      <c r="BG151" s="713"/>
      <c r="BH151" s="692"/>
      <c r="BI151" s="712"/>
      <c r="BJ151" s="713"/>
      <c r="BK151" s="692"/>
      <c r="BL151" s="712"/>
      <c r="BM151" s="692"/>
      <c r="BN151" s="712"/>
      <c r="BO151" s="713"/>
      <c r="BP151" s="713"/>
      <c r="BQ151" s="713"/>
      <c r="BR151" s="713"/>
      <c r="BS151" s="713"/>
      <c r="BT151" s="713"/>
      <c r="BU151" s="692"/>
      <c r="BV151" s="712"/>
      <c r="BW151" s="713"/>
      <c r="BX151" s="713"/>
      <c r="BY151" s="713"/>
      <c r="BZ151" s="692"/>
      <c r="CA151" s="712"/>
      <c r="CB151" s="713"/>
      <c r="CC151" s="692"/>
      <c r="CD151" s="693"/>
      <c r="CE151" s="718">
        <f t="shared" si="7"/>
        <v>0</v>
      </c>
      <c r="CF151" s="718">
        <f t="shared" si="9"/>
        <v>0</v>
      </c>
    </row>
    <row r="152" spans="1:84" ht="15.75" customHeight="1">
      <c r="A152" s="112"/>
      <c r="B152" s="113" t="s">
        <v>272</v>
      </c>
      <c r="C152" s="114"/>
      <c r="D152" s="115" t="s">
        <v>204</v>
      </c>
      <c r="E152" s="122" t="s">
        <v>18</v>
      </c>
      <c r="F152" s="158" t="s">
        <v>187</v>
      </c>
      <c r="G152" s="107"/>
      <c r="H152" s="523"/>
      <c r="I152" s="523"/>
      <c r="J152" s="524"/>
      <c r="K152" s="107"/>
      <c r="L152" s="523"/>
      <c r="M152" s="524"/>
      <c r="N152" s="107"/>
      <c r="O152" s="523"/>
      <c r="P152" s="523"/>
      <c r="Q152" s="523"/>
      <c r="R152" s="523"/>
      <c r="S152" s="523"/>
      <c r="T152" s="523"/>
      <c r="U152" s="523"/>
      <c r="V152" s="523"/>
      <c r="W152" s="523"/>
      <c r="X152" s="523"/>
      <c r="Y152" s="524"/>
      <c r="Z152" s="107"/>
      <c r="AA152" s="523"/>
      <c r="AB152" s="523"/>
      <c r="AC152" s="523"/>
      <c r="AD152" s="523"/>
      <c r="AE152" s="523"/>
      <c r="AF152" s="523"/>
      <c r="AG152" s="523"/>
      <c r="AH152" s="523"/>
      <c r="AI152" s="657"/>
      <c r="AJ152" s="657"/>
      <c r="AK152" s="657"/>
      <c r="AL152" s="657"/>
      <c r="AM152" s="657"/>
      <c r="AN152" s="524"/>
      <c r="AO152" s="107"/>
      <c r="AP152" s="523"/>
      <c r="AQ152" s="523"/>
      <c r="AR152" s="569"/>
      <c r="AS152" s="567"/>
      <c r="AT152" s="569"/>
      <c r="AU152" s="567"/>
      <c r="AV152" s="568"/>
      <c r="AW152" s="568"/>
      <c r="AX152" s="569"/>
      <c r="AY152" s="567"/>
      <c r="AZ152" s="568"/>
      <c r="BA152" s="568"/>
      <c r="BB152" s="568"/>
      <c r="BC152" s="568"/>
      <c r="BD152" s="568"/>
      <c r="BE152" s="568"/>
      <c r="BF152" s="568"/>
      <c r="BG152" s="568"/>
      <c r="BH152" s="569"/>
      <c r="BI152" s="567"/>
      <c r="BJ152" s="568"/>
      <c r="BK152" s="569"/>
      <c r="BL152" s="567"/>
      <c r="BM152" s="569"/>
      <c r="BN152" s="567"/>
      <c r="BO152" s="568"/>
      <c r="BP152" s="568"/>
      <c r="BQ152" s="568"/>
      <c r="BR152" s="568"/>
      <c r="BS152" s="568"/>
      <c r="BT152" s="568"/>
      <c r="BU152" s="569"/>
      <c r="BV152" s="567"/>
      <c r="BW152" s="568"/>
      <c r="BX152" s="568"/>
      <c r="BY152" s="568"/>
      <c r="BZ152" s="569"/>
      <c r="CA152" s="567"/>
      <c r="CB152" s="568"/>
      <c r="CC152" s="569"/>
      <c r="CD152" s="615"/>
      <c r="CE152" s="304">
        <f t="shared" si="7"/>
        <v>0</v>
      </c>
      <c r="CF152" s="304">
        <f>CE152</f>
        <v>0</v>
      </c>
    </row>
    <row r="153" spans="1:84" ht="15.75" customHeight="1">
      <c r="A153" s="112"/>
      <c r="B153" s="128" t="s">
        <v>268</v>
      </c>
      <c r="C153" s="175"/>
      <c r="D153" s="125" t="s">
        <v>267</v>
      </c>
      <c r="E153" s="130" t="s">
        <v>56</v>
      </c>
      <c r="F153" s="135" t="s">
        <v>269</v>
      </c>
      <c r="G153" s="536"/>
      <c r="H153" s="529"/>
      <c r="I153" s="529"/>
      <c r="J153" s="537"/>
      <c r="K153" s="536"/>
      <c r="L153" s="529"/>
      <c r="M153" s="537"/>
      <c r="N153" s="536"/>
      <c r="O153" s="529"/>
      <c r="P153" s="529"/>
      <c r="Q153" s="529"/>
      <c r="R153" s="529"/>
      <c r="S153" s="529"/>
      <c r="T153" s="529"/>
      <c r="U153" s="529"/>
      <c r="V153" s="529"/>
      <c r="W153" s="529"/>
      <c r="X153" s="529"/>
      <c r="Y153" s="537"/>
      <c r="Z153" s="536"/>
      <c r="AA153" s="529"/>
      <c r="AB153" s="529"/>
      <c r="AC153" s="529"/>
      <c r="AD153" s="529"/>
      <c r="AE153" s="529"/>
      <c r="AF153" s="529"/>
      <c r="AG153" s="529"/>
      <c r="AH153" s="529"/>
      <c r="AI153" s="659"/>
      <c r="AJ153" s="659"/>
      <c r="AK153" s="659"/>
      <c r="AL153" s="659"/>
      <c r="AM153" s="659"/>
      <c r="AN153" s="537"/>
      <c r="AO153" s="536"/>
      <c r="AP153" s="529"/>
      <c r="AQ153" s="529"/>
      <c r="AR153" s="689"/>
      <c r="AS153" s="712"/>
      <c r="AT153" s="692"/>
      <c r="AU153" s="712"/>
      <c r="AV153" s="713"/>
      <c r="AW153" s="713"/>
      <c r="AX153" s="692"/>
      <c r="AY153" s="712"/>
      <c r="AZ153" s="713"/>
      <c r="BA153" s="713"/>
      <c r="BB153" s="713"/>
      <c r="BC153" s="713"/>
      <c r="BD153" s="713"/>
      <c r="BE153" s="713"/>
      <c r="BF153" s="713"/>
      <c r="BG153" s="713"/>
      <c r="BH153" s="692"/>
      <c r="BI153" s="712"/>
      <c r="BJ153" s="713"/>
      <c r="BK153" s="692"/>
      <c r="BL153" s="712"/>
      <c r="BM153" s="692"/>
      <c r="BN153" s="712"/>
      <c r="BO153" s="713"/>
      <c r="BP153" s="713"/>
      <c r="BQ153" s="713"/>
      <c r="BR153" s="713"/>
      <c r="BS153" s="713"/>
      <c r="BT153" s="713"/>
      <c r="BU153" s="692"/>
      <c r="BV153" s="712"/>
      <c r="BW153" s="713"/>
      <c r="BX153" s="713"/>
      <c r="BY153" s="713"/>
      <c r="BZ153" s="692"/>
      <c r="CA153" s="712"/>
      <c r="CB153" s="713"/>
      <c r="CC153" s="692"/>
      <c r="CD153" s="693"/>
      <c r="CE153" s="718">
        <f t="shared" si="7"/>
        <v>0</v>
      </c>
      <c r="CF153" s="718">
        <f t="shared" si="9"/>
        <v>0</v>
      </c>
    </row>
    <row r="154" spans="1:84" ht="15.75" customHeight="1">
      <c r="A154" s="112"/>
      <c r="B154" s="108" t="s">
        <v>308</v>
      </c>
      <c r="C154" s="114">
        <v>2004</v>
      </c>
      <c r="D154" s="121" t="s">
        <v>309</v>
      </c>
      <c r="E154" s="122" t="s">
        <v>18</v>
      </c>
      <c r="F154" s="151" t="s">
        <v>307</v>
      </c>
      <c r="G154" s="534"/>
      <c r="H154" s="532"/>
      <c r="I154" s="532"/>
      <c r="J154" s="535"/>
      <c r="K154" s="534"/>
      <c r="L154" s="532"/>
      <c r="M154" s="535"/>
      <c r="N154" s="534"/>
      <c r="O154" s="532"/>
      <c r="P154" s="532"/>
      <c r="Q154" s="532"/>
      <c r="R154" s="532"/>
      <c r="S154" s="532"/>
      <c r="T154" s="532"/>
      <c r="U154" s="532"/>
      <c r="V154" s="532"/>
      <c r="W154" s="532"/>
      <c r="X154" s="532"/>
      <c r="Y154" s="535"/>
      <c r="Z154" s="534"/>
      <c r="AA154" s="532"/>
      <c r="AB154" s="532"/>
      <c r="AC154" s="532"/>
      <c r="AD154" s="532"/>
      <c r="AE154" s="532"/>
      <c r="AF154" s="532"/>
      <c r="AG154" s="532"/>
      <c r="AH154" s="532"/>
      <c r="AI154" s="656"/>
      <c r="AJ154" s="656"/>
      <c r="AK154" s="656"/>
      <c r="AL154" s="656"/>
      <c r="AM154" s="656"/>
      <c r="AN154" s="535"/>
      <c r="AO154" s="534"/>
      <c r="AP154" s="532"/>
      <c r="AQ154" s="532"/>
      <c r="AR154" s="689"/>
      <c r="AS154" s="712"/>
      <c r="AT154" s="692"/>
      <c r="AU154" s="712"/>
      <c r="AV154" s="713"/>
      <c r="AW154" s="713"/>
      <c r="AX154" s="692"/>
      <c r="AY154" s="712"/>
      <c r="AZ154" s="713"/>
      <c r="BA154" s="713"/>
      <c r="BB154" s="713"/>
      <c r="BC154" s="713"/>
      <c r="BD154" s="713"/>
      <c r="BE154" s="713"/>
      <c r="BF154" s="713"/>
      <c r="BG154" s="713"/>
      <c r="BH154" s="692"/>
      <c r="BI154" s="712"/>
      <c r="BJ154" s="713"/>
      <c r="BK154" s="692"/>
      <c r="BL154" s="712"/>
      <c r="BM154" s="692"/>
      <c r="BN154" s="712"/>
      <c r="BO154" s="713"/>
      <c r="BP154" s="713"/>
      <c r="BQ154" s="713"/>
      <c r="BR154" s="713"/>
      <c r="BS154" s="713"/>
      <c r="BT154" s="713"/>
      <c r="BU154" s="692"/>
      <c r="BV154" s="712"/>
      <c r="BW154" s="713"/>
      <c r="BX154" s="713"/>
      <c r="BY154" s="713"/>
      <c r="BZ154" s="692"/>
      <c r="CA154" s="712"/>
      <c r="CB154" s="713"/>
      <c r="CC154" s="692"/>
      <c r="CD154" s="693"/>
      <c r="CE154" s="718">
        <f t="shared" si="7"/>
        <v>0</v>
      </c>
      <c r="CF154" s="718">
        <f t="shared" si="9"/>
        <v>0</v>
      </c>
    </row>
    <row r="155" spans="1:84" ht="15.75" customHeight="1">
      <c r="A155" s="103"/>
      <c r="B155" s="104" t="s">
        <v>177</v>
      </c>
      <c r="C155" s="181"/>
      <c r="D155" s="138" t="s">
        <v>84</v>
      </c>
      <c r="E155" s="117" t="s">
        <v>18</v>
      </c>
      <c r="F155" s="123" t="s">
        <v>85</v>
      </c>
      <c r="G155" s="627"/>
      <c r="H155" s="628"/>
      <c r="I155" s="628"/>
      <c r="J155" s="632"/>
      <c r="K155" s="627"/>
      <c r="L155" s="628"/>
      <c r="M155" s="632"/>
      <c r="N155" s="627"/>
      <c r="O155" s="628"/>
      <c r="P155" s="628"/>
      <c r="Q155" s="628"/>
      <c r="R155" s="628"/>
      <c r="S155" s="628"/>
      <c r="T155" s="628"/>
      <c r="U155" s="628"/>
      <c r="V155" s="628"/>
      <c r="W155" s="628"/>
      <c r="X155" s="628"/>
      <c r="Y155" s="632"/>
      <c r="Z155" s="627"/>
      <c r="AA155" s="628"/>
      <c r="AB155" s="628"/>
      <c r="AC155" s="628"/>
      <c r="AD155" s="628"/>
      <c r="AE155" s="628"/>
      <c r="AF155" s="628"/>
      <c r="AG155" s="628"/>
      <c r="AH155" s="628"/>
      <c r="AI155" s="686"/>
      <c r="AJ155" s="686"/>
      <c r="AK155" s="686"/>
      <c r="AL155" s="686"/>
      <c r="AM155" s="686"/>
      <c r="AN155" s="632"/>
      <c r="AO155" s="627"/>
      <c r="AP155" s="628"/>
      <c r="AQ155" s="628"/>
      <c r="AR155" s="535"/>
      <c r="AS155" s="534"/>
      <c r="AT155" s="535"/>
      <c r="AU155" s="534"/>
      <c r="AV155" s="532"/>
      <c r="AW155" s="532"/>
      <c r="AX155" s="535"/>
      <c r="AY155" s="534"/>
      <c r="AZ155" s="532"/>
      <c r="BA155" s="532"/>
      <c r="BB155" s="532"/>
      <c r="BC155" s="532"/>
      <c r="BD155" s="532"/>
      <c r="BE155" s="532"/>
      <c r="BF155" s="532"/>
      <c r="BG155" s="532"/>
      <c r="BH155" s="535"/>
      <c r="BI155" s="534"/>
      <c r="BJ155" s="532"/>
      <c r="BK155" s="535"/>
      <c r="BL155" s="534"/>
      <c r="BM155" s="535"/>
      <c r="BN155" s="534"/>
      <c r="BO155" s="532"/>
      <c r="BP155" s="532"/>
      <c r="BQ155" s="532"/>
      <c r="BR155" s="532"/>
      <c r="BS155" s="532"/>
      <c r="BT155" s="532"/>
      <c r="BU155" s="535"/>
      <c r="BV155" s="534"/>
      <c r="BW155" s="532"/>
      <c r="BX155" s="532"/>
      <c r="BY155" s="532"/>
      <c r="BZ155" s="535"/>
      <c r="CA155" s="534"/>
      <c r="CB155" s="532"/>
      <c r="CC155" s="535"/>
      <c r="CD155" s="616"/>
      <c r="CE155" s="304">
        <f t="shared" si="7"/>
        <v>0</v>
      </c>
      <c r="CF155" s="304">
        <f>CE155</f>
        <v>0</v>
      </c>
    </row>
    <row r="156" spans="1:84" ht="15.75" customHeight="1">
      <c r="A156" s="112"/>
      <c r="B156" s="128" t="s">
        <v>291</v>
      </c>
      <c r="C156" s="175"/>
      <c r="D156" s="125" t="s">
        <v>290</v>
      </c>
      <c r="E156" s="130" t="s">
        <v>18</v>
      </c>
      <c r="F156" s="135" t="s">
        <v>292</v>
      </c>
      <c r="G156" s="536"/>
      <c r="H156" s="529"/>
      <c r="I156" s="529"/>
      <c r="J156" s="537"/>
      <c r="K156" s="536"/>
      <c r="L156" s="529"/>
      <c r="M156" s="537"/>
      <c r="N156" s="536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37"/>
      <c r="Z156" s="536"/>
      <c r="AA156" s="529"/>
      <c r="AB156" s="529"/>
      <c r="AC156" s="529"/>
      <c r="AD156" s="529"/>
      <c r="AE156" s="529"/>
      <c r="AF156" s="529"/>
      <c r="AG156" s="529"/>
      <c r="AH156" s="529"/>
      <c r="AI156" s="659"/>
      <c r="AJ156" s="659"/>
      <c r="AK156" s="659"/>
      <c r="AL156" s="659"/>
      <c r="AM156" s="659"/>
      <c r="AN156" s="537"/>
      <c r="AO156" s="536"/>
      <c r="AP156" s="529"/>
      <c r="AQ156" s="529"/>
      <c r="AR156" s="689"/>
      <c r="AS156" s="712"/>
      <c r="AT156" s="692"/>
      <c r="AU156" s="712"/>
      <c r="AV156" s="713"/>
      <c r="AW156" s="713"/>
      <c r="AX156" s="692"/>
      <c r="AY156" s="712"/>
      <c r="AZ156" s="713"/>
      <c r="BA156" s="713"/>
      <c r="BB156" s="713"/>
      <c r="BC156" s="713"/>
      <c r="BD156" s="713"/>
      <c r="BE156" s="713"/>
      <c r="BF156" s="713"/>
      <c r="BG156" s="713"/>
      <c r="BH156" s="692"/>
      <c r="BI156" s="712"/>
      <c r="BJ156" s="713"/>
      <c r="BK156" s="692"/>
      <c r="BL156" s="712"/>
      <c r="BM156" s="692"/>
      <c r="BN156" s="712"/>
      <c r="BO156" s="713"/>
      <c r="BP156" s="713"/>
      <c r="BQ156" s="713"/>
      <c r="BR156" s="713"/>
      <c r="BS156" s="713"/>
      <c r="BT156" s="713"/>
      <c r="BU156" s="692"/>
      <c r="BV156" s="712"/>
      <c r="BW156" s="713"/>
      <c r="BX156" s="713"/>
      <c r="BY156" s="713"/>
      <c r="BZ156" s="692"/>
      <c r="CA156" s="712"/>
      <c r="CB156" s="713"/>
      <c r="CC156" s="692"/>
      <c r="CD156" s="693"/>
      <c r="CE156" s="718">
        <f t="shared" si="7"/>
        <v>0</v>
      </c>
      <c r="CF156" s="718">
        <f t="shared" si="9"/>
        <v>0</v>
      </c>
    </row>
    <row r="157" spans="1:84" ht="15.75" customHeight="1">
      <c r="A157" s="112"/>
      <c r="B157" s="128" t="s">
        <v>195</v>
      </c>
      <c r="C157" s="175"/>
      <c r="D157" s="125" t="s">
        <v>194</v>
      </c>
      <c r="E157" s="130" t="s">
        <v>18</v>
      </c>
      <c r="F157" s="135"/>
      <c r="G157" s="536"/>
      <c r="H157" s="529"/>
      <c r="I157" s="529"/>
      <c r="J157" s="537"/>
      <c r="K157" s="536"/>
      <c r="L157" s="529"/>
      <c r="M157" s="537"/>
      <c r="N157" s="536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37"/>
      <c r="Z157" s="536"/>
      <c r="AA157" s="529"/>
      <c r="AB157" s="529"/>
      <c r="AC157" s="529"/>
      <c r="AD157" s="529"/>
      <c r="AE157" s="529"/>
      <c r="AF157" s="529"/>
      <c r="AG157" s="529"/>
      <c r="AH157" s="529"/>
      <c r="AI157" s="659"/>
      <c r="AJ157" s="659"/>
      <c r="AK157" s="659"/>
      <c r="AL157" s="659"/>
      <c r="AM157" s="659"/>
      <c r="AN157" s="537"/>
      <c r="AO157" s="536"/>
      <c r="AP157" s="529"/>
      <c r="AQ157" s="529"/>
      <c r="AR157" s="535"/>
      <c r="AS157" s="534"/>
      <c r="AT157" s="535"/>
      <c r="AU157" s="534"/>
      <c r="AV157" s="532"/>
      <c r="AW157" s="532"/>
      <c r="AX157" s="535"/>
      <c r="AY157" s="534"/>
      <c r="AZ157" s="532"/>
      <c r="BA157" s="532"/>
      <c r="BB157" s="532"/>
      <c r="BC157" s="532"/>
      <c r="BD157" s="532"/>
      <c r="BE157" s="532"/>
      <c r="BF157" s="532"/>
      <c r="BG157" s="532"/>
      <c r="BH157" s="535"/>
      <c r="BI157" s="534"/>
      <c r="BJ157" s="532"/>
      <c r="BK157" s="535"/>
      <c r="BL157" s="534"/>
      <c r="BM157" s="535"/>
      <c r="BN157" s="534"/>
      <c r="BO157" s="532"/>
      <c r="BP157" s="532"/>
      <c r="BQ157" s="532"/>
      <c r="BR157" s="532"/>
      <c r="BS157" s="532"/>
      <c r="BT157" s="532"/>
      <c r="BU157" s="535"/>
      <c r="BV157" s="534"/>
      <c r="BW157" s="532"/>
      <c r="BX157" s="532"/>
      <c r="BY157" s="532"/>
      <c r="BZ157" s="535"/>
      <c r="CA157" s="534"/>
      <c r="CB157" s="532"/>
      <c r="CC157" s="535"/>
      <c r="CD157" s="618"/>
      <c r="CE157" s="530">
        <f t="shared" si="7"/>
        <v>0</v>
      </c>
      <c r="CF157" s="74">
        <f t="shared" si="9"/>
        <v>0</v>
      </c>
    </row>
    <row r="158" spans="1:84" ht="15.75" customHeight="1">
      <c r="A158" s="103"/>
      <c r="B158" s="128" t="s">
        <v>404</v>
      </c>
      <c r="C158" s="175">
        <v>2002</v>
      </c>
      <c r="D158" s="125" t="s">
        <v>403</v>
      </c>
      <c r="E158" s="130" t="s">
        <v>58</v>
      </c>
      <c r="F158" s="135" t="s">
        <v>55</v>
      </c>
      <c r="G158" s="536"/>
      <c r="H158" s="529"/>
      <c r="I158" s="529"/>
      <c r="J158" s="537"/>
      <c r="K158" s="536"/>
      <c r="L158" s="529"/>
      <c r="M158" s="537"/>
      <c r="N158" s="536"/>
      <c r="O158" s="529"/>
      <c r="P158" s="529"/>
      <c r="Q158" s="529"/>
      <c r="R158" s="529"/>
      <c r="S158" s="529"/>
      <c r="T158" s="529"/>
      <c r="U158" s="529"/>
      <c r="V158" s="529"/>
      <c r="W158" s="529"/>
      <c r="X158" s="529"/>
      <c r="Y158" s="537"/>
      <c r="Z158" s="536"/>
      <c r="AA158" s="529"/>
      <c r="AB158" s="529"/>
      <c r="AC158" s="529"/>
      <c r="AD158" s="529"/>
      <c r="AE158" s="529"/>
      <c r="AF158" s="529"/>
      <c r="AG158" s="529"/>
      <c r="AH158" s="529"/>
      <c r="AI158" s="659"/>
      <c r="AJ158" s="659"/>
      <c r="AK158" s="659"/>
      <c r="AL158" s="659"/>
      <c r="AM158" s="659"/>
      <c r="AN158" s="537"/>
      <c r="AO158" s="536"/>
      <c r="AP158" s="529"/>
      <c r="AQ158" s="529"/>
      <c r="AR158" s="535"/>
      <c r="AS158" s="534"/>
      <c r="AT158" s="535"/>
      <c r="AU158" s="534"/>
      <c r="AV158" s="532"/>
      <c r="AW158" s="532"/>
      <c r="AX158" s="535"/>
      <c r="AY158" s="534"/>
      <c r="AZ158" s="532"/>
      <c r="BA158" s="532"/>
      <c r="BB158" s="532"/>
      <c r="BC158" s="532"/>
      <c r="BD158" s="532"/>
      <c r="BE158" s="532"/>
      <c r="BF158" s="532"/>
      <c r="BG158" s="532"/>
      <c r="BH158" s="535"/>
      <c r="BI158" s="534"/>
      <c r="BJ158" s="532"/>
      <c r="BK158" s="535"/>
      <c r="BL158" s="534"/>
      <c r="BM158" s="535"/>
      <c r="BN158" s="534"/>
      <c r="BO158" s="532"/>
      <c r="BP158" s="532"/>
      <c r="BQ158" s="532"/>
      <c r="BR158" s="532"/>
      <c r="BS158" s="532"/>
      <c r="BT158" s="532"/>
      <c r="BU158" s="535"/>
      <c r="BV158" s="534"/>
      <c r="BW158" s="532"/>
      <c r="BX158" s="532"/>
      <c r="BY158" s="532"/>
      <c r="BZ158" s="535"/>
      <c r="CA158" s="534"/>
      <c r="CB158" s="532"/>
      <c r="CC158" s="535"/>
      <c r="CD158" s="618"/>
      <c r="CE158" s="530">
        <f t="shared" si="7"/>
        <v>0</v>
      </c>
      <c r="CF158" s="74">
        <f>CE158</f>
        <v>0</v>
      </c>
    </row>
    <row r="159" spans="1:84" ht="15.75" customHeight="1">
      <c r="A159" s="180"/>
      <c r="B159" s="113" t="s">
        <v>341</v>
      </c>
      <c r="C159" s="114">
        <v>2007</v>
      </c>
      <c r="D159" s="115" t="s">
        <v>340</v>
      </c>
      <c r="E159" s="122" t="s">
        <v>58</v>
      </c>
      <c r="F159" s="158" t="s">
        <v>342</v>
      </c>
      <c r="G159" s="107"/>
      <c r="H159" s="523"/>
      <c r="I159" s="523"/>
      <c r="J159" s="524"/>
      <c r="K159" s="107"/>
      <c r="L159" s="523"/>
      <c r="M159" s="524"/>
      <c r="N159" s="107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4"/>
      <c r="Z159" s="107"/>
      <c r="AA159" s="523"/>
      <c r="AB159" s="523"/>
      <c r="AC159" s="523"/>
      <c r="AD159" s="523"/>
      <c r="AE159" s="523"/>
      <c r="AF159" s="523"/>
      <c r="AG159" s="523"/>
      <c r="AH159" s="523"/>
      <c r="AI159" s="657"/>
      <c r="AJ159" s="657"/>
      <c r="AK159" s="657"/>
      <c r="AL159" s="657"/>
      <c r="AM159" s="657"/>
      <c r="AN159" s="524"/>
      <c r="AO159" s="107"/>
      <c r="AP159" s="523"/>
      <c r="AQ159" s="523"/>
      <c r="AR159" s="524"/>
      <c r="AS159" s="180"/>
      <c r="AT159" s="522"/>
      <c r="AU159" s="180"/>
      <c r="AV159" s="521"/>
      <c r="AW159" s="521"/>
      <c r="AX159" s="522"/>
      <c r="AY159" s="180"/>
      <c r="AZ159" s="521"/>
      <c r="BA159" s="521"/>
      <c r="BB159" s="521"/>
      <c r="BC159" s="521"/>
      <c r="BD159" s="521"/>
      <c r="BE159" s="521"/>
      <c r="BF159" s="521"/>
      <c r="BG159" s="521"/>
      <c r="BH159" s="522"/>
      <c r="BI159" s="180"/>
      <c r="BJ159" s="521"/>
      <c r="BK159" s="522"/>
      <c r="BL159" s="180"/>
      <c r="BM159" s="522"/>
      <c r="BN159" s="180"/>
      <c r="BO159" s="521"/>
      <c r="BP159" s="521"/>
      <c r="BQ159" s="521"/>
      <c r="BR159" s="521"/>
      <c r="BS159" s="521"/>
      <c r="BT159" s="521"/>
      <c r="BU159" s="522"/>
      <c r="BV159" s="180"/>
      <c r="BW159" s="521"/>
      <c r="BX159" s="521"/>
      <c r="BY159" s="521"/>
      <c r="BZ159" s="522"/>
      <c r="CA159" s="180"/>
      <c r="CB159" s="521"/>
      <c r="CC159" s="522"/>
      <c r="CD159" s="623"/>
      <c r="CE159" s="182">
        <f t="shared" si="7"/>
        <v>0</v>
      </c>
      <c r="CF159" s="169">
        <f>CE159</f>
        <v>0</v>
      </c>
    </row>
    <row r="160" spans="1:84" ht="15.75" customHeight="1">
      <c r="A160" s="1017"/>
      <c r="B160" s="1011" t="s">
        <v>303</v>
      </c>
      <c r="C160" s="1019">
        <v>2003</v>
      </c>
      <c r="D160" s="105" t="s">
        <v>302</v>
      </c>
      <c r="E160" s="117" t="s">
        <v>58</v>
      </c>
      <c r="F160" s="1015" t="s">
        <v>55</v>
      </c>
      <c r="G160" s="107"/>
      <c r="H160" s="521"/>
      <c r="I160" s="521"/>
      <c r="J160" s="522"/>
      <c r="K160" s="180"/>
      <c r="L160" s="521"/>
      <c r="M160" s="522"/>
      <c r="N160" s="180"/>
      <c r="O160" s="521"/>
      <c r="P160" s="521"/>
      <c r="Q160" s="521"/>
      <c r="R160" s="521"/>
      <c r="S160" s="521"/>
      <c r="T160" s="521"/>
      <c r="U160" s="521"/>
      <c r="V160" s="521"/>
      <c r="W160" s="521"/>
      <c r="X160" s="521"/>
      <c r="Y160" s="522"/>
      <c r="Z160" s="180"/>
      <c r="AA160" s="521"/>
      <c r="AB160" s="521"/>
      <c r="AC160" s="521"/>
      <c r="AD160" s="521"/>
      <c r="AE160" s="521"/>
      <c r="AF160" s="521"/>
      <c r="AG160" s="521"/>
      <c r="AH160" s="521"/>
      <c r="AI160" s="658"/>
      <c r="AJ160" s="658"/>
      <c r="AK160" s="658"/>
      <c r="AL160" s="658"/>
      <c r="AM160" s="658"/>
      <c r="AN160" s="522"/>
      <c r="AO160" s="180"/>
      <c r="AP160" s="521"/>
      <c r="AQ160" s="521"/>
      <c r="AR160" s="580"/>
      <c r="AS160" s="687"/>
      <c r="AT160" s="580"/>
      <c r="AU160" s="687"/>
      <c r="AV160" s="626"/>
      <c r="AW160" s="626"/>
      <c r="AX160" s="580"/>
      <c r="AY160" s="687"/>
      <c r="AZ160" s="626"/>
      <c r="BA160" s="626"/>
      <c r="BB160" s="626"/>
      <c r="BC160" s="626"/>
      <c r="BD160" s="626"/>
      <c r="BE160" s="626"/>
      <c r="BF160" s="626"/>
      <c r="BG160" s="626"/>
      <c r="BH160" s="580"/>
      <c r="BI160" s="687"/>
      <c r="BJ160" s="626"/>
      <c r="BK160" s="580"/>
      <c r="BL160" s="687"/>
      <c r="BM160" s="580"/>
      <c r="BN160" s="687"/>
      <c r="BO160" s="626"/>
      <c r="BP160" s="626"/>
      <c r="BQ160" s="626"/>
      <c r="BR160" s="626"/>
      <c r="BS160" s="626"/>
      <c r="BT160" s="626"/>
      <c r="BU160" s="580"/>
      <c r="BV160" s="687"/>
      <c r="BW160" s="626"/>
      <c r="BX160" s="626"/>
      <c r="BY160" s="626"/>
      <c r="BZ160" s="580"/>
      <c r="CA160" s="687"/>
      <c r="CB160" s="626"/>
      <c r="CC160" s="580"/>
      <c r="CD160" s="617"/>
      <c r="CE160" s="182">
        <f aca="true" t="shared" si="10" ref="CE160:CE179">SUM(G160:AR160)</f>
        <v>0</v>
      </c>
      <c r="CF160" s="897">
        <f>SUM(CE160:CE161)</f>
        <v>0</v>
      </c>
    </row>
    <row r="161" spans="1:84" ht="15.75" customHeight="1">
      <c r="A161" s="1018"/>
      <c r="B161" s="1012"/>
      <c r="C161" s="1020"/>
      <c r="D161" s="105" t="s">
        <v>405</v>
      </c>
      <c r="E161" s="117" t="s">
        <v>58</v>
      </c>
      <c r="F161" s="1016"/>
      <c r="G161" s="180"/>
      <c r="H161" s="521"/>
      <c r="I161" s="521"/>
      <c r="J161" s="522"/>
      <c r="K161" s="180"/>
      <c r="L161" s="521"/>
      <c r="M161" s="522"/>
      <c r="N161" s="180"/>
      <c r="O161" s="521"/>
      <c r="P161" s="521"/>
      <c r="Q161" s="521"/>
      <c r="R161" s="521"/>
      <c r="S161" s="521"/>
      <c r="T161" s="521"/>
      <c r="U161" s="521"/>
      <c r="V161" s="521"/>
      <c r="W161" s="521"/>
      <c r="X161" s="521"/>
      <c r="Y161" s="522"/>
      <c r="Z161" s="180"/>
      <c r="AA161" s="521"/>
      <c r="AB161" s="521"/>
      <c r="AC161" s="521"/>
      <c r="AD161" s="521"/>
      <c r="AE161" s="521"/>
      <c r="AF161" s="521"/>
      <c r="AG161" s="521"/>
      <c r="AH161" s="521"/>
      <c r="AI161" s="658"/>
      <c r="AJ161" s="658"/>
      <c r="AK161" s="658"/>
      <c r="AL161" s="658"/>
      <c r="AM161" s="658"/>
      <c r="AN161" s="522"/>
      <c r="AO161" s="180"/>
      <c r="AP161" s="521"/>
      <c r="AQ161" s="521"/>
      <c r="AR161" s="580"/>
      <c r="AS161" s="687"/>
      <c r="AT161" s="580"/>
      <c r="AU161" s="687"/>
      <c r="AV161" s="626"/>
      <c r="AW161" s="626"/>
      <c r="AX161" s="580"/>
      <c r="AY161" s="687"/>
      <c r="AZ161" s="626"/>
      <c r="BA161" s="626"/>
      <c r="BB161" s="626"/>
      <c r="BC161" s="626"/>
      <c r="BD161" s="626"/>
      <c r="BE161" s="626"/>
      <c r="BF161" s="626"/>
      <c r="BG161" s="626"/>
      <c r="BH161" s="580"/>
      <c r="BI161" s="687"/>
      <c r="BJ161" s="626"/>
      <c r="BK161" s="580"/>
      <c r="BL161" s="687"/>
      <c r="BM161" s="580"/>
      <c r="BN161" s="687"/>
      <c r="BO161" s="626"/>
      <c r="BP161" s="626"/>
      <c r="BQ161" s="626"/>
      <c r="BR161" s="626"/>
      <c r="BS161" s="626"/>
      <c r="BT161" s="626"/>
      <c r="BU161" s="580"/>
      <c r="BV161" s="687"/>
      <c r="BW161" s="626"/>
      <c r="BX161" s="626"/>
      <c r="BY161" s="626"/>
      <c r="BZ161" s="580"/>
      <c r="CA161" s="687"/>
      <c r="CB161" s="626"/>
      <c r="CC161" s="580"/>
      <c r="CD161" s="617"/>
      <c r="CE161" s="182">
        <f t="shared" si="10"/>
        <v>0</v>
      </c>
      <c r="CF161" s="898"/>
    </row>
    <row r="162" spans="1:84" ht="15.75" customHeight="1">
      <c r="A162" s="112"/>
      <c r="B162" s="128" t="s">
        <v>236</v>
      </c>
      <c r="C162" s="175"/>
      <c r="D162" s="125" t="s">
        <v>235</v>
      </c>
      <c r="E162" s="130" t="s">
        <v>58</v>
      </c>
      <c r="F162" s="135" t="s">
        <v>80</v>
      </c>
      <c r="G162" s="536"/>
      <c r="H162" s="529"/>
      <c r="I162" s="529"/>
      <c r="J162" s="537"/>
      <c r="K162" s="536"/>
      <c r="L162" s="529"/>
      <c r="M162" s="537"/>
      <c r="N162" s="536"/>
      <c r="O162" s="529"/>
      <c r="P162" s="529"/>
      <c r="Q162" s="529"/>
      <c r="R162" s="529"/>
      <c r="S162" s="529"/>
      <c r="T162" s="529"/>
      <c r="U162" s="529"/>
      <c r="V162" s="529"/>
      <c r="W162" s="529"/>
      <c r="X162" s="529"/>
      <c r="Y162" s="537"/>
      <c r="Z162" s="536"/>
      <c r="AA162" s="529"/>
      <c r="AB162" s="529"/>
      <c r="AC162" s="529"/>
      <c r="AD162" s="529"/>
      <c r="AE162" s="529"/>
      <c r="AF162" s="529"/>
      <c r="AG162" s="529"/>
      <c r="AH162" s="529"/>
      <c r="AI162" s="659"/>
      <c r="AJ162" s="659"/>
      <c r="AK162" s="659"/>
      <c r="AL162" s="659"/>
      <c r="AM162" s="659"/>
      <c r="AN162" s="537"/>
      <c r="AO162" s="536"/>
      <c r="AP162" s="529"/>
      <c r="AQ162" s="529"/>
      <c r="AR162" s="535"/>
      <c r="AS162" s="534"/>
      <c r="AT162" s="535"/>
      <c r="AU162" s="534"/>
      <c r="AV162" s="532"/>
      <c r="AW162" s="532"/>
      <c r="AX162" s="535"/>
      <c r="AY162" s="534"/>
      <c r="AZ162" s="532"/>
      <c r="BA162" s="532"/>
      <c r="BB162" s="532"/>
      <c r="BC162" s="532"/>
      <c r="BD162" s="532"/>
      <c r="BE162" s="532"/>
      <c r="BF162" s="532"/>
      <c r="BG162" s="532"/>
      <c r="BH162" s="535"/>
      <c r="BI162" s="534"/>
      <c r="BJ162" s="532"/>
      <c r="BK162" s="535"/>
      <c r="BL162" s="534"/>
      <c r="BM162" s="535"/>
      <c r="BN162" s="534"/>
      <c r="BO162" s="532"/>
      <c r="BP162" s="532"/>
      <c r="BQ162" s="532"/>
      <c r="BR162" s="532"/>
      <c r="BS162" s="532"/>
      <c r="BT162" s="532"/>
      <c r="BU162" s="535"/>
      <c r="BV162" s="534"/>
      <c r="BW162" s="532"/>
      <c r="BX162" s="532"/>
      <c r="BY162" s="532"/>
      <c r="BZ162" s="535"/>
      <c r="CA162" s="534"/>
      <c r="CB162" s="532"/>
      <c r="CC162" s="535"/>
      <c r="CD162" s="618"/>
      <c r="CE162" s="530">
        <f t="shared" si="10"/>
        <v>0</v>
      </c>
      <c r="CF162" s="74">
        <f t="shared" si="9"/>
        <v>0</v>
      </c>
    </row>
    <row r="163" spans="1:84" ht="15.75" customHeight="1">
      <c r="A163" s="112"/>
      <c r="B163" s="128" t="s">
        <v>294</v>
      </c>
      <c r="C163" s="175"/>
      <c r="D163" s="125" t="s">
        <v>293</v>
      </c>
      <c r="E163" s="130" t="s">
        <v>18</v>
      </c>
      <c r="F163" s="135" t="s">
        <v>295</v>
      </c>
      <c r="G163" s="536"/>
      <c r="H163" s="529"/>
      <c r="I163" s="529"/>
      <c r="J163" s="537"/>
      <c r="K163" s="536"/>
      <c r="L163" s="529"/>
      <c r="M163" s="537"/>
      <c r="N163" s="536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37"/>
      <c r="Z163" s="536"/>
      <c r="AA163" s="529"/>
      <c r="AB163" s="529"/>
      <c r="AC163" s="529"/>
      <c r="AD163" s="529"/>
      <c r="AE163" s="529"/>
      <c r="AF163" s="529"/>
      <c r="AG163" s="529"/>
      <c r="AH163" s="529"/>
      <c r="AI163" s="659"/>
      <c r="AJ163" s="659"/>
      <c r="AK163" s="659"/>
      <c r="AL163" s="659"/>
      <c r="AM163" s="659"/>
      <c r="AN163" s="537"/>
      <c r="AO163" s="536"/>
      <c r="AP163" s="529"/>
      <c r="AQ163" s="529"/>
      <c r="AR163" s="535"/>
      <c r="AS163" s="534"/>
      <c r="AT163" s="535"/>
      <c r="AU163" s="534"/>
      <c r="AV163" s="532"/>
      <c r="AW163" s="532"/>
      <c r="AX163" s="535"/>
      <c r="AY163" s="534"/>
      <c r="AZ163" s="532"/>
      <c r="BA163" s="532"/>
      <c r="BB163" s="532"/>
      <c r="BC163" s="532"/>
      <c r="BD163" s="532"/>
      <c r="BE163" s="532"/>
      <c r="BF163" s="532"/>
      <c r="BG163" s="532"/>
      <c r="BH163" s="535"/>
      <c r="BI163" s="534"/>
      <c r="BJ163" s="532"/>
      <c r="BK163" s="535"/>
      <c r="BL163" s="534"/>
      <c r="BM163" s="535"/>
      <c r="BN163" s="534"/>
      <c r="BO163" s="532"/>
      <c r="BP163" s="532"/>
      <c r="BQ163" s="532"/>
      <c r="BR163" s="532"/>
      <c r="BS163" s="532"/>
      <c r="BT163" s="532"/>
      <c r="BU163" s="535"/>
      <c r="BV163" s="534"/>
      <c r="BW163" s="532"/>
      <c r="BX163" s="532"/>
      <c r="BY163" s="532"/>
      <c r="BZ163" s="535"/>
      <c r="CA163" s="534"/>
      <c r="CB163" s="532"/>
      <c r="CC163" s="535"/>
      <c r="CD163" s="618"/>
      <c r="CE163" s="530">
        <f t="shared" si="10"/>
        <v>0</v>
      </c>
      <c r="CF163" s="74">
        <f t="shared" si="9"/>
        <v>0</v>
      </c>
    </row>
    <row r="164" spans="1:84" ht="15.75" customHeight="1">
      <c r="A164" s="112"/>
      <c r="B164" s="132" t="s">
        <v>376</v>
      </c>
      <c r="C164" s="114"/>
      <c r="D164" s="121" t="s">
        <v>74</v>
      </c>
      <c r="E164" s="133" t="s">
        <v>56</v>
      </c>
      <c r="F164" s="151" t="s">
        <v>75</v>
      </c>
      <c r="G164" s="534"/>
      <c r="H164" s="532"/>
      <c r="I164" s="532"/>
      <c r="J164" s="535"/>
      <c r="K164" s="534"/>
      <c r="L164" s="532"/>
      <c r="M164" s="535"/>
      <c r="N164" s="534"/>
      <c r="O164" s="532"/>
      <c r="P164" s="532"/>
      <c r="Q164" s="532"/>
      <c r="R164" s="532"/>
      <c r="S164" s="532"/>
      <c r="T164" s="532"/>
      <c r="U164" s="532"/>
      <c r="V164" s="532"/>
      <c r="W164" s="532"/>
      <c r="X164" s="532"/>
      <c r="Y164" s="535"/>
      <c r="Z164" s="534"/>
      <c r="AA164" s="532"/>
      <c r="AB164" s="532"/>
      <c r="AC164" s="532"/>
      <c r="AD164" s="532"/>
      <c r="AE164" s="532"/>
      <c r="AF164" s="532"/>
      <c r="AG164" s="532"/>
      <c r="AH164" s="532"/>
      <c r="AI164" s="656"/>
      <c r="AJ164" s="656"/>
      <c r="AK164" s="656"/>
      <c r="AL164" s="656"/>
      <c r="AM164" s="656"/>
      <c r="AN164" s="535"/>
      <c r="AO164" s="534"/>
      <c r="AP164" s="532"/>
      <c r="AQ164" s="532"/>
      <c r="AR164" s="535"/>
      <c r="AS164" s="534"/>
      <c r="AT164" s="535"/>
      <c r="AU164" s="534"/>
      <c r="AV164" s="532"/>
      <c r="AW164" s="532"/>
      <c r="AX164" s="535"/>
      <c r="AY164" s="534"/>
      <c r="AZ164" s="532"/>
      <c r="BA164" s="532"/>
      <c r="BB164" s="532"/>
      <c r="BC164" s="532"/>
      <c r="BD164" s="532"/>
      <c r="BE164" s="532"/>
      <c r="BF164" s="532"/>
      <c r="BG164" s="532"/>
      <c r="BH164" s="535"/>
      <c r="BI164" s="534"/>
      <c r="BJ164" s="532"/>
      <c r="BK164" s="535"/>
      <c r="BL164" s="534"/>
      <c r="BM164" s="535"/>
      <c r="BN164" s="534"/>
      <c r="BO164" s="532"/>
      <c r="BP164" s="532"/>
      <c r="BQ164" s="532"/>
      <c r="BR164" s="532"/>
      <c r="BS164" s="532"/>
      <c r="BT164" s="532"/>
      <c r="BU164" s="535"/>
      <c r="BV164" s="534"/>
      <c r="BW164" s="532"/>
      <c r="BX164" s="532"/>
      <c r="BY164" s="532"/>
      <c r="BZ164" s="535"/>
      <c r="CA164" s="534"/>
      <c r="CB164" s="532"/>
      <c r="CC164" s="535"/>
      <c r="CD164" s="616"/>
      <c r="CE164" s="304">
        <f t="shared" si="10"/>
        <v>0</v>
      </c>
      <c r="CF164" s="304">
        <f>CE164</f>
        <v>0</v>
      </c>
    </row>
    <row r="165" spans="1:84" ht="15.75" customHeight="1">
      <c r="A165" s="112"/>
      <c r="B165" s="132" t="s">
        <v>392</v>
      </c>
      <c r="C165" s="114">
        <v>2002</v>
      </c>
      <c r="D165" s="121" t="s">
        <v>391</v>
      </c>
      <c r="E165" s="133" t="s">
        <v>18</v>
      </c>
      <c r="F165" s="151" t="s">
        <v>190</v>
      </c>
      <c r="G165" s="534"/>
      <c r="H165" s="532"/>
      <c r="I165" s="532"/>
      <c r="J165" s="535"/>
      <c r="K165" s="534"/>
      <c r="L165" s="532"/>
      <c r="M165" s="535"/>
      <c r="N165" s="534"/>
      <c r="O165" s="532"/>
      <c r="P165" s="532"/>
      <c r="Q165" s="532"/>
      <c r="R165" s="532"/>
      <c r="S165" s="532"/>
      <c r="T165" s="532"/>
      <c r="U165" s="532"/>
      <c r="V165" s="532"/>
      <c r="W165" s="532"/>
      <c r="X165" s="532"/>
      <c r="Y165" s="535"/>
      <c r="Z165" s="534"/>
      <c r="AA165" s="532"/>
      <c r="AB165" s="532"/>
      <c r="AC165" s="532"/>
      <c r="AD165" s="532"/>
      <c r="AE165" s="532"/>
      <c r="AF165" s="532"/>
      <c r="AG165" s="532"/>
      <c r="AH165" s="532"/>
      <c r="AI165" s="656"/>
      <c r="AJ165" s="656"/>
      <c r="AK165" s="656"/>
      <c r="AL165" s="656"/>
      <c r="AM165" s="656"/>
      <c r="AN165" s="535"/>
      <c r="AO165" s="534"/>
      <c r="AP165" s="532"/>
      <c r="AQ165" s="532"/>
      <c r="AR165" s="535"/>
      <c r="AS165" s="534"/>
      <c r="AT165" s="535"/>
      <c r="AU165" s="534"/>
      <c r="AV165" s="532"/>
      <c r="AW165" s="532"/>
      <c r="AX165" s="535"/>
      <c r="AY165" s="534"/>
      <c r="AZ165" s="532"/>
      <c r="BA165" s="532"/>
      <c r="BB165" s="532"/>
      <c r="BC165" s="532"/>
      <c r="BD165" s="532"/>
      <c r="BE165" s="532"/>
      <c r="BF165" s="532"/>
      <c r="BG165" s="532"/>
      <c r="BH165" s="535"/>
      <c r="BI165" s="534"/>
      <c r="BJ165" s="532"/>
      <c r="BK165" s="535"/>
      <c r="BL165" s="534"/>
      <c r="BM165" s="535"/>
      <c r="BN165" s="534"/>
      <c r="BO165" s="532"/>
      <c r="BP165" s="532"/>
      <c r="BQ165" s="532"/>
      <c r="BR165" s="532"/>
      <c r="BS165" s="532"/>
      <c r="BT165" s="532"/>
      <c r="BU165" s="535"/>
      <c r="BV165" s="534"/>
      <c r="BW165" s="532"/>
      <c r="BX165" s="532"/>
      <c r="BY165" s="532"/>
      <c r="BZ165" s="535"/>
      <c r="CA165" s="534"/>
      <c r="CB165" s="532"/>
      <c r="CC165" s="535"/>
      <c r="CD165" s="616"/>
      <c r="CE165" s="304">
        <f t="shared" si="10"/>
        <v>0</v>
      </c>
      <c r="CF165" s="304">
        <f>CE165</f>
        <v>0</v>
      </c>
    </row>
    <row r="166" spans="1:84" ht="15.75" customHeight="1">
      <c r="A166" s="112"/>
      <c r="B166" s="132" t="s">
        <v>321</v>
      </c>
      <c r="C166" s="114">
        <v>2005</v>
      </c>
      <c r="D166" s="121" t="s">
        <v>387</v>
      </c>
      <c r="E166" s="133" t="s">
        <v>58</v>
      </c>
      <c r="F166" s="151" t="s">
        <v>55</v>
      </c>
      <c r="G166" s="534"/>
      <c r="H166" s="532"/>
      <c r="I166" s="532"/>
      <c r="J166" s="535"/>
      <c r="K166" s="534"/>
      <c r="L166" s="532"/>
      <c r="M166" s="535"/>
      <c r="N166" s="534"/>
      <c r="O166" s="532"/>
      <c r="P166" s="532"/>
      <c r="Q166" s="532"/>
      <c r="R166" s="532"/>
      <c r="S166" s="532"/>
      <c r="T166" s="532"/>
      <c r="U166" s="532"/>
      <c r="V166" s="532"/>
      <c r="W166" s="532"/>
      <c r="X166" s="532"/>
      <c r="Y166" s="535"/>
      <c r="Z166" s="534"/>
      <c r="AA166" s="532"/>
      <c r="AB166" s="532"/>
      <c r="AC166" s="532"/>
      <c r="AD166" s="532"/>
      <c r="AE166" s="532"/>
      <c r="AF166" s="532"/>
      <c r="AG166" s="532"/>
      <c r="AH166" s="532"/>
      <c r="AI166" s="656"/>
      <c r="AJ166" s="656"/>
      <c r="AK166" s="656"/>
      <c r="AL166" s="656"/>
      <c r="AM166" s="656"/>
      <c r="AN166" s="535"/>
      <c r="AO166" s="534"/>
      <c r="AP166" s="532"/>
      <c r="AQ166" s="532"/>
      <c r="AR166" s="535"/>
      <c r="AS166" s="534"/>
      <c r="AT166" s="535"/>
      <c r="AU166" s="534"/>
      <c r="AV166" s="532"/>
      <c r="AW166" s="532"/>
      <c r="AX166" s="535"/>
      <c r="AY166" s="534"/>
      <c r="AZ166" s="532"/>
      <c r="BA166" s="532"/>
      <c r="BB166" s="532"/>
      <c r="BC166" s="532"/>
      <c r="BD166" s="532"/>
      <c r="BE166" s="532"/>
      <c r="BF166" s="532"/>
      <c r="BG166" s="532"/>
      <c r="BH166" s="535"/>
      <c r="BI166" s="534"/>
      <c r="BJ166" s="532"/>
      <c r="BK166" s="535"/>
      <c r="BL166" s="534"/>
      <c r="BM166" s="535"/>
      <c r="BN166" s="534"/>
      <c r="BO166" s="532"/>
      <c r="BP166" s="532"/>
      <c r="BQ166" s="532"/>
      <c r="BR166" s="532"/>
      <c r="BS166" s="532"/>
      <c r="BT166" s="532"/>
      <c r="BU166" s="535"/>
      <c r="BV166" s="534"/>
      <c r="BW166" s="532"/>
      <c r="BX166" s="532"/>
      <c r="BY166" s="532"/>
      <c r="BZ166" s="535"/>
      <c r="CA166" s="534"/>
      <c r="CB166" s="532"/>
      <c r="CC166" s="535"/>
      <c r="CD166" s="616"/>
      <c r="CE166" s="304">
        <f t="shared" si="10"/>
        <v>0</v>
      </c>
      <c r="CF166" s="304">
        <f>CE166</f>
        <v>0</v>
      </c>
    </row>
    <row r="167" spans="1:84" ht="15.75" customHeight="1">
      <c r="A167" s="112"/>
      <c r="B167" s="108" t="s">
        <v>90</v>
      </c>
      <c r="C167" s="114">
        <v>2007</v>
      </c>
      <c r="D167" s="109" t="s">
        <v>89</v>
      </c>
      <c r="E167" s="110" t="s">
        <v>18</v>
      </c>
      <c r="F167" s="111" t="s">
        <v>91</v>
      </c>
      <c r="G167" s="534"/>
      <c r="H167" s="532"/>
      <c r="I167" s="532"/>
      <c r="J167" s="535"/>
      <c r="K167" s="534"/>
      <c r="L167" s="532"/>
      <c r="M167" s="535"/>
      <c r="N167" s="534"/>
      <c r="O167" s="532"/>
      <c r="P167" s="532"/>
      <c r="Q167" s="532"/>
      <c r="R167" s="532"/>
      <c r="S167" s="532"/>
      <c r="T167" s="532"/>
      <c r="U167" s="532"/>
      <c r="V167" s="532"/>
      <c r="W167" s="532"/>
      <c r="X167" s="532"/>
      <c r="Y167" s="535"/>
      <c r="Z167" s="534"/>
      <c r="AA167" s="532"/>
      <c r="AB167" s="532"/>
      <c r="AC167" s="532"/>
      <c r="AD167" s="532"/>
      <c r="AE167" s="532"/>
      <c r="AF167" s="532"/>
      <c r="AG167" s="532"/>
      <c r="AH167" s="532"/>
      <c r="AI167" s="656"/>
      <c r="AJ167" s="656"/>
      <c r="AK167" s="656"/>
      <c r="AL167" s="656"/>
      <c r="AM167" s="656"/>
      <c r="AN167" s="535"/>
      <c r="AO167" s="534"/>
      <c r="AP167" s="532"/>
      <c r="AQ167" s="532"/>
      <c r="AR167" s="535"/>
      <c r="AS167" s="534"/>
      <c r="AT167" s="535"/>
      <c r="AU167" s="534"/>
      <c r="AV167" s="532"/>
      <c r="AW167" s="532"/>
      <c r="AX167" s="535"/>
      <c r="AY167" s="534"/>
      <c r="AZ167" s="532"/>
      <c r="BA167" s="532"/>
      <c r="BB167" s="532"/>
      <c r="BC167" s="532"/>
      <c r="BD167" s="532"/>
      <c r="BE167" s="532"/>
      <c r="BF167" s="532"/>
      <c r="BG167" s="532"/>
      <c r="BH167" s="535"/>
      <c r="BI167" s="534"/>
      <c r="BJ167" s="532"/>
      <c r="BK167" s="535"/>
      <c r="BL167" s="534"/>
      <c r="BM167" s="535"/>
      <c r="BN167" s="534"/>
      <c r="BO167" s="532"/>
      <c r="BP167" s="532"/>
      <c r="BQ167" s="532"/>
      <c r="BR167" s="532"/>
      <c r="BS167" s="532"/>
      <c r="BT167" s="532"/>
      <c r="BU167" s="535"/>
      <c r="BV167" s="534"/>
      <c r="BW167" s="532"/>
      <c r="BX167" s="532"/>
      <c r="BY167" s="532"/>
      <c r="BZ167" s="535"/>
      <c r="CA167" s="534"/>
      <c r="CB167" s="532"/>
      <c r="CC167" s="535"/>
      <c r="CD167" s="616"/>
      <c r="CE167" s="304">
        <f t="shared" si="10"/>
        <v>0</v>
      </c>
      <c r="CF167" s="304">
        <f t="shared" si="9"/>
        <v>0</v>
      </c>
    </row>
    <row r="168" spans="1:84" ht="15.75" customHeight="1">
      <c r="A168" s="112"/>
      <c r="B168" s="108" t="s">
        <v>327</v>
      </c>
      <c r="C168" s="114"/>
      <c r="D168" s="109" t="s">
        <v>328</v>
      </c>
      <c r="E168" s="122" t="s">
        <v>56</v>
      </c>
      <c r="F168" s="111" t="s">
        <v>329</v>
      </c>
      <c r="G168" s="534"/>
      <c r="H168" s="532"/>
      <c r="I168" s="532"/>
      <c r="J168" s="535"/>
      <c r="K168" s="534"/>
      <c r="L168" s="532"/>
      <c r="M168" s="535"/>
      <c r="N168" s="534"/>
      <c r="O168" s="532"/>
      <c r="P168" s="532"/>
      <c r="Q168" s="532"/>
      <c r="R168" s="532"/>
      <c r="S168" s="532"/>
      <c r="T168" s="532"/>
      <c r="U168" s="532"/>
      <c r="V168" s="532"/>
      <c r="W168" s="532"/>
      <c r="X168" s="532"/>
      <c r="Y168" s="535"/>
      <c r="Z168" s="534"/>
      <c r="AA168" s="532"/>
      <c r="AB168" s="532"/>
      <c r="AC168" s="532"/>
      <c r="AD168" s="532"/>
      <c r="AE168" s="532"/>
      <c r="AF168" s="532"/>
      <c r="AG168" s="532"/>
      <c r="AH168" s="532"/>
      <c r="AI168" s="656"/>
      <c r="AJ168" s="656"/>
      <c r="AK168" s="656"/>
      <c r="AL168" s="656"/>
      <c r="AM168" s="656"/>
      <c r="AN168" s="535"/>
      <c r="AO168" s="534"/>
      <c r="AP168" s="532"/>
      <c r="AQ168" s="532"/>
      <c r="AR168" s="535"/>
      <c r="AS168" s="534"/>
      <c r="AT168" s="535"/>
      <c r="AU168" s="534"/>
      <c r="AV168" s="532"/>
      <c r="AW168" s="532"/>
      <c r="AX168" s="535"/>
      <c r="AY168" s="534"/>
      <c r="AZ168" s="532"/>
      <c r="BA168" s="532"/>
      <c r="BB168" s="532"/>
      <c r="BC168" s="532"/>
      <c r="BD168" s="532"/>
      <c r="BE168" s="532"/>
      <c r="BF168" s="532"/>
      <c r="BG168" s="532"/>
      <c r="BH168" s="535"/>
      <c r="BI168" s="534"/>
      <c r="BJ168" s="532"/>
      <c r="BK168" s="535"/>
      <c r="BL168" s="534"/>
      <c r="BM168" s="535"/>
      <c r="BN168" s="534"/>
      <c r="BO168" s="532"/>
      <c r="BP168" s="532"/>
      <c r="BQ168" s="532"/>
      <c r="BR168" s="532"/>
      <c r="BS168" s="532"/>
      <c r="BT168" s="532"/>
      <c r="BU168" s="535"/>
      <c r="BV168" s="534"/>
      <c r="BW168" s="532"/>
      <c r="BX168" s="532"/>
      <c r="BY168" s="532"/>
      <c r="BZ168" s="535"/>
      <c r="CA168" s="534"/>
      <c r="CB168" s="532"/>
      <c r="CC168" s="535"/>
      <c r="CD168" s="616"/>
      <c r="CE168" s="304">
        <f t="shared" si="10"/>
        <v>0</v>
      </c>
      <c r="CF168" s="304">
        <f t="shared" si="9"/>
        <v>0</v>
      </c>
    </row>
    <row r="169" spans="1:84" ht="15.75" customHeight="1">
      <c r="A169" s="141"/>
      <c r="B169" s="172" t="s">
        <v>225</v>
      </c>
      <c r="C169" s="175"/>
      <c r="D169" s="232" t="s">
        <v>130</v>
      </c>
      <c r="E169" s="189" t="s">
        <v>56</v>
      </c>
      <c r="F169" s="226"/>
      <c r="G169" s="173"/>
      <c r="H169" s="707"/>
      <c r="I169" s="707"/>
      <c r="J169" s="708"/>
      <c r="K169" s="173"/>
      <c r="L169" s="707"/>
      <c r="M169" s="708"/>
      <c r="N169" s="173"/>
      <c r="O169" s="707"/>
      <c r="P169" s="707"/>
      <c r="Q169" s="707"/>
      <c r="R169" s="707"/>
      <c r="S169" s="707"/>
      <c r="T169" s="707"/>
      <c r="U169" s="707"/>
      <c r="V169" s="707"/>
      <c r="W169" s="707"/>
      <c r="X169" s="707"/>
      <c r="Y169" s="708"/>
      <c r="Z169" s="173"/>
      <c r="AA169" s="707"/>
      <c r="AB169" s="707"/>
      <c r="AC169" s="707"/>
      <c r="AD169" s="707"/>
      <c r="AE169" s="707"/>
      <c r="AF169" s="707"/>
      <c r="AG169" s="707"/>
      <c r="AH169" s="707"/>
      <c r="AI169" s="709"/>
      <c r="AJ169" s="709"/>
      <c r="AK169" s="709"/>
      <c r="AL169" s="709"/>
      <c r="AM169" s="709"/>
      <c r="AN169" s="708"/>
      <c r="AO169" s="173"/>
      <c r="AP169" s="707"/>
      <c r="AQ169" s="707"/>
      <c r="AR169" s="582"/>
      <c r="AS169" s="727"/>
      <c r="AT169" s="582"/>
      <c r="AU169" s="727"/>
      <c r="AV169" s="728"/>
      <c r="AW169" s="728"/>
      <c r="AX169" s="582"/>
      <c r="AY169" s="727"/>
      <c r="AZ169" s="728"/>
      <c r="BA169" s="728"/>
      <c r="BB169" s="728"/>
      <c r="BC169" s="728"/>
      <c r="BD169" s="728"/>
      <c r="BE169" s="728"/>
      <c r="BF169" s="728"/>
      <c r="BG169" s="728"/>
      <c r="BH169" s="582"/>
      <c r="BI169" s="727"/>
      <c r="BJ169" s="728"/>
      <c r="BK169" s="582"/>
      <c r="BL169" s="727"/>
      <c r="BM169" s="582"/>
      <c r="BN169" s="727"/>
      <c r="BO169" s="728"/>
      <c r="BP169" s="728"/>
      <c r="BQ169" s="728"/>
      <c r="BR169" s="728"/>
      <c r="BS169" s="728"/>
      <c r="BT169" s="728"/>
      <c r="BU169" s="582"/>
      <c r="BV169" s="727"/>
      <c r="BW169" s="728"/>
      <c r="BX169" s="728"/>
      <c r="BY169" s="728"/>
      <c r="BZ169" s="582"/>
      <c r="CA169" s="727"/>
      <c r="CB169" s="728"/>
      <c r="CC169" s="582"/>
      <c r="CD169" s="624"/>
      <c r="CE169" s="719">
        <f t="shared" si="10"/>
        <v>0</v>
      </c>
      <c r="CF169" s="719">
        <f t="shared" si="9"/>
        <v>0</v>
      </c>
    </row>
    <row r="170" spans="1:84" ht="15.75" customHeight="1">
      <c r="A170" s="112"/>
      <c r="B170" s="113" t="s">
        <v>408</v>
      </c>
      <c r="C170" s="114"/>
      <c r="D170" s="115" t="s">
        <v>407</v>
      </c>
      <c r="E170" s="122" t="s">
        <v>56</v>
      </c>
      <c r="F170" s="158" t="s">
        <v>247</v>
      </c>
      <c r="G170" s="107"/>
      <c r="H170" s="523"/>
      <c r="I170" s="523"/>
      <c r="J170" s="524"/>
      <c r="K170" s="107"/>
      <c r="L170" s="523"/>
      <c r="M170" s="524"/>
      <c r="N170" s="107"/>
      <c r="O170" s="523"/>
      <c r="P170" s="523"/>
      <c r="Q170" s="523"/>
      <c r="R170" s="523"/>
      <c r="S170" s="523"/>
      <c r="T170" s="523"/>
      <c r="U170" s="523"/>
      <c r="V170" s="523"/>
      <c r="W170" s="523"/>
      <c r="X170" s="523"/>
      <c r="Y170" s="524"/>
      <c r="Z170" s="107"/>
      <c r="AA170" s="523"/>
      <c r="AB170" s="523"/>
      <c r="AC170" s="523"/>
      <c r="AD170" s="523"/>
      <c r="AE170" s="523"/>
      <c r="AF170" s="523"/>
      <c r="AG170" s="523"/>
      <c r="AH170" s="523"/>
      <c r="AI170" s="657"/>
      <c r="AJ170" s="657"/>
      <c r="AK170" s="657"/>
      <c r="AL170" s="657"/>
      <c r="AM170" s="657"/>
      <c r="AN170" s="524"/>
      <c r="AO170" s="107"/>
      <c r="AP170" s="523"/>
      <c r="AQ170" s="523"/>
      <c r="AR170" s="569"/>
      <c r="AS170" s="567"/>
      <c r="AT170" s="569"/>
      <c r="AU170" s="567"/>
      <c r="AV170" s="568"/>
      <c r="AW170" s="568"/>
      <c r="AX170" s="569"/>
      <c r="AY170" s="567"/>
      <c r="AZ170" s="568"/>
      <c r="BA170" s="568"/>
      <c r="BB170" s="568"/>
      <c r="BC170" s="568"/>
      <c r="BD170" s="568"/>
      <c r="BE170" s="568"/>
      <c r="BF170" s="568"/>
      <c r="BG170" s="568"/>
      <c r="BH170" s="569"/>
      <c r="BI170" s="567"/>
      <c r="BJ170" s="568"/>
      <c r="BK170" s="569"/>
      <c r="BL170" s="567"/>
      <c r="BM170" s="569"/>
      <c r="BN170" s="567"/>
      <c r="BO170" s="568"/>
      <c r="BP170" s="568"/>
      <c r="BQ170" s="568"/>
      <c r="BR170" s="568"/>
      <c r="BS170" s="568"/>
      <c r="BT170" s="568"/>
      <c r="BU170" s="569"/>
      <c r="BV170" s="567"/>
      <c r="BW170" s="568"/>
      <c r="BX170" s="568"/>
      <c r="BY170" s="568"/>
      <c r="BZ170" s="569"/>
      <c r="CA170" s="567"/>
      <c r="CB170" s="568"/>
      <c r="CC170" s="569"/>
      <c r="CD170" s="615"/>
      <c r="CE170" s="304">
        <f t="shared" si="10"/>
        <v>0</v>
      </c>
      <c r="CF170" s="304">
        <f t="shared" si="9"/>
        <v>0</v>
      </c>
    </row>
    <row r="171" spans="1:84" ht="15.75" customHeight="1">
      <c r="A171" s="112"/>
      <c r="B171" s="108" t="s">
        <v>135</v>
      </c>
      <c r="C171" s="114">
        <v>2000</v>
      </c>
      <c r="D171" s="121" t="s">
        <v>320</v>
      </c>
      <c r="E171" s="122" t="s">
        <v>18</v>
      </c>
      <c r="F171" s="143" t="s">
        <v>85</v>
      </c>
      <c r="G171" s="704"/>
      <c r="H171" s="705"/>
      <c r="I171" s="705"/>
      <c r="J171" s="689"/>
      <c r="K171" s="704"/>
      <c r="L171" s="705"/>
      <c r="M171" s="689"/>
      <c r="N171" s="704"/>
      <c r="O171" s="705"/>
      <c r="P171" s="705"/>
      <c r="Q171" s="705"/>
      <c r="R171" s="705"/>
      <c r="S171" s="705"/>
      <c r="T171" s="705"/>
      <c r="U171" s="705"/>
      <c r="V171" s="705"/>
      <c r="W171" s="705"/>
      <c r="X171" s="705"/>
      <c r="Y171" s="689"/>
      <c r="Z171" s="704"/>
      <c r="AA171" s="705"/>
      <c r="AB171" s="705"/>
      <c r="AC171" s="705"/>
      <c r="AD171" s="705"/>
      <c r="AE171" s="705"/>
      <c r="AF171" s="705"/>
      <c r="AG171" s="705"/>
      <c r="AH171" s="705"/>
      <c r="AI171" s="706"/>
      <c r="AJ171" s="706"/>
      <c r="AK171" s="706"/>
      <c r="AL171" s="706"/>
      <c r="AM171" s="706"/>
      <c r="AN171" s="689"/>
      <c r="AO171" s="704"/>
      <c r="AP171" s="705"/>
      <c r="AQ171" s="705"/>
      <c r="AR171" s="689"/>
      <c r="AS171" s="704"/>
      <c r="AT171" s="689"/>
      <c r="AU171" s="704"/>
      <c r="AV171" s="705"/>
      <c r="AW171" s="705"/>
      <c r="AX171" s="689"/>
      <c r="AY171" s="704"/>
      <c r="AZ171" s="705"/>
      <c r="BA171" s="705"/>
      <c r="BB171" s="705"/>
      <c r="BC171" s="705"/>
      <c r="BD171" s="705"/>
      <c r="BE171" s="705"/>
      <c r="BF171" s="705"/>
      <c r="BG171" s="705"/>
      <c r="BH171" s="689"/>
      <c r="BI171" s="704"/>
      <c r="BJ171" s="705"/>
      <c r="BK171" s="689"/>
      <c r="BL171" s="704"/>
      <c r="BM171" s="689"/>
      <c r="BN171" s="704"/>
      <c r="BO171" s="705"/>
      <c r="BP171" s="705"/>
      <c r="BQ171" s="705"/>
      <c r="BR171" s="705"/>
      <c r="BS171" s="705"/>
      <c r="BT171" s="705"/>
      <c r="BU171" s="689"/>
      <c r="BV171" s="704"/>
      <c r="BW171" s="705"/>
      <c r="BX171" s="705"/>
      <c r="BY171" s="705"/>
      <c r="BZ171" s="689"/>
      <c r="CA171" s="704"/>
      <c r="CB171" s="705"/>
      <c r="CC171" s="689"/>
      <c r="CD171" s="690"/>
      <c r="CE171" s="304">
        <f t="shared" si="10"/>
        <v>0</v>
      </c>
      <c r="CF171" s="304">
        <f>CE171</f>
        <v>0</v>
      </c>
    </row>
    <row r="172" spans="1:84" ht="15.75" customHeight="1">
      <c r="A172" s="103"/>
      <c r="B172" s="104" t="s">
        <v>399</v>
      </c>
      <c r="C172" s="181"/>
      <c r="D172" s="168" t="s">
        <v>398</v>
      </c>
      <c r="E172" s="117" t="s">
        <v>56</v>
      </c>
      <c r="F172" s="338" t="s">
        <v>400</v>
      </c>
      <c r="G172" s="627"/>
      <c r="H172" s="628"/>
      <c r="I172" s="628"/>
      <c r="J172" s="632"/>
      <c r="K172" s="627"/>
      <c r="L172" s="628"/>
      <c r="M172" s="632"/>
      <c r="N172" s="627"/>
      <c r="O172" s="628"/>
      <c r="P172" s="628"/>
      <c r="Q172" s="628"/>
      <c r="R172" s="628"/>
      <c r="S172" s="628"/>
      <c r="T172" s="628"/>
      <c r="U172" s="628"/>
      <c r="V172" s="628"/>
      <c r="W172" s="628"/>
      <c r="X172" s="628"/>
      <c r="Y172" s="632"/>
      <c r="Z172" s="627"/>
      <c r="AA172" s="628"/>
      <c r="AB172" s="628"/>
      <c r="AC172" s="628"/>
      <c r="AD172" s="628"/>
      <c r="AE172" s="628"/>
      <c r="AF172" s="628"/>
      <c r="AG172" s="628"/>
      <c r="AH172" s="628"/>
      <c r="AI172" s="686"/>
      <c r="AJ172" s="686"/>
      <c r="AK172" s="686"/>
      <c r="AL172" s="686"/>
      <c r="AM172" s="686"/>
      <c r="AN172" s="632"/>
      <c r="AO172" s="627"/>
      <c r="AP172" s="628"/>
      <c r="AQ172" s="628"/>
      <c r="AR172" s="696"/>
      <c r="AS172" s="729"/>
      <c r="AT172" s="696"/>
      <c r="AU172" s="729"/>
      <c r="AV172" s="730"/>
      <c r="AW172" s="730"/>
      <c r="AX172" s="696"/>
      <c r="AY172" s="729"/>
      <c r="AZ172" s="730"/>
      <c r="BA172" s="730"/>
      <c r="BB172" s="730"/>
      <c r="BC172" s="730"/>
      <c r="BD172" s="730"/>
      <c r="BE172" s="730"/>
      <c r="BF172" s="730"/>
      <c r="BG172" s="730"/>
      <c r="BH172" s="696"/>
      <c r="BI172" s="729"/>
      <c r="BJ172" s="730"/>
      <c r="BK172" s="696"/>
      <c r="BL172" s="729"/>
      <c r="BM172" s="696"/>
      <c r="BN172" s="729"/>
      <c r="BO172" s="730"/>
      <c r="BP172" s="730"/>
      <c r="BQ172" s="730"/>
      <c r="BR172" s="730"/>
      <c r="BS172" s="730"/>
      <c r="BT172" s="730"/>
      <c r="BU172" s="696"/>
      <c r="BV172" s="729"/>
      <c r="BW172" s="730"/>
      <c r="BX172" s="730"/>
      <c r="BY172" s="730"/>
      <c r="BZ172" s="696"/>
      <c r="CA172" s="729"/>
      <c r="CB172" s="730"/>
      <c r="CC172" s="696"/>
      <c r="CD172" s="697"/>
      <c r="CE172" s="304">
        <f t="shared" si="10"/>
        <v>0</v>
      </c>
      <c r="CF172" s="304">
        <f>CE172</f>
        <v>0</v>
      </c>
    </row>
    <row r="173" spans="1:84" ht="15.75" customHeight="1">
      <c r="A173" s="174"/>
      <c r="B173" s="346" t="s">
        <v>138</v>
      </c>
      <c r="C173" s="175"/>
      <c r="D173" s="125" t="s">
        <v>326</v>
      </c>
      <c r="E173" s="134" t="s">
        <v>58</v>
      </c>
      <c r="F173" s="373" t="s">
        <v>98</v>
      </c>
      <c r="G173" s="536"/>
      <c r="H173" s="529"/>
      <c r="I173" s="529"/>
      <c r="J173" s="537"/>
      <c r="K173" s="536"/>
      <c r="L173" s="529"/>
      <c r="M173" s="537"/>
      <c r="N173" s="536"/>
      <c r="O173" s="529"/>
      <c r="P173" s="529"/>
      <c r="Q173" s="529"/>
      <c r="R173" s="529"/>
      <c r="S173" s="529"/>
      <c r="T173" s="529"/>
      <c r="U173" s="529"/>
      <c r="V173" s="529"/>
      <c r="W173" s="529"/>
      <c r="X173" s="529"/>
      <c r="Y173" s="537"/>
      <c r="Z173" s="536"/>
      <c r="AA173" s="529"/>
      <c r="AB173" s="529"/>
      <c r="AC173" s="529"/>
      <c r="AD173" s="529"/>
      <c r="AE173" s="529"/>
      <c r="AF173" s="529"/>
      <c r="AG173" s="529"/>
      <c r="AH173" s="529"/>
      <c r="AI173" s="659"/>
      <c r="AJ173" s="659"/>
      <c r="AK173" s="659"/>
      <c r="AL173" s="659"/>
      <c r="AM173" s="659"/>
      <c r="AN173" s="537"/>
      <c r="AO173" s="536"/>
      <c r="AP173" s="529"/>
      <c r="AQ173" s="529"/>
      <c r="AR173" s="537"/>
      <c r="AS173" s="536"/>
      <c r="AT173" s="537"/>
      <c r="AU173" s="536"/>
      <c r="AV173" s="529"/>
      <c r="AW173" s="529"/>
      <c r="AX173" s="537"/>
      <c r="AY173" s="536"/>
      <c r="AZ173" s="529"/>
      <c r="BA173" s="529"/>
      <c r="BB173" s="529"/>
      <c r="BC173" s="529"/>
      <c r="BD173" s="529"/>
      <c r="BE173" s="529"/>
      <c r="BF173" s="529"/>
      <c r="BG173" s="529"/>
      <c r="BH173" s="537"/>
      <c r="BI173" s="536"/>
      <c r="BJ173" s="529"/>
      <c r="BK173" s="537"/>
      <c r="BL173" s="536"/>
      <c r="BM173" s="537"/>
      <c r="BN173" s="536"/>
      <c r="BO173" s="529"/>
      <c r="BP173" s="529"/>
      <c r="BQ173" s="529"/>
      <c r="BR173" s="529"/>
      <c r="BS173" s="529"/>
      <c r="BT173" s="529"/>
      <c r="BU173" s="537"/>
      <c r="BV173" s="536"/>
      <c r="BW173" s="529"/>
      <c r="BX173" s="529"/>
      <c r="BY173" s="529"/>
      <c r="BZ173" s="537"/>
      <c r="CA173" s="536"/>
      <c r="CB173" s="529"/>
      <c r="CC173" s="537"/>
      <c r="CD173" s="619"/>
      <c r="CE173" s="718">
        <f t="shared" si="10"/>
        <v>0</v>
      </c>
      <c r="CF173" s="179">
        <f>SUM(CE173:CE173)</f>
        <v>0</v>
      </c>
    </row>
    <row r="174" spans="1:84" ht="15.75" customHeight="1">
      <c r="A174" s="107"/>
      <c r="B174" s="302" t="s">
        <v>389</v>
      </c>
      <c r="C174" s="114"/>
      <c r="D174" s="121" t="s">
        <v>388</v>
      </c>
      <c r="E174" s="133" t="s">
        <v>56</v>
      </c>
      <c r="F174" s="303" t="s">
        <v>390</v>
      </c>
      <c r="G174" s="534"/>
      <c r="H174" s="532"/>
      <c r="I174" s="532"/>
      <c r="J174" s="535"/>
      <c r="K174" s="534"/>
      <c r="L174" s="532"/>
      <c r="M174" s="535"/>
      <c r="N174" s="534"/>
      <c r="O174" s="532"/>
      <c r="P174" s="532"/>
      <c r="Q174" s="532"/>
      <c r="R174" s="532"/>
      <c r="S174" s="532"/>
      <c r="T174" s="532"/>
      <c r="U174" s="532"/>
      <c r="V174" s="532"/>
      <c r="W174" s="532"/>
      <c r="X174" s="532"/>
      <c r="Y174" s="535"/>
      <c r="Z174" s="534"/>
      <c r="AA174" s="532"/>
      <c r="AB174" s="532"/>
      <c r="AC174" s="532"/>
      <c r="AD174" s="532"/>
      <c r="AE174" s="532"/>
      <c r="AF174" s="532"/>
      <c r="AG174" s="532"/>
      <c r="AH174" s="532"/>
      <c r="AI174" s="656"/>
      <c r="AJ174" s="656"/>
      <c r="AK174" s="656"/>
      <c r="AL174" s="656"/>
      <c r="AM174" s="656"/>
      <c r="AN174" s="535"/>
      <c r="AO174" s="534"/>
      <c r="AP174" s="532"/>
      <c r="AQ174" s="532"/>
      <c r="AR174" s="535"/>
      <c r="AS174" s="534"/>
      <c r="AT174" s="535"/>
      <c r="AU174" s="534"/>
      <c r="AV174" s="532"/>
      <c r="AW174" s="532"/>
      <c r="AX174" s="535"/>
      <c r="AY174" s="534"/>
      <c r="AZ174" s="532"/>
      <c r="BA174" s="532"/>
      <c r="BB174" s="532"/>
      <c r="BC174" s="532"/>
      <c r="BD174" s="532"/>
      <c r="BE174" s="532"/>
      <c r="BF174" s="532"/>
      <c r="BG174" s="532"/>
      <c r="BH174" s="535"/>
      <c r="BI174" s="534"/>
      <c r="BJ174" s="532"/>
      <c r="BK174" s="535"/>
      <c r="BL174" s="534"/>
      <c r="BM174" s="535"/>
      <c r="BN174" s="534"/>
      <c r="BO174" s="532"/>
      <c r="BP174" s="532"/>
      <c r="BQ174" s="532"/>
      <c r="BR174" s="532"/>
      <c r="BS174" s="532"/>
      <c r="BT174" s="532"/>
      <c r="BU174" s="535"/>
      <c r="BV174" s="534"/>
      <c r="BW174" s="532"/>
      <c r="BX174" s="532"/>
      <c r="BY174" s="532"/>
      <c r="BZ174" s="535"/>
      <c r="CA174" s="534"/>
      <c r="CB174" s="532"/>
      <c r="CC174" s="535"/>
      <c r="CD174" s="616"/>
      <c r="CE174" s="304">
        <f t="shared" si="10"/>
        <v>0</v>
      </c>
      <c r="CF174" s="304">
        <f>CE174</f>
        <v>0</v>
      </c>
    </row>
    <row r="175" spans="1:84" ht="15.75" customHeight="1">
      <c r="A175" s="173"/>
      <c r="B175" s="353" t="s">
        <v>402</v>
      </c>
      <c r="C175" s="227">
        <v>2010</v>
      </c>
      <c r="D175" s="125" t="s">
        <v>53</v>
      </c>
      <c r="E175" s="134" t="s">
        <v>56</v>
      </c>
      <c r="F175" s="354" t="s">
        <v>55</v>
      </c>
      <c r="G175" s="639"/>
      <c r="H175" s="640"/>
      <c r="I175" s="640"/>
      <c r="J175" s="710"/>
      <c r="K175" s="639"/>
      <c r="L175" s="640"/>
      <c r="M175" s="710"/>
      <c r="N175" s="639"/>
      <c r="O175" s="640"/>
      <c r="P175" s="640"/>
      <c r="Q175" s="640"/>
      <c r="R175" s="640"/>
      <c r="S175" s="640"/>
      <c r="T175" s="640"/>
      <c r="U175" s="640"/>
      <c r="V175" s="640"/>
      <c r="W175" s="640"/>
      <c r="X175" s="640"/>
      <c r="Y175" s="710"/>
      <c r="Z175" s="639"/>
      <c r="AA175" s="640"/>
      <c r="AB175" s="640"/>
      <c r="AC175" s="640"/>
      <c r="AD175" s="640"/>
      <c r="AE175" s="640"/>
      <c r="AF175" s="640"/>
      <c r="AG175" s="640"/>
      <c r="AH175" s="640"/>
      <c r="AI175" s="711"/>
      <c r="AJ175" s="711"/>
      <c r="AK175" s="711"/>
      <c r="AL175" s="711"/>
      <c r="AM175" s="711"/>
      <c r="AN175" s="710"/>
      <c r="AO175" s="639"/>
      <c r="AP175" s="640"/>
      <c r="AQ175" s="640"/>
      <c r="AR175" s="537"/>
      <c r="AS175" s="536"/>
      <c r="AT175" s="537"/>
      <c r="AU175" s="536"/>
      <c r="AV175" s="529"/>
      <c r="AW175" s="529"/>
      <c r="AX175" s="537"/>
      <c r="AY175" s="536"/>
      <c r="AZ175" s="529"/>
      <c r="BA175" s="529"/>
      <c r="BB175" s="529"/>
      <c r="BC175" s="529"/>
      <c r="BD175" s="529"/>
      <c r="BE175" s="529"/>
      <c r="BF175" s="529"/>
      <c r="BG175" s="529"/>
      <c r="BH175" s="537"/>
      <c r="BI175" s="536"/>
      <c r="BJ175" s="529"/>
      <c r="BK175" s="537"/>
      <c r="BL175" s="536"/>
      <c r="BM175" s="537"/>
      <c r="BN175" s="536"/>
      <c r="BO175" s="529"/>
      <c r="BP175" s="529"/>
      <c r="BQ175" s="529"/>
      <c r="BR175" s="529"/>
      <c r="BS175" s="529"/>
      <c r="BT175" s="529"/>
      <c r="BU175" s="537"/>
      <c r="BV175" s="536"/>
      <c r="BW175" s="529"/>
      <c r="BX175" s="529"/>
      <c r="BY175" s="529"/>
      <c r="BZ175" s="537"/>
      <c r="CA175" s="536"/>
      <c r="CB175" s="529"/>
      <c r="CC175" s="537"/>
      <c r="CD175" s="619"/>
      <c r="CE175" s="304">
        <f t="shared" si="10"/>
        <v>0</v>
      </c>
      <c r="CF175" s="182">
        <f>CE175</f>
        <v>0</v>
      </c>
    </row>
    <row r="176" spans="1:84" ht="15.75" customHeight="1">
      <c r="A176" s="174"/>
      <c r="B176" s="128" t="s">
        <v>330</v>
      </c>
      <c r="C176" s="175"/>
      <c r="D176" s="139" t="s">
        <v>328</v>
      </c>
      <c r="E176" s="130" t="s">
        <v>56</v>
      </c>
      <c r="F176" s="289" t="s">
        <v>329</v>
      </c>
      <c r="G176" s="174"/>
      <c r="H176" s="527"/>
      <c r="I176" s="527"/>
      <c r="J176" s="694"/>
      <c r="K176" s="174"/>
      <c r="L176" s="527"/>
      <c r="M176" s="694"/>
      <c r="N176" s="174"/>
      <c r="O176" s="527"/>
      <c r="P176" s="527"/>
      <c r="Q176" s="527"/>
      <c r="R176" s="527"/>
      <c r="S176" s="527"/>
      <c r="T176" s="527"/>
      <c r="U176" s="527"/>
      <c r="V176" s="527"/>
      <c r="W176" s="527"/>
      <c r="X176" s="527"/>
      <c r="Y176" s="694"/>
      <c r="Z176" s="174"/>
      <c r="AA176" s="527"/>
      <c r="AB176" s="527"/>
      <c r="AC176" s="527"/>
      <c r="AD176" s="527"/>
      <c r="AE176" s="527"/>
      <c r="AF176" s="527"/>
      <c r="AG176" s="527"/>
      <c r="AH176" s="527"/>
      <c r="AI176" s="701"/>
      <c r="AJ176" s="701"/>
      <c r="AK176" s="701"/>
      <c r="AL176" s="701"/>
      <c r="AM176" s="701"/>
      <c r="AN176" s="694"/>
      <c r="AO176" s="174"/>
      <c r="AP176" s="527"/>
      <c r="AQ176" s="527"/>
      <c r="AR176" s="694"/>
      <c r="AS176" s="174"/>
      <c r="AT176" s="694"/>
      <c r="AU176" s="174"/>
      <c r="AV176" s="527"/>
      <c r="AW176" s="527"/>
      <c r="AX176" s="694"/>
      <c r="AY176" s="174"/>
      <c r="AZ176" s="527"/>
      <c r="BA176" s="527"/>
      <c r="BB176" s="527"/>
      <c r="BC176" s="527"/>
      <c r="BD176" s="527"/>
      <c r="BE176" s="527"/>
      <c r="BF176" s="527"/>
      <c r="BG176" s="527"/>
      <c r="BH176" s="694"/>
      <c r="BI176" s="174"/>
      <c r="BJ176" s="527"/>
      <c r="BK176" s="694"/>
      <c r="BL176" s="174"/>
      <c r="BM176" s="694"/>
      <c r="BN176" s="174"/>
      <c r="BO176" s="527"/>
      <c r="BP176" s="527"/>
      <c r="BQ176" s="527"/>
      <c r="BR176" s="527"/>
      <c r="BS176" s="527"/>
      <c r="BT176" s="527"/>
      <c r="BU176" s="694"/>
      <c r="BV176" s="174"/>
      <c r="BW176" s="527"/>
      <c r="BX176" s="527"/>
      <c r="BY176" s="527"/>
      <c r="BZ176" s="694"/>
      <c r="CA176" s="174"/>
      <c r="CB176" s="527"/>
      <c r="CC176" s="694"/>
      <c r="CD176" s="695"/>
      <c r="CE176" s="304">
        <f t="shared" si="10"/>
        <v>0</v>
      </c>
      <c r="CF176" s="304">
        <f t="shared" si="9"/>
        <v>0</v>
      </c>
    </row>
    <row r="177" spans="1:84" ht="15.75" customHeight="1">
      <c r="A177" s="124"/>
      <c r="B177" s="137" t="s">
        <v>372</v>
      </c>
      <c r="C177" s="175"/>
      <c r="D177" s="129" t="s">
        <v>371</v>
      </c>
      <c r="E177" s="130" t="s">
        <v>18</v>
      </c>
      <c r="F177" s="183" t="s">
        <v>242</v>
      </c>
      <c r="G177" s="174"/>
      <c r="H177" s="527"/>
      <c r="I177" s="527"/>
      <c r="J177" s="694"/>
      <c r="K177" s="174"/>
      <c r="L177" s="527"/>
      <c r="M177" s="694"/>
      <c r="N177" s="174"/>
      <c r="O177" s="527"/>
      <c r="P177" s="527"/>
      <c r="Q177" s="527"/>
      <c r="R177" s="527"/>
      <c r="S177" s="527"/>
      <c r="T177" s="527"/>
      <c r="U177" s="527"/>
      <c r="V177" s="527"/>
      <c r="W177" s="527"/>
      <c r="X177" s="527"/>
      <c r="Y177" s="694"/>
      <c r="Z177" s="174"/>
      <c r="AA177" s="527"/>
      <c r="AB177" s="527"/>
      <c r="AC177" s="527"/>
      <c r="AD177" s="527"/>
      <c r="AE177" s="527"/>
      <c r="AF177" s="527"/>
      <c r="AG177" s="527"/>
      <c r="AH177" s="527"/>
      <c r="AI177" s="701"/>
      <c r="AJ177" s="701"/>
      <c r="AK177" s="701"/>
      <c r="AL177" s="701"/>
      <c r="AM177" s="701"/>
      <c r="AN177" s="694"/>
      <c r="AO177" s="174"/>
      <c r="AP177" s="527"/>
      <c r="AQ177" s="527"/>
      <c r="AR177" s="581"/>
      <c r="AS177" s="702"/>
      <c r="AT177" s="581"/>
      <c r="AU177" s="702"/>
      <c r="AV177" s="625"/>
      <c r="AW177" s="625"/>
      <c r="AX177" s="581"/>
      <c r="AY177" s="702"/>
      <c r="AZ177" s="625"/>
      <c r="BA177" s="625"/>
      <c r="BB177" s="625"/>
      <c r="BC177" s="625"/>
      <c r="BD177" s="625"/>
      <c r="BE177" s="625"/>
      <c r="BF177" s="625"/>
      <c r="BG177" s="625"/>
      <c r="BH177" s="581"/>
      <c r="BI177" s="702"/>
      <c r="BJ177" s="625"/>
      <c r="BK177" s="581"/>
      <c r="BL177" s="702"/>
      <c r="BM177" s="581"/>
      <c r="BN177" s="702"/>
      <c r="BO177" s="625"/>
      <c r="BP177" s="625"/>
      <c r="BQ177" s="625"/>
      <c r="BR177" s="625"/>
      <c r="BS177" s="625"/>
      <c r="BT177" s="625"/>
      <c r="BU177" s="581"/>
      <c r="BV177" s="702"/>
      <c r="BW177" s="625"/>
      <c r="BX177" s="625"/>
      <c r="BY177" s="625"/>
      <c r="BZ177" s="581"/>
      <c r="CA177" s="702"/>
      <c r="CB177" s="625"/>
      <c r="CC177" s="581"/>
      <c r="CD177" s="622"/>
      <c r="CE177" s="718">
        <f t="shared" si="10"/>
        <v>0</v>
      </c>
      <c r="CF177" s="718">
        <f>CE177</f>
        <v>0</v>
      </c>
    </row>
    <row r="178" spans="1:84" ht="15.75" customHeight="1">
      <c r="A178" s="124"/>
      <c r="B178" s="137" t="s">
        <v>414</v>
      </c>
      <c r="C178" s="175"/>
      <c r="D178" s="129" t="s">
        <v>388</v>
      </c>
      <c r="E178" s="130" t="s">
        <v>56</v>
      </c>
      <c r="F178" s="252" t="s">
        <v>390</v>
      </c>
      <c r="G178" s="174"/>
      <c r="H178" s="527"/>
      <c r="I178" s="527"/>
      <c r="J178" s="694"/>
      <c r="K178" s="174"/>
      <c r="L178" s="527"/>
      <c r="M178" s="694"/>
      <c r="N178" s="174"/>
      <c r="O178" s="527"/>
      <c r="P178" s="527"/>
      <c r="Q178" s="527"/>
      <c r="R178" s="527"/>
      <c r="S178" s="527"/>
      <c r="T178" s="527"/>
      <c r="U178" s="527"/>
      <c r="V178" s="527"/>
      <c r="W178" s="527"/>
      <c r="X178" s="527"/>
      <c r="Y178" s="694"/>
      <c r="Z178" s="174"/>
      <c r="AA178" s="527"/>
      <c r="AB178" s="527"/>
      <c r="AC178" s="527"/>
      <c r="AD178" s="527"/>
      <c r="AE178" s="527"/>
      <c r="AF178" s="527"/>
      <c r="AG178" s="527"/>
      <c r="AH178" s="527"/>
      <c r="AI178" s="701"/>
      <c r="AJ178" s="701"/>
      <c r="AK178" s="701"/>
      <c r="AL178" s="701"/>
      <c r="AM178" s="701"/>
      <c r="AN178" s="694"/>
      <c r="AO178" s="174"/>
      <c r="AP178" s="527"/>
      <c r="AQ178" s="527"/>
      <c r="AR178" s="581"/>
      <c r="AS178" s="702"/>
      <c r="AT178" s="581"/>
      <c r="AU178" s="702"/>
      <c r="AV178" s="625"/>
      <c r="AW178" s="625"/>
      <c r="AX178" s="581"/>
      <c r="AY178" s="702"/>
      <c r="AZ178" s="625"/>
      <c r="BA178" s="625"/>
      <c r="BB178" s="625"/>
      <c r="BC178" s="625"/>
      <c r="BD178" s="625"/>
      <c r="BE178" s="625"/>
      <c r="BF178" s="625"/>
      <c r="BG178" s="625"/>
      <c r="BH178" s="581"/>
      <c r="BI178" s="702"/>
      <c r="BJ178" s="625"/>
      <c r="BK178" s="581"/>
      <c r="BL178" s="702"/>
      <c r="BM178" s="581"/>
      <c r="BN178" s="702"/>
      <c r="BO178" s="625"/>
      <c r="BP178" s="625"/>
      <c r="BQ178" s="625"/>
      <c r="BR178" s="625"/>
      <c r="BS178" s="625"/>
      <c r="BT178" s="625"/>
      <c r="BU178" s="581"/>
      <c r="BV178" s="702"/>
      <c r="BW178" s="625"/>
      <c r="BX178" s="625"/>
      <c r="BY178" s="625"/>
      <c r="BZ178" s="581"/>
      <c r="CA178" s="702"/>
      <c r="CB178" s="625"/>
      <c r="CC178" s="581"/>
      <c r="CD178" s="622"/>
      <c r="CE178" s="718">
        <f t="shared" si="10"/>
        <v>0</v>
      </c>
      <c r="CF178" s="718">
        <f>CE178</f>
        <v>0</v>
      </c>
    </row>
    <row r="179" spans="1:84" ht="15.75" customHeight="1" thickBot="1">
      <c r="A179" s="152"/>
      <c r="B179" s="144" t="s">
        <v>385</v>
      </c>
      <c r="C179" s="387"/>
      <c r="D179" s="328" t="s">
        <v>384</v>
      </c>
      <c r="E179" s="145" t="s">
        <v>56</v>
      </c>
      <c r="F179" s="329" t="s">
        <v>133</v>
      </c>
      <c r="G179" s="715"/>
      <c r="H179" s="716"/>
      <c r="I179" s="716"/>
      <c r="J179" s="698"/>
      <c r="K179" s="715"/>
      <c r="L179" s="716"/>
      <c r="M179" s="698"/>
      <c r="N179" s="715"/>
      <c r="O179" s="716"/>
      <c r="P179" s="716"/>
      <c r="Q179" s="716"/>
      <c r="R179" s="716"/>
      <c r="S179" s="716"/>
      <c r="T179" s="716"/>
      <c r="U179" s="716"/>
      <c r="V179" s="716"/>
      <c r="W179" s="716"/>
      <c r="X179" s="716"/>
      <c r="Y179" s="698"/>
      <c r="Z179" s="715"/>
      <c r="AA179" s="716"/>
      <c r="AB179" s="716"/>
      <c r="AC179" s="716"/>
      <c r="AD179" s="716"/>
      <c r="AE179" s="716"/>
      <c r="AF179" s="716"/>
      <c r="AG179" s="716"/>
      <c r="AH179" s="716"/>
      <c r="AI179" s="717"/>
      <c r="AJ179" s="717"/>
      <c r="AK179" s="717"/>
      <c r="AL179" s="717"/>
      <c r="AM179" s="717"/>
      <c r="AN179" s="698"/>
      <c r="AO179" s="715"/>
      <c r="AP179" s="716"/>
      <c r="AQ179" s="716"/>
      <c r="AR179" s="698"/>
      <c r="AS179" s="715"/>
      <c r="AT179" s="698"/>
      <c r="AU179" s="715"/>
      <c r="AV179" s="716"/>
      <c r="AW179" s="716"/>
      <c r="AX179" s="698"/>
      <c r="AY179" s="715"/>
      <c r="AZ179" s="716"/>
      <c r="BA179" s="716"/>
      <c r="BB179" s="716"/>
      <c r="BC179" s="716"/>
      <c r="BD179" s="716"/>
      <c r="BE179" s="716"/>
      <c r="BF179" s="716"/>
      <c r="BG179" s="716"/>
      <c r="BH179" s="698"/>
      <c r="BI179" s="715"/>
      <c r="BJ179" s="716"/>
      <c r="BK179" s="698"/>
      <c r="BL179" s="715"/>
      <c r="BM179" s="698"/>
      <c r="BN179" s="715"/>
      <c r="BO179" s="716"/>
      <c r="BP179" s="716"/>
      <c r="BQ179" s="716"/>
      <c r="BR179" s="716"/>
      <c r="BS179" s="716"/>
      <c r="BT179" s="716"/>
      <c r="BU179" s="698"/>
      <c r="BV179" s="715"/>
      <c r="BW179" s="716"/>
      <c r="BX179" s="716"/>
      <c r="BY179" s="716"/>
      <c r="BZ179" s="698"/>
      <c r="CA179" s="715"/>
      <c r="CB179" s="716"/>
      <c r="CC179" s="698"/>
      <c r="CD179" s="699"/>
      <c r="CE179" s="720">
        <f t="shared" si="10"/>
        <v>0</v>
      </c>
      <c r="CF179" s="720">
        <f>CE179</f>
        <v>0</v>
      </c>
    </row>
    <row r="180" spans="1:82" ht="13.5" thickTop="1">
      <c r="A180" s="96"/>
      <c r="B180" s="146" t="s">
        <v>76</v>
      </c>
      <c r="C180" s="386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</row>
  </sheetData>
  <sheetProtection/>
  <mergeCells count="90">
    <mergeCell ref="BV5:BZ5"/>
    <mergeCell ref="BV6:BZ6"/>
    <mergeCell ref="CA5:CC5"/>
    <mergeCell ref="CA6:CC6"/>
    <mergeCell ref="F26:F27"/>
    <mergeCell ref="AS5:AT5"/>
    <mergeCell ref="AS6:AT6"/>
    <mergeCell ref="AY6:BH6"/>
    <mergeCell ref="K5:M5"/>
    <mergeCell ref="AU5:AX5"/>
    <mergeCell ref="AU6:AX6"/>
    <mergeCell ref="Z5:AN5"/>
    <mergeCell ref="A15:A16"/>
    <mergeCell ref="B15:B16"/>
    <mergeCell ref="C15:C16"/>
    <mergeCell ref="F15:F16"/>
    <mergeCell ref="K6:M6"/>
    <mergeCell ref="N5:Y5"/>
    <mergeCell ref="D5:D7"/>
    <mergeCell ref="F5:F7"/>
    <mergeCell ref="G5:J5"/>
    <mergeCell ref="G6:J6"/>
    <mergeCell ref="CF117:CF118"/>
    <mergeCell ref="CF15:CF16"/>
    <mergeCell ref="A30:A31"/>
    <mergeCell ref="B30:B31"/>
    <mergeCell ref="C30:C31"/>
    <mergeCell ref="F30:F31"/>
    <mergeCell ref="CF30:CF31"/>
    <mergeCell ref="A26:A27"/>
    <mergeCell ref="B26:B27"/>
    <mergeCell ref="C26:C27"/>
    <mergeCell ref="CF56:CF57"/>
    <mergeCell ref="A120:A121"/>
    <mergeCell ref="B120:B121"/>
    <mergeCell ref="C120:C121"/>
    <mergeCell ref="F120:F121"/>
    <mergeCell ref="CF120:CF121"/>
    <mergeCell ref="A117:A118"/>
    <mergeCell ref="B117:B118"/>
    <mergeCell ref="C117:C118"/>
    <mergeCell ref="F117:F118"/>
    <mergeCell ref="F18:F19"/>
    <mergeCell ref="A160:A161"/>
    <mergeCell ref="B160:B161"/>
    <mergeCell ref="C160:C161"/>
    <mergeCell ref="F160:F161"/>
    <mergeCell ref="CF160:CF161"/>
    <mergeCell ref="A56:A57"/>
    <mergeCell ref="B56:B57"/>
    <mergeCell ref="C56:C57"/>
    <mergeCell ref="F56:F57"/>
    <mergeCell ref="C18:C19"/>
    <mergeCell ref="A47:A48"/>
    <mergeCell ref="B47:B48"/>
    <mergeCell ref="C47:C48"/>
    <mergeCell ref="CF47:CF48"/>
    <mergeCell ref="B79:B80"/>
    <mergeCell ref="C79:C80"/>
    <mergeCell ref="F79:F80"/>
    <mergeCell ref="CF79:CF80"/>
    <mergeCell ref="F47:F48"/>
    <mergeCell ref="A86:A87"/>
    <mergeCell ref="B86:B87"/>
    <mergeCell ref="C86:C87"/>
    <mergeCell ref="F86:F87"/>
    <mergeCell ref="A79:A80"/>
    <mergeCell ref="CF26:CF27"/>
    <mergeCell ref="CF86:CF87"/>
    <mergeCell ref="CF18:CF19"/>
    <mergeCell ref="A18:A19"/>
    <mergeCell ref="B18:B19"/>
    <mergeCell ref="CE5:CE7"/>
    <mergeCell ref="CF5:CF7"/>
    <mergeCell ref="AY5:BH5"/>
    <mergeCell ref="AO6:AR6"/>
    <mergeCell ref="A1:F1"/>
    <mergeCell ref="A3:F3"/>
    <mergeCell ref="A5:A7"/>
    <mergeCell ref="B5:B7"/>
    <mergeCell ref="C5:C7"/>
    <mergeCell ref="N6:Y6"/>
    <mergeCell ref="Z6:AN6"/>
    <mergeCell ref="AO5:AR5"/>
    <mergeCell ref="BL5:BM5"/>
    <mergeCell ref="BL6:BM6"/>
    <mergeCell ref="BN5:BU5"/>
    <mergeCell ref="BN6:BU6"/>
    <mergeCell ref="BI5:BK5"/>
    <mergeCell ref="BI6:B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49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2.28125" style="0" customWidth="1"/>
    <col min="12" max="12" width="11.57421875" style="0" customWidth="1"/>
    <col min="13" max="14" width="11.8515625" style="0" bestFit="1" customWidth="1"/>
    <col min="15" max="15" width="11.57421875" style="0" bestFit="1" customWidth="1"/>
  </cols>
  <sheetData>
    <row r="1" spans="1:6" ht="26.25">
      <c r="A1" s="1054" t="s">
        <v>12</v>
      </c>
      <c r="B1" s="1054"/>
      <c r="C1" s="1054"/>
      <c r="D1" s="1054"/>
      <c r="E1" s="1054"/>
      <c r="F1" s="1054"/>
    </row>
    <row r="3" ht="15.75">
      <c r="A3" s="382" t="s">
        <v>416</v>
      </c>
    </row>
    <row r="5" spans="1:3" ht="12.75">
      <c r="A5" s="9" t="s">
        <v>0</v>
      </c>
      <c r="B5" s="9" t="s">
        <v>1</v>
      </c>
      <c r="C5" s="31" t="s">
        <v>26</v>
      </c>
    </row>
    <row r="6" ht="12.75">
      <c r="C6" t="s">
        <v>42</v>
      </c>
    </row>
    <row r="8" spans="2:3" ht="12.75">
      <c r="B8" s="10" t="s">
        <v>7</v>
      </c>
      <c r="C8" s="31" t="s">
        <v>27</v>
      </c>
    </row>
    <row r="9" ht="12.75">
      <c r="C9" t="s">
        <v>43</v>
      </c>
    </row>
    <row r="11" spans="2:3" ht="12.75">
      <c r="B11" s="11" t="s">
        <v>8</v>
      </c>
      <c r="C11" s="31" t="s">
        <v>28</v>
      </c>
    </row>
    <row r="12" ht="12.75">
      <c r="C12" t="s">
        <v>43</v>
      </c>
    </row>
    <row r="13" ht="12.75">
      <c r="C13" s="32" t="s">
        <v>48</v>
      </c>
    </row>
    <row r="14" ht="12.75">
      <c r="F14" s="20"/>
    </row>
    <row r="15" spans="1:3" ht="12.75">
      <c r="A15" s="12" t="s">
        <v>9</v>
      </c>
      <c r="B15" s="13">
        <v>2011</v>
      </c>
      <c r="C15" s="31" t="s">
        <v>29</v>
      </c>
    </row>
    <row r="16" ht="12.75">
      <c r="C16" t="s">
        <v>30</v>
      </c>
    </row>
    <row r="17" ht="12.75">
      <c r="D17" t="s">
        <v>21</v>
      </c>
    </row>
    <row r="18" spans="1:10" ht="15.75">
      <c r="A18" s="33" t="s">
        <v>39</v>
      </c>
      <c r="J18" s="34" t="s">
        <v>40</v>
      </c>
    </row>
    <row r="19" ht="15.75">
      <c r="A19" s="33" t="s">
        <v>41</v>
      </c>
    </row>
    <row r="20" ht="15.75">
      <c r="A20" s="33"/>
    </row>
    <row r="21" ht="16.5" thickBot="1">
      <c r="A21" s="21" t="s">
        <v>13</v>
      </c>
    </row>
    <row r="22" spans="1:12" ht="13.5" thickTop="1">
      <c r="A22" s="1055" t="s">
        <v>14</v>
      </c>
      <c r="B22" s="1057" t="s">
        <v>15</v>
      </c>
      <c r="C22" s="1041"/>
      <c r="D22" s="1041"/>
      <c r="E22" s="1041"/>
      <c r="F22" s="1041"/>
      <c r="G22" s="1041"/>
      <c r="H22" s="1041"/>
      <c r="I22" s="1041"/>
      <c r="J22" s="1041"/>
      <c r="K22" s="1042"/>
      <c r="L22" s="159"/>
    </row>
    <row r="23" spans="1:12" ht="12.75">
      <c r="A23" s="1056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5">
        <v>10</v>
      </c>
      <c r="L23" s="159"/>
    </row>
    <row r="24" spans="1:12" ht="12.75">
      <c r="A24" s="16" t="s">
        <v>16</v>
      </c>
      <c r="B24" s="5">
        <v>3</v>
      </c>
      <c r="C24" s="5">
        <v>2</v>
      </c>
      <c r="D24" s="5">
        <v>1</v>
      </c>
      <c r="E24" s="5"/>
      <c r="F24" s="5"/>
      <c r="G24" s="5"/>
      <c r="H24" s="5"/>
      <c r="I24" s="5"/>
      <c r="J24" s="5"/>
      <c r="K24" s="17"/>
      <c r="L24" s="23"/>
    </row>
    <row r="25" spans="1:12" ht="12.75">
      <c r="A25" s="16" t="s">
        <v>17</v>
      </c>
      <c r="B25" s="5">
        <v>5</v>
      </c>
      <c r="C25" s="5">
        <v>4</v>
      </c>
      <c r="D25" s="5">
        <v>3</v>
      </c>
      <c r="E25" s="5">
        <v>2</v>
      </c>
      <c r="F25" s="5">
        <v>1</v>
      </c>
      <c r="G25" s="5"/>
      <c r="H25" s="5"/>
      <c r="I25" s="5"/>
      <c r="J25" s="5"/>
      <c r="K25" s="17"/>
      <c r="L25" s="23"/>
    </row>
    <row r="26" spans="1:12" ht="12.75">
      <c r="A26" s="16" t="s">
        <v>153</v>
      </c>
      <c r="B26" s="5">
        <v>7</v>
      </c>
      <c r="C26" s="5">
        <v>5</v>
      </c>
      <c r="D26" s="5">
        <v>4</v>
      </c>
      <c r="E26" s="5">
        <v>3</v>
      </c>
      <c r="F26" s="5">
        <v>2</v>
      </c>
      <c r="G26" s="5"/>
      <c r="H26" s="5"/>
      <c r="I26" s="5"/>
      <c r="J26" s="5"/>
      <c r="K26" s="17"/>
      <c r="L26" s="23"/>
    </row>
    <row r="27" spans="1:12" ht="12.75">
      <c r="A27" s="16" t="s">
        <v>18</v>
      </c>
      <c r="B27" s="5">
        <v>9</v>
      </c>
      <c r="C27" s="5">
        <v>7</v>
      </c>
      <c r="D27" s="5">
        <v>5</v>
      </c>
      <c r="E27" s="5">
        <v>4</v>
      </c>
      <c r="F27" s="5">
        <v>3</v>
      </c>
      <c r="G27" s="5">
        <v>1</v>
      </c>
      <c r="H27" s="5"/>
      <c r="I27" s="5"/>
      <c r="J27" s="5"/>
      <c r="K27" s="17"/>
      <c r="L27" s="23"/>
    </row>
    <row r="28" spans="1:12" ht="12.75">
      <c r="A28" s="16" t="s">
        <v>208</v>
      </c>
      <c r="B28" s="5">
        <v>12</v>
      </c>
      <c r="C28" s="5">
        <v>10</v>
      </c>
      <c r="D28" s="5">
        <v>8</v>
      </c>
      <c r="E28" s="5">
        <v>6</v>
      </c>
      <c r="F28" s="5">
        <v>5</v>
      </c>
      <c r="G28" s="5">
        <v>3</v>
      </c>
      <c r="H28" s="5">
        <v>2</v>
      </c>
      <c r="I28" s="5"/>
      <c r="J28" s="5"/>
      <c r="K28" s="17"/>
      <c r="L28" s="23"/>
    </row>
    <row r="29" spans="1:12" ht="12.75">
      <c r="A29" s="16" t="s">
        <v>19</v>
      </c>
      <c r="B29" s="5">
        <v>15</v>
      </c>
      <c r="C29" s="5">
        <v>12</v>
      </c>
      <c r="D29" s="5">
        <v>10</v>
      </c>
      <c r="E29" s="5">
        <v>8</v>
      </c>
      <c r="F29" s="5">
        <v>6</v>
      </c>
      <c r="G29" s="5">
        <v>4</v>
      </c>
      <c r="H29" s="5">
        <v>3</v>
      </c>
      <c r="I29" s="5">
        <v>2</v>
      </c>
      <c r="J29" s="5">
        <v>1</v>
      </c>
      <c r="K29" s="17"/>
      <c r="L29" s="23"/>
    </row>
    <row r="30" spans="1:12" ht="13.5" thickBot="1">
      <c r="A30" s="18" t="s">
        <v>23</v>
      </c>
      <c r="B30" s="6">
        <v>20</v>
      </c>
      <c r="C30" s="6">
        <v>18</v>
      </c>
      <c r="D30" s="6">
        <v>16</v>
      </c>
      <c r="E30" s="6">
        <v>14</v>
      </c>
      <c r="F30" s="6">
        <v>12</v>
      </c>
      <c r="G30" s="6">
        <v>10</v>
      </c>
      <c r="H30" s="6">
        <v>8</v>
      </c>
      <c r="I30" s="6">
        <v>6</v>
      </c>
      <c r="J30" s="6">
        <v>4</v>
      </c>
      <c r="K30" s="19">
        <v>2</v>
      </c>
      <c r="L30" s="23"/>
    </row>
    <row r="31" ht="13.5" thickTop="1"/>
    <row r="32" ht="16.5" thickBot="1">
      <c r="A32" s="22" t="s">
        <v>20</v>
      </c>
    </row>
    <row r="33" spans="1:15" ht="13.5" thickTop="1">
      <c r="A33" s="1055" t="s">
        <v>14</v>
      </c>
      <c r="B33" s="1057" t="s">
        <v>22</v>
      </c>
      <c r="C33" s="1041"/>
      <c r="D33" s="1041"/>
      <c r="E33" s="1041"/>
      <c r="F33" s="1041"/>
      <c r="G33" s="1041"/>
      <c r="H33" s="1041"/>
      <c r="I33" s="1042"/>
      <c r="J33" s="24"/>
      <c r="K33" s="1040" t="s">
        <v>459</v>
      </c>
      <c r="L33" s="1041"/>
      <c r="M33" s="1041"/>
      <c r="N33" s="1041"/>
      <c r="O33" s="1042"/>
    </row>
    <row r="34" spans="1:15" ht="12.75">
      <c r="A34" s="1058"/>
      <c r="B34" s="1043" t="s">
        <v>31</v>
      </c>
      <c r="C34" s="1045" t="s">
        <v>32</v>
      </c>
      <c r="D34" s="1047" t="s">
        <v>33</v>
      </c>
      <c r="E34" s="1045" t="s">
        <v>34</v>
      </c>
      <c r="F34" s="1047" t="s">
        <v>35</v>
      </c>
      <c r="G34" s="1045" t="s">
        <v>36</v>
      </c>
      <c r="H34" s="1047" t="s">
        <v>37</v>
      </c>
      <c r="I34" s="1052" t="s">
        <v>38</v>
      </c>
      <c r="J34" s="24"/>
      <c r="K34" s="1049" t="s">
        <v>50</v>
      </c>
      <c r="L34" s="1050"/>
      <c r="M34" s="1050"/>
      <c r="N34" s="1050"/>
      <c r="O34" s="1051"/>
    </row>
    <row r="35" spans="1:15" ht="12.75">
      <c r="A35" s="1056"/>
      <c r="B35" s="1044"/>
      <c r="C35" s="1046"/>
      <c r="D35" s="1048"/>
      <c r="E35" s="1046"/>
      <c r="F35" s="1048"/>
      <c r="G35" s="1046"/>
      <c r="H35" s="1048"/>
      <c r="I35" s="1053"/>
      <c r="J35" s="25"/>
      <c r="K35" s="162"/>
      <c r="L35" s="14" t="s">
        <v>156</v>
      </c>
      <c r="M35" s="14" t="s">
        <v>45</v>
      </c>
      <c r="N35" s="14" t="s">
        <v>46</v>
      </c>
      <c r="O35" s="15" t="s">
        <v>47</v>
      </c>
    </row>
    <row r="36" spans="1:15" ht="12.75">
      <c r="A36" s="16" t="s">
        <v>16</v>
      </c>
      <c r="B36" s="5"/>
      <c r="C36" s="5"/>
      <c r="D36" s="5"/>
      <c r="E36" s="5"/>
      <c r="F36" s="69" t="s">
        <v>21</v>
      </c>
      <c r="G36" s="5">
        <v>1</v>
      </c>
      <c r="H36" s="5">
        <v>2</v>
      </c>
      <c r="I36" s="17">
        <v>3</v>
      </c>
      <c r="J36" s="23"/>
      <c r="K36" s="160" t="s">
        <v>155</v>
      </c>
      <c r="L36" s="163"/>
      <c r="M36" s="50">
        <v>1</v>
      </c>
      <c r="N36" s="50">
        <v>2</v>
      </c>
      <c r="O36" s="54">
        <v>3</v>
      </c>
    </row>
    <row r="37" spans="1:15" ht="13.5" thickBot="1">
      <c r="A37" s="16" t="s">
        <v>154</v>
      </c>
      <c r="B37" s="5"/>
      <c r="C37" s="5"/>
      <c r="D37" s="5"/>
      <c r="E37" s="5"/>
      <c r="F37" s="5">
        <v>1</v>
      </c>
      <c r="G37" s="5">
        <v>2</v>
      </c>
      <c r="H37" s="5">
        <v>3</v>
      </c>
      <c r="I37" s="17">
        <v>4</v>
      </c>
      <c r="J37" s="23"/>
      <c r="K37" s="161" t="s">
        <v>154</v>
      </c>
      <c r="L37" s="164">
        <v>1</v>
      </c>
      <c r="M37" s="26">
        <v>2</v>
      </c>
      <c r="N37" s="26">
        <v>3</v>
      </c>
      <c r="O37" s="27">
        <v>4</v>
      </c>
    </row>
    <row r="38" spans="1:12" ht="13.5" thickTop="1">
      <c r="A38" s="16" t="s">
        <v>18</v>
      </c>
      <c r="B38" s="5"/>
      <c r="C38" s="5"/>
      <c r="D38" s="5"/>
      <c r="E38" s="5">
        <v>1</v>
      </c>
      <c r="F38" s="5">
        <v>2</v>
      </c>
      <c r="G38" s="5">
        <v>3</v>
      </c>
      <c r="H38" s="5">
        <v>4</v>
      </c>
      <c r="I38" s="17">
        <v>5</v>
      </c>
      <c r="J38" s="23"/>
      <c r="K38" s="23"/>
      <c r="L38" s="23"/>
    </row>
    <row r="39" spans="1:14" ht="12.75">
      <c r="A39" s="16" t="s">
        <v>208</v>
      </c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17">
        <v>6</v>
      </c>
      <c r="J39" s="23"/>
      <c r="K39" s="23"/>
      <c r="L39" s="23"/>
      <c r="N39" t="s">
        <v>21</v>
      </c>
    </row>
    <row r="40" spans="1:12" ht="12.75">
      <c r="A40" s="16" t="s">
        <v>19</v>
      </c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17">
        <v>7</v>
      </c>
      <c r="J40" s="23"/>
      <c r="K40" s="23"/>
      <c r="L40" s="23"/>
    </row>
    <row r="41" spans="1:12" ht="13.5" thickBot="1">
      <c r="A41" s="18" t="s">
        <v>23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19">
        <v>8</v>
      </c>
      <c r="J41" s="23"/>
      <c r="K41" s="23"/>
      <c r="L41" s="23"/>
    </row>
    <row r="42" ht="13.5" thickTop="1"/>
    <row r="43" ht="16.5" thickBot="1">
      <c r="A43" s="22" t="s">
        <v>24</v>
      </c>
    </row>
    <row r="44" spans="1:4" ht="13.5" thickTop="1">
      <c r="A44" s="45" t="s">
        <v>14</v>
      </c>
      <c r="B44" s="46" t="s">
        <v>10</v>
      </c>
      <c r="C44" s="29"/>
      <c r="D44" s="30"/>
    </row>
    <row r="45" spans="1:4" ht="12.75">
      <c r="A45" s="16" t="s">
        <v>49</v>
      </c>
      <c r="B45" s="7">
        <v>1</v>
      </c>
      <c r="C45" s="28"/>
      <c r="D45" s="23"/>
    </row>
    <row r="46" spans="1:4" ht="12.75">
      <c r="A46" s="16" t="s">
        <v>157</v>
      </c>
      <c r="B46" s="7">
        <v>2</v>
      </c>
      <c r="C46" s="28"/>
      <c r="D46" s="23"/>
    </row>
    <row r="47" spans="1:4" ht="12.75">
      <c r="A47" s="16" t="s">
        <v>208</v>
      </c>
      <c r="B47" s="7">
        <v>3</v>
      </c>
      <c r="C47" s="28"/>
      <c r="D47" s="23"/>
    </row>
    <row r="48" spans="1:4" ht="12.75">
      <c r="A48" s="16" t="s">
        <v>19</v>
      </c>
      <c r="B48" s="7">
        <v>4</v>
      </c>
      <c r="C48" s="28"/>
      <c r="D48" s="23"/>
    </row>
    <row r="49" spans="1:4" ht="13.5" thickBot="1">
      <c r="A49" s="18" t="s">
        <v>25</v>
      </c>
      <c r="B49" s="8">
        <v>5</v>
      </c>
      <c r="C49" s="28"/>
      <c r="D49" s="23"/>
    </row>
    <row r="50" ht="13.5" thickTop="1"/>
  </sheetData>
  <sheetProtection/>
  <mergeCells count="15">
    <mergeCell ref="A1:F1"/>
    <mergeCell ref="A22:A23"/>
    <mergeCell ref="B22:K22"/>
    <mergeCell ref="A33:A35"/>
    <mergeCell ref="B33:I33"/>
    <mergeCell ref="K33:O33"/>
    <mergeCell ref="B34:B35"/>
    <mergeCell ref="C34:C35"/>
    <mergeCell ref="D34:D35"/>
    <mergeCell ref="E34:E35"/>
    <mergeCell ref="K34:O34"/>
    <mergeCell ref="F34:F35"/>
    <mergeCell ref="G34:G35"/>
    <mergeCell ref="H34:H35"/>
    <mergeCell ref="I34:I35"/>
  </mergeCells>
  <hyperlinks>
    <hyperlink ref="J18" r:id="rId1" display="michaela.horna@post.sk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Eva</cp:lastModifiedBy>
  <cp:lastPrinted>2014-12-21T22:56:15Z</cp:lastPrinted>
  <dcterms:created xsi:type="dcterms:W3CDTF">2011-03-12T20:18:46Z</dcterms:created>
  <dcterms:modified xsi:type="dcterms:W3CDTF">2016-05-26T21:22:12Z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