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520" windowHeight="8085"/>
  </bookViews>
  <sheets>
    <sheet name="Seniori" sheetId="1" r:id="rId1"/>
    <sheet name="Juniori" sheetId="2" r:id="rId2"/>
    <sheet name="Deti" sheetId="3" r:id="rId3"/>
    <sheet name="Kôň roka" sheetId="7" r:id="rId4"/>
    <sheet name="Kľúč" sheetId="5" r:id="rId5"/>
    <sheet name="Sumár" sheetId="8" r:id="rId6"/>
  </sheets>
  <definedNames>
    <definedName name="_xlnm._FilterDatabase" localSheetId="1" hidden="1">Juniori!#REF!</definedName>
    <definedName name="_xlnm._FilterDatabase" localSheetId="3" hidden="1">'Kôň roka'!#REF!</definedName>
    <definedName name="_xlnm.Criteria" localSheetId="1">Juniori!#REF!</definedName>
    <definedName name="OLE_LINK1" localSheetId="4">Kľúč!$A$21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Juniori!#REF!</definedName>
    <definedName name="solver_lin" localSheetId="1" hidden="1">2</definedName>
    <definedName name="solver_neg" localSheetId="1" hidden="1">2</definedName>
    <definedName name="solver_num" localSheetId="1" hidden="1">1</definedName>
    <definedName name="solver_nwt" localSheetId="1" hidden="1">1</definedName>
    <definedName name="solver_opt" localSheetId="1" hidden="1">Juniori!#REF!</definedName>
    <definedName name="solver_pre" localSheetId="1" hidden="1">0.000001</definedName>
    <definedName name="solver_rel1" localSheetId="1" hidden="1">2</definedName>
    <definedName name="solver_rhs1" localSheetId="1" hidden="1">Juniori!#REF!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</definedNames>
  <calcPr calcId="125725"/>
</workbook>
</file>

<file path=xl/calcChain.xml><?xml version="1.0" encoding="utf-8"?>
<calcChain xmlns="http://schemas.openxmlformats.org/spreadsheetml/2006/main">
  <c r="GI19" i="7"/>
  <c r="GI29"/>
  <c r="GH41"/>
  <c r="GD20"/>
  <c r="GD29"/>
  <c r="GC19"/>
  <c r="GB41"/>
  <c r="GA37"/>
  <c r="GA30"/>
  <c r="FY73"/>
  <c r="I19" i="2"/>
  <c r="I15"/>
  <c r="DD15"/>
  <c r="DB10"/>
  <c r="DA15"/>
  <c r="CY12"/>
  <c r="CY19"/>
  <c r="ER27" i="1"/>
  <c r="EQ39"/>
  <c r="EM27"/>
  <c r="EL39"/>
  <c r="EJ54"/>
  <c r="IS8" i="7"/>
  <c r="IJ8"/>
  <c r="GI13" i="1"/>
  <c r="GB13"/>
  <c r="IY22" i="7"/>
  <c r="IX22"/>
  <c r="EW16" i="2"/>
  <c r="EV16"/>
  <c r="EU16"/>
  <c r="IW10" i="7"/>
  <c r="IV10"/>
  <c r="IU10"/>
  <c r="IT15"/>
  <c r="IR8"/>
  <c r="IR9"/>
  <c r="IQ16"/>
  <c r="IQ9"/>
  <c r="IQ24"/>
  <c r="IP16"/>
  <c r="IP17"/>
  <c r="IP27"/>
  <c r="IP18"/>
  <c r="IP20"/>
  <c r="IO18"/>
  <c r="GE39" i="1"/>
  <c r="IN41" i="7"/>
  <c r="IN19"/>
  <c r="IM25"/>
  <c r="IL30"/>
  <c r="IK15"/>
  <c r="II11"/>
  <c r="II9"/>
  <c r="II8"/>
  <c r="IH16"/>
  <c r="IH20"/>
  <c r="IH17"/>
  <c r="IH13"/>
  <c r="IH9"/>
  <c r="IH11"/>
  <c r="IH24"/>
  <c r="IG27"/>
  <c r="IG16"/>
  <c r="IG18"/>
  <c r="IG17"/>
  <c r="IG19"/>
  <c r="IF39"/>
  <c r="IF61"/>
  <c r="IF41"/>
  <c r="IF30"/>
  <c r="IE18"/>
  <c r="IE23"/>
  <c r="IE13"/>
  <c r="ID25"/>
  <c r="IC39"/>
  <c r="IC30"/>
  <c r="BX15" i="3"/>
  <c r="BW15"/>
  <c r="ET8" i="2"/>
  <c r="ES8"/>
  <c r="ER8"/>
  <c r="EQ14"/>
  <c r="EQ10"/>
  <c r="EP14"/>
  <c r="EO15"/>
  <c r="EN19"/>
  <c r="EM10"/>
  <c r="EL14"/>
  <c r="EL15"/>
  <c r="EK18"/>
  <c r="EK19"/>
  <c r="EJ14"/>
  <c r="EI19"/>
  <c r="FP14" i="1"/>
  <c r="FP20"/>
  <c r="FP13"/>
  <c r="GJ10"/>
  <c r="GH13"/>
  <c r="GH14"/>
  <c r="GG24"/>
  <c r="GG14"/>
  <c r="GG9"/>
  <c r="GF24"/>
  <c r="GF22"/>
  <c r="GF23"/>
  <c r="GD17"/>
  <c r="GC10"/>
  <c r="GA20"/>
  <c r="GA14"/>
  <c r="GA13"/>
  <c r="FZ24"/>
  <c r="FZ22"/>
  <c r="FZ21"/>
  <c r="FZ14"/>
  <c r="FZ20"/>
  <c r="FZ9"/>
  <c r="FY23"/>
  <c r="FY24"/>
  <c r="FY22"/>
  <c r="FX39"/>
  <c r="FW21"/>
  <c r="FW8"/>
  <c r="FV17"/>
  <c r="V11" i="7"/>
  <c r="W11"/>
  <c r="AE11"/>
  <c r="AF11"/>
  <c r="AZ11"/>
  <c r="BA11"/>
  <c r="BB11"/>
  <c r="BO11"/>
  <c r="BP11"/>
  <c r="BW11"/>
  <c r="BX11"/>
  <c r="CO11"/>
  <c r="CP11"/>
  <c r="CX11"/>
  <c r="CY11"/>
  <c r="DY11"/>
  <c r="ED11"/>
  <c r="EI11"/>
  <c r="HT11"/>
  <c r="HU11"/>
  <c r="IA11"/>
  <c r="IB11"/>
  <c r="HN10"/>
  <c r="HM10"/>
  <c r="HL10"/>
  <c r="DW8" i="2"/>
  <c r="DV8"/>
  <c r="DU8"/>
  <c r="IB9" i="7"/>
  <c r="IB8"/>
  <c r="IA9"/>
  <c r="IA8"/>
  <c r="HZ32"/>
  <c r="HZ17"/>
  <c r="HZ27"/>
  <c r="HZ14"/>
  <c r="HZ13"/>
  <c r="HZ18"/>
  <c r="HY27"/>
  <c r="HY17"/>
  <c r="HY14"/>
  <c r="HY18"/>
  <c r="HY13"/>
  <c r="HX37"/>
  <c r="HX26"/>
  <c r="HX20"/>
  <c r="HX33"/>
  <c r="HX36"/>
  <c r="I121"/>
  <c r="J121" s="1"/>
  <c r="I130"/>
  <c r="J130" s="1"/>
  <c r="HW36"/>
  <c r="HW33"/>
  <c r="I132"/>
  <c r="J132" s="1"/>
  <c r="HU8"/>
  <c r="HU9"/>
  <c r="HT17"/>
  <c r="HT32"/>
  <c r="HT16"/>
  <c r="HT13"/>
  <c r="HT8"/>
  <c r="HT9"/>
  <c r="HS25"/>
  <c r="HS17"/>
  <c r="HS20"/>
  <c r="HS18"/>
  <c r="HS13"/>
  <c r="HS14"/>
  <c r="HR37"/>
  <c r="HR27"/>
  <c r="HR26"/>
  <c r="HR18"/>
  <c r="HR14"/>
  <c r="I131"/>
  <c r="J131" s="1"/>
  <c r="I118"/>
  <c r="J118" s="1"/>
  <c r="I101"/>
  <c r="HQ33"/>
  <c r="HQ37"/>
  <c r="HQ20"/>
  <c r="HQ26"/>
  <c r="HQ36"/>
  <c r="I129"/>
  <c r="J129" s="1"/>
  <c r="I141"/>
  <c r="J141" s="1"/>
  <c r="I102"/>
  <c r="J102" s="1"/>
  <c r="I105"/>
  <c r="J105" s="1"/>
  <c r="I114"/>
  <c r="J114" s="1"/>
  <c r="HP108"/>
  <c r="I108" s="1"/>
  <c r="J108" s="1"/>
  <c r="HP33"/>
  <c r="HP36"/>
  <c r="BV8" i="3"/>
  <c r="BU8"/>
  <c r="BU11"/>
  <c r="BU9"/>
  <c r="BT9"/>
  <c r="BT11"/>
  <c r="BR8"/>
  <c r="BQ11"/>
  <c r="BQ8"/>
  <c r="BQ9"/>
  <c r="H17"/>
  <c r="BP11"/>
  <c r="BP9"/>
  <c r="EH11" i="2"/>
  <c r="EH9"/>
  <c r="EH14"/>
  <c r="EG9"/>
  <c r="EG14"/>
  <c r="EF12"/>
  <c r="EF10"/>
  <c r="H48"/>
  <c r="I48" s="1"/>
  <c r="H50"/>
  <c r="I50" s="1"/>
  <c r="EC11"/>
  <c r="EB10"/>
  <c r="EB14"/>
  <c r="EB9"/>
  <c r="EA12"/>
  <c r="EA14"/>
  <c r="EA9"/>
  <c r="H55"/>
  <c r="H54"/>
  <c r="I54" s="1"/>
  <c r="DZ12"/>
  <c r="DZ10"/>
  <c r="H39"/>
  <c r="I39" s="1"/>
  <c r="H27"/>
  <c r="H49"/>
  <c r="I49" s="1"/>
  <c r="FU20" i="1"/>
  <c r="FU14"/>
  <c r="FU13"/>
  <c r="FT20"/>
  <c r="FT14"/>
  <c r="FT13"/>
  <c r="FS22"/>
  <c r="FS23"/>
  <c r="FS21"/>
  <c r="FR23"/>
  <c r="FR22"/>
  <c r="FR21"/>
  <c r="FO22"/>
  <c r="FO24"/>
  <c r="FO21"/>
  <c r="FO13"/>
  <c r="FO20"/>
  <c r="FO14"/>
  <c r="FN17"/>
  <c r="FN22"/>
  <c r="FN21"/>
  <c r="FM23"/>
  <c r="H67"/>
  <c r="I67" s="1"/>
  <c r="FK43"/>
  <c r="GP10" i="7"/>
  <c r="GN20"/>
  <c r="GO10"/>
  <c r="GN10"/>
  <c r="GM26"/>
  <c r="GK26"/>
  <c r="BJ8" i="3"/>
  <c r="BH8"/>
  <c r="DH8" i="2"/>
  <c r="DG10"/>
  <c r="DG8"/>
  <c r="DF10"/>
  <c r="DF8"/>
  <c r="HK15" i="7"/>
  <c r="HJ8"/>
  <c r="HJ23"/>
  <c r="HI29"/>
  <c r="HI8"/>
  <c r="HI10"/>
  <c r="HH21"/>
  <c r="HH18"/>
  <c r="HH14"/>
  <c r="HG21"/>
  <c r="HG28"/>
  <c r="HG19"/>
  <c r="HG14"/>
  <c r="HG18"/>
  <c r="HF28"/>
  <c r="HF26"/>
  <c r="HE30"/>
  <c r="HC15"/>
  <c r="HB8"/>
  <c r="HA29"/>
  <c r="HA23"/>
  <c r="HA8"/>
  <c r="HA10"/>
  <c r="GZ28"/>
  <c r="GZ21"/>
  <c r="GZ14"/>
  <c r="GZ18"/>
  <c r="GY21"/>
  <c r="GY28"/>
  <c r="GY19"/>
  <c r="GY14"/>
  <c r="GY18"/>
  <c r="GX41"/>
  <c r="GX26"/>
  <c r="I140"/>
  <c r="J140" s="1"/>
  <c r="GW65"/>
  <c r="GW70"/>
  <c r="I70" s="1"/>
  <c r="J70" s="1"/>
  <c r="GW26"/>
  <c r="GV43"/>
  <c r="GU43"/>
  <c r="BN8" i="3"/>
  <c r="BL8"/>
  <c r="BK8"/>
  <c r="DT8" i="2"/>
  <c r="DS14"/>
  <c r="DS9"/>
  <c r="DR17"/>
  <c r="DR15"/>
  <c r="DR9"/>
  <c r="DR14"/>
  <c r="DQ17"/>
  <c r="DP19"/>
  <c r="DO8"/>
  <c r="DN17"/>
  <c r="DN9"/>
  <c r="DN14"/>
  <c r="DM17"/>
  <c r="DM15"/>
  <c r="DM9"/>
  <c r="DM14"/>
  <c r="DJ14" i="1"/>
  <c r="DE14"/>
  <c r="CZ14"/>
  <c r="CY14"/>
  <c r="CF14"/>
  <c r="CE14"/>
  <c r="BY14"/>
  <c r="BX14"/>
  <c r="BL14"/>
  <c r="BK14"/>
  <c r="BE14"/>
  <c r="BD14"/>
  <c r="AQ14"/>
  <c r="AP14"/>
  <c r="AB14"/>
  <c r="AA14"/>
  <c r="U14"/>
  <c r="T14"/>
  <c r="FH27"/>
  <c r="FG26"/>
  <c r="FF26"/>
  <c r="EZ27"/>
  <c r="EY26"/>
  <c r="EX26"/>
  <c r="EW39"/>
  <c r="EV36"/>
  <c r="H70"/>
  <c r="I70" s="1"/>
  <c r="EV35"/>
  <c r="H35" s="1"/>
  <c r="FJ10"/>
  <c r="FI13"/>
  <c r="FI8"/>
  <c r="FH13"/>
  <c r="FB10"/>
  <c r="FA13"/>
  <c r="EZ13"/>
  <c r="EZ8"/>
  <c r="EU12"/>
  <c r="ET12"/>
  <c r="ES31"/>
  <c r="H31" s="1"/>
  <c r="GT68" i="7"/>
  <c r="I68" s="1"/>
  <c r="J68" s="1"/>
  <c r="GS22"/>
  <c r="GR22"/>
  <c r="DK16" i="2"/>
  <c r="DJ16"/>
  <c r="FX15" i="7"/>
  <c r="FV15"/>
  <c r="FU24"/>
  <c r="FT23"/>
  <c r="I135"/>
  <c r="J135" s="1"/>
  <c r="FS43"/>
  <c r="FR43"/>
  <c r="EI10" i="1"/>
  <c r="EG10"/>
  <c r="EF9"/>
  <c r="EE8"/>
  <c r="ED12"/>
  <c r="H11"/>
  <c r="EC12"/>
  <c r="FC22" i="7"/>
  <c r="FB22"/>
  <c r="FA22"/>
  <c r="CM16" i="2"/>
  <c r="CL16"/>
  <c r="CF16"/>
  <c r="CE16"/>
  <c r="CD16"/>
  <c r="EL22" i="7"/>
  <c r="EK22"/>
  <c r="EJ22"/>
  <c r="DH22"/>
  <c r="DG22"/>
  <c r="DF22"/>
  <c r="BI16" i="2"/>
  <c r="BH16"/>
  <c r="BG16"/>
  <c r="FL85" i="7"/>
  <c r="FL30"/>
  <c r="FJ28"/>
  <c r="FJ19"/>
  <c r="FI34"/>
  <c r="FI28"/>
  <c r="FH34"/>
  <c r="FH28"/>
  <c r="FH19"/>
  <c r="FG66"/>
  <c r="FG41"/>
  <c r="I87"/>
  <c r="J87" s="1"/>
  <c r="FF85"/>
  <c r="I85" s="1"/>
  <c r="J85" s="1"/>
  <c r="FF30"/>
  <c r="BE15" i="3"/>
  <c r="BE20"/>
  <c r="BD15"/>
  <c r="BC30"/>
  <c r="H30" s="1"/>
  <c r="BC15"/>
  <c r="BC20"/>
  <c r="CV19" i="2"/>
  <c r="CT17"/>
  <c r="CT15"/>
  <c r="CS17"/>
  <c r="CR17"/>
  <c r="CR15"/>
  <c r="CQ26"/>
  <c r="H32"/>
  <c r="I32" s="1"/>
  <c r="CP19"/>
  <c r="EA38" i="1"/>
  <c r="DZ38"/>
  <c r="DY39"/>
  <c r="FE14" i="7"/>
  <c r="FD14"/>
  <c r="CO9" i="2"/>
  <c r="CN9"/>
  <c r="EF26" i="7"/>
  <c r="EB26"/>
  <c r="EA26"/>
  <c r="DU26"/>
  <c r="CV26"/>
  <c r="CT26"/>
  <c r="H42" i="1"/>
  <c r="EZ42" i="7"/>
  <c r="EV42"/>
  <c r="EU40"/>
  <c r="I58"/>
  <c r="J58" s="1"/>
  <c r="DX40" i="1"/>
  <c r="DT40"/>
  <c r="DS34"/>
  <c r="DQ49"/>
  <c r="H49" s="1"/>
  <c r="I49" s="1"/>
  <c r="I57" i="7"/>
  <c r="J57" s="1"/>
  <c r="EO64"/>
  <c r="EN60"/>
  <c r="EM89"/>
  <c r="EM83"/>
  <c r="EM60"/>
  <c r="CG33" i="2"/>
  <c r="CG30"/>
  <c r="DL41" i="1"/>
  <c r="DK41"/>
  <c r="J11" i="7" l="1"/>
  <c r="I14" i="1"/>
  <c r="I11" i="7"/>
  <c r="I18"/>
  <c r="J18" s="1"/>
  <c r="H14" i="2"/>
  <c r="I14" s="1"/>
  <c r="H14" i="1"/>
  <c r="H16" i="2"/>
  <c r="I16" s="1"/>
  <c r="I43" i="7"/>
  <c r="J43" s="1"/>
  <c r="H10" i="1"/>
  <c r="H12"/>
  <c r="I22" i="7"/>
  <c r="J22" s="1"/>
  <c r="H20" i="3"/>
  <c r="I20" s="1"/>
  <c r="EI9" i="7"/>
  <c r="EI12"/>
  <c r="EH13"/>
  <c r="EH21"/>
  <c r="EH17"/>
  <c r="EH46"/>
  <c r="EH20"/>
  <c r="EH10"/>
  <c r="EG56"/>
  <c r="EG25"/>
  <c r="EG46"/>
  <c r="EG27"/>
  <c r="EF19"/>
  <c r="EE54"/>
  <c r="EE33"/>
  <c r="EE36"/>
  <c r="ED31"/>
  <c r="ED9"/>
  <c r="ED12"/>
  <c r="ED35"/>
  <c r="EC29"/>
  <c r="EC46"/>
  <c r="EC17"/>
  <c r="EC16"/>
  <c r="EC20"/>
  <c r="EC10"/>
  <c r="EB54"/>
  <c r="EB19"/>
  <c r="EB25"/>
  <c r="EB37"/>
  <c r="EA33"/>
  <c r="EA30"/>
  <c r="DZ21"/>
  <c r="DZ13"/>
  <c r="DY31"/>
  <c r="DY12"/>
  <c r="DY9"/>
  <c r="DY35"/>
  <c r="DX29"/>
  <c r="DX16"/>
  <c r="DX9"/>
  <c r="DW16"/>
  <c r="DW13"/>
  <c r="DW21"/>
  <c r="DW20"/>
  <c r="DW17"/>
  <c r="DW10"/>
  <c r="DV49"/>
  <c r="DV48"/>
  <c r="DV37"/>
  <c r="DV27"/>
  <c r="DU25"/>
  <c r="DU28"/>
  <c r="DU19"/>
  <c r="DU37"/>
  <c r="DT54"/>
  <c r="DT61"/>
  <c r="I61" s="1"/>
  <c r="J61" s="1"/>
  <c r="DT30"/>
  <c r="DS13"/>
  <c r="DS21"/>
  <c r="DR45"/>
  <c r="BB8" i="3"/>
  <c r="BA8"/>
  <c r="BA11"/>
  <c r="BA9"/>
  <c r="AZ8"/>
  <c r="AY9"/>
  <c r="AY11"/>
  <c r="AY8"/>
  <c r="AX8"/>
  <c r="AW15"/>
  <c r="AW18"/>
  <c r="CC21" i="2"/>
  <c r="CC10"/>
  <c r="CC8"/>
  <c r="CB21"/>
  <c r="CA15"/>
  <c r="BY21"/>
  <c r="BY10"/>
  <c r="BY8"/>
  <c r="BX15"/>
  <c r="BX12"/>
  <c r="BW19"/>
  <c r="BV10"/>
  <c r="BV8"/>
  <c r="BU22"/>
  <c r="BU12"/>
  <c r="BT17"/>
  <c r="BT15"/>
  <c r="BT12"/>
  <c r="BS18"/>
  <c r="H18" s="1"/>
  <c r="BS19"/>
  <c r="DE32" i="7"/>
  <c r="DD32"/>
  <c r="DC49"/>
  <c r="DB49"/>
  <c r="I93"/>
  <c r="J93" s="1"/>
  <c r="I90"/>
  <c r="J90" s="1"/>
  <c r="I91"/>
  <c r="J91" s="1"/>
  <c r="BM11" i="2"/>
  <c r="BL11"/>
  <c r="CJ44" i="1"/>
  <c r="CI44"/>
  <c r="H60"/>
  <c r="I60" s="1"/>
  <c r="H61"/>
  <c r="I61" s="1"/>
  <c r="DJ20"/>
  <c r="DJ16"/>
  <c r="DI21"/>
  <c r="DI26"/>
  <c r="DI22"/>
  <c r="DH19"/>
  <c r="DH17"/>
  <c r="DH23"/>
  <c r="DF25"/>
  <c r="DE20"/>
  <c r="DE37"/>
  <c r="DE16"/>
  <c r="DE32"/>
  <c r="DD27"/>
  <c r="DD22"/>
  <c r="DD24"/>
  <c r="DC25"/>
  <c r="DC17"/>
  <c r="DA26"/>
  <c r="DA21"/>
  <c r="CZ37"/>
  <c r="CZ20"/>
  <c r="CZ16"/>
  <c r="CZ32"/>
  <c r="CY27"/>
  <c r="CY24"/>
  <c r="CX24"/>
  <c r="CX21"/>
  <c r="CX26"/>
  <c r="CX22"/>
  <c r="CW44"/>
  <c r="CW23"/>
  <c r="CV17"/>
  <c r="CT21"/>
  <c r="CT26"/>
  <c r="CS43"/>
  <c r="CR32"/>
  <c r="DQ35" i="7"/>
  <c r="I100"/>
  <c r="J100" s="1"/>
  <c r="H23" i="2"/>
  <c r="DP34" i="7"/>
  <c r="DP21"/>
  <c r="DP29"/>
  <c r="DO19"/>
  <c r="DO33"/>
  <c r="DO36"/>
  <c r="DN19"/>
  <c r="DN33"/>
  <c r="DN36"/>
  <c r="DM30"/>
  <c r="DL39"/>
  <c r="DL30"/>
  <c r="DK95"/>
  <c r="I95" s="1"/>
  <c r="J95" s="1"/>
  <c r="DK39"/>
  <c r="AV11" i="3"/>
  <c r="AV9"/>
  <c r="AU11"/>
  <c r="AU9"/>
  <c r="H24"/>
  <c r="AS15"/>
  <c r="AR15"/>
  <c r="BR15" i="2"/>
  <c r="BQ15"/>
  <c r="BP19"/>
  <c r="BO19"/>
  <c r="CP38" i="1"/>
  <c r="CP26"/>
  <c r="CP27"/>
  <c r="DJ40" i="7"/>
  <c r="DI40"/>
  <c r="CL34" i="1"/>
  <c r="CK34"/>
  <c r="CY9" i="7"/>
  <c r="CX9"/>
  <c r="CW20"/>
  <c r="CW27"/>
  <c r="CW32"/>
  <c r="CW16"/>
  <c r="CW17"/>
  <c r="CV48"/>
  <c r="CV19"/>
  <c r="CV14"/>
  <c r="CU39"/>
  <c r="CT30"/>
  <c r="CT54"/>
  <c r="CS34"/>
  <c r="CS13"/>
  <c r="CR45"/>
  <c r="CR44"/>
  <c r="CR25"/>
  <c r="CR14"/>
  <c r="CR13"/>
  <c r="CP31"/>
  <c r="CP9"/>
  <c r="CP12"/>
  <c r="CO16"/>
  <c r="CO9"/>
  <c r="CN56"/>
  <c r="CN20"/>
  <c r="CN27"/>
  <c r="CN32"/>
  <c r="CN16"/>
  <c r="CN17"/>
  <c r="CM37"/>
  <c r="CM32"/>
  <c r="CM44"/>
  <c r="CM19"/>
  <c r="CM14"/>
  <c r="CL39"/>
  <c r="CK41"/>
  <c r="CK30"/>
  <c r="CK26"/>
  <c r="CK37"/>
  <c r="CJ34"/>
  <c r="CJ13"/>
  <c r="CI45"/>
  <c r="CI44"/>
  <c r="CI13"/>
  <c r="CI25"/>
  <c r="CI14"/>
  <c r="CH73"/>
  <c r="I73" s="1"/>
  <c r="J73" s="1"/>
  <c r="CH45"/>
  <c r="AO8" i="3"/>
  <c r="AN15"/>
  <c r="AJ8"/>
  <c r="BF10" i="2"/>
  <c r="BF11"/>
  <c r="BE22"/>
  <c r="BE15"/>
  <c r="BE9"/>
  <c r="BC19"/>
  <c r="BB9"/>
  <c r="BA10"/>
  <c r="BA11"/>
  <c r="AZ12"/>
  <c r="AZ11"/>
  <c r="AZ15"/>
  <c r="AZ9"/>
  <c r="AX19"/>
  <c r="AX12"/>
  <c r="AW9"/>
  <c r="CF20" i="1"/>
  <c r="CE20"/>
  <c r="CD38"/>
  <c r="CD23"/>
  <c r="CD24"/>
  <c r="CD22"/>
  <c r="CC25"/>
  <c r="CB38"/>
  <c r="CB21"/>
  <c r="CA43"/>
  <c r="CA18"/>
  <c r="CA17"/>
  <c r="CA21"/>
  <c r="BY37"/>
  <c r="BY20"/>
  <c r="BY16"/>
  <c r="BX24"/>
  <c r="BX20"/>
  <c r="BW19"/>
  <c r="BW23"/>
  <c r="BW24"/>
  <c r="BW22"/>
  <c r="BV18"/>
  <c r="BT38"/>
  <c r="BT21"/>
  <c r="BS43"/>
  <c r="BS18"/>
  <c r="BS21"/>
  <c r="BS17"/>
  <c r="BR54"/>
  <c r="H54" s="1"/>
  <c r="I54" s="1"/>
  <c r="BR43"/>
  <c r="CD28" i="7"/>
  <c r="CD48"/>
  <c r="CC19"/>
  <c r="CB26"/>
  <c r="CB19"/>
  <c r="CB41"/>
  <c r="CA41"/>
  <c r="CA65"/>
  <c r="I65" s="1"/>
  <c r="J65" s="1"/>
  <c r="CA26"/>
  <c r="J26" s="1"/>
  <c r="CA30"/>
  <c r="BZ39"/>
  <c r="BZ30"/>
  <c r="AI8" i="3"/>
  <c r="AH31"/>
  <c r="H31" s="1"/>
  <c r="I31" s="1"/>
  <c r="AH27"/>
  <c r="H27" s="1"/>
  <c r="I27" s="1"/>
  <c r="AH8"/>
  <c r="AS22" i="2"/>
  <c r="AS17"/>
  <c r="AR15"/>
  <c r="AQ15"/>
  <c r="AP19"/>
  <c r="AO19"/>
  <c r="BO39" i="1"/>
  <c r="H39" s="1"/>
  <c r="I39" s="1"/>
  <c r="BN36"/>
  <c r="H36" s="1"/>
  <c r="BX31" i="7"/>
  <c r="BX12"/>
  <c r="BX9"/>
  <c r="BW9"/>
  <c r="BV56"/>
  <c r="BV38"/>
  <c r="BV17"/>
  <c r="BV14"/>
  <c r="BV53"/>
  <c r="BV20"/>
  <c r="BU26"/>
  <c r="BU33"/>
  <c r="BU32"/>
  <c r="BU20"/>
  <c r="BU36"/>
  <c r="BT26"/>
  <c r="BT33"/>
  <c r="BT36"/>
  <c r="BS21"/>
  <c r="BS13"/>
  <c r="BS14"/>
  <c r="BR45"/>
  <c r="BR21"/>
  <c r="BR25"/>
  <c r="BR44"/>
  <c r="BR13"/>
  <c r="BP31"/>
  <c r="BP12"/>
  <c r="BP9"/>
  <c r="BO16"/>
  <c r="BO38"/>
  <c r="BO9"/>
  <c r="BN32"/>
  <c r="BN27"/>
  <c r="BN56"/>
  <c r="BN17"/>
  <c r="BN53"/>
  <c r="BN38"/>
  <c r="BM26"/>
  <c r="BM44"/>
  <c r="BM32"/>
  <c r="BM37"/>
  <c r="BM33"/>
  <c r="BL30"/>
  <c r="BK21"/>
  <c r="BK13"/>
  <c r="BK14"/>
  <c r="BJ54"/>
  <c r="BJ21"/>
  <c r="BJ13"/>
  <c r="BJ25"/>
  <c r="BJ14"/>
  <c r="AE8" i="3"/>
  <c r="AE11"/>
  <c r="AE9"/>
  <c r="AD8"/>
  <c r="AD11"/>
  <c r="AD9"/>
  <c r="AB8"/>
  <c r="AB11"/>
  <c r="AN9" i="2"/>
  <c r="AN10"/>
  <c r="AM11"/>
  <c r="AM10"/>
  <c r="AK9"/>
  <c r="AI11"/>
  <c r="AH11"/>
  <c r="AH12"/>
  <c r="AG12"/>
  <c r="AG19"/>
  <c r="AF9"/>
  <c r="AE9"/>
  <c r="BL37" i="1"/>
  <c r="BL20"/>
  <c r="BL16"/>
  <c r="BK20"/>
  <c r="BJ19"/>
  <c r="BJ15"/>
  <c r="BJ22"/>
  <c r="BJ48"/>
  <c r="BG26"/>
  <c r="BG21"/>
  <c r="BF26"/>
  <c r="BF17"/>
  <c r="BF18"/>
  <c r="BF21"/>
  <c r="BE20"/>
  <c r="BE37"/>
  <c r="BE16"/>
  <c r="BD24"/>
  <c r="BD15"/>
  <c r="BD20"/>
  <c r="BC23"/>
  <c r="BC19"/>
  <c r="BC22"/>
  <c r="BC48"/>
  <c r="BC15"/>
  <c r="BB18"/>
  <c r="AZ26"/>
  <c r="AZ21"/>
  <c r="AY25"/>
  <c r="AY26"/>
  <c r="AY21"/>
  <c r="AY17"/>
  <c r="AX52"/>
  <c r="BH62" i="7"/>
  <c r="BG62"/>
  <c r="BH59"/>
  <c r="BG59"/>
  <c r="AW29" i="1"/>
  <c r="AW30"/>
  <c r="AV30"/>
  <c r="AV29"/>
  <c r="AU33"/>
  <c r="AT28"/>
  <c r="AT34"/>
  <c r="AS33"/>
  <c r="AR28"/>
  <c r="AR34"/>
  <c r="BF50" i="7"/>
  <c r="BE55"/>
  <c r="BE40"/>
  <c r="BD50"/>
  <c r="BC40"/>
  <c r="Y18" i="3"/>
  <c r="Y10"/>
  <c r="X11"/>
  <c r="X10"/>
  <c r="W10"/>
  <c r="AD8" i="2"/>
  <c r="AC8"/>
  <c r="AB8"/>
  <c r="AA9"/>
  <c r="Z9"/>
  <c r="AQ20" i="1"/>
  <c r="AQ13"/>
  <c r="AQ16"/>
  <c r="AP20"/>
  <c r="AP16"/>
  <c r="AP13"/>
  <c r="AO20"/>
  <c r="AO13"/>
  <c r="AO16"/>
  <c r="H46"/>
  <c r="H41"/>
  <c r="I41" s="1"/>
  <c r="H64"/>
  <c r="I64" s="1"/>
  <c r="H62"/>
  <c r="I62" s="1"/>
  <c r="H65"/>
  <c r="I65" s="1"/>
  <c r="H68"/>
  <c r="I68" s="1"/>
  <c r="H69"/>
  <c r="I69" s="1"/>
  <c r="H71"/>
  <c r="I71" s="1"/>
  <c r="H72"/>
  <c r="I72" s="1"/>
  <c r="AN21"/>
  <c r="H47"/>
  <c r="H57"/>
  <c r="I57" s="1"/>
  <c r="H53"/>
  <c r="I53" s="1"/>
  <c r="H63"/>
  <c r="I63" s="1"/>
  <c r="AM21"/>
  <c r="BB9" i="7"/>
  <c r="BB8"/>
  <c r="BB12"/>
  <c r="BA9"/>
  <c r="BA12"/>
  <c r="BA8"/>
  <c r="AZ8"/>
  <c r="AZ12"/>
  <c r="AY74"/>
  <c r="AY47"/>
  <c r="AX47"/>
  <c r="AX33"/>
  <c r="AW47"/>
  <c r="AV10"/>
  <c r="AU10"/>
  <c r="AT10"/>
  <c r="AS13"/>
  <c r="AS14"/>
  <c r="AR13"/>
  <c r="AR14"/>
  <c r="AQ27"/>
  <c r="AQ17"/>
  <c r="AQ16"/>
  <c r="AP28"/>
  <c r="AP25"/>
  <c r="AP16"/>
  <c r="AN27"/>
  <c r="AN17"/>
  <c r="AN16"/>
  <c r="AM25"/>
  <c r="AM16"/>
  <c r="AL21"/>
  <c r="AL25"/>
  <c r="AK28"/>
  <c r="AJ21"/>
  <c r="AJ27"/>
  <c r="AJ16"/>
  <c r="AJ17"/>
  <c r="AI28"/>
  <c r="AI37"/>
  <c r="AI25"/>
  <c r="AI16"/>
  <c r="AH81"/>
  <c r="I81" s="1"/>
  <c r="J81" s="1"/>
  <c r="AH72"/>
  <c r="AH39"/>
  <c r="AH28"/>
  <c r="AG72"/>
  <c r="AG76"/>
  <c r="I76" s="1"/>
  <c r="J76" s="1"/>
  <c r="AG78"/>
  <c r="I78" s="1"/>
  <c r="T20" i="1"/>
  <c r="U20"/>
  <c r="AA20"/>
  <c r="AB20"/>
  <c r="AE17"/>
  <c r="AE24"/>
  <c r="U17" i="2"/>
  <c r="U12"/>
  <c r="S15" i="3"/>
  <c r="AL23" i="1"/>
  <c r="AL22"/>
  <c r="AL24"/>
  <c r="Y17" i="2"/>
  <c r="AK24" i="1"/>
  <c r="AK17"/>
  <c r="AJ23"/>
  <c r="AJ22"/>
  <c r="AJ24"/>
  <c r="AI56"/>
  <c r="H56" s="1"/>
  <c r="AI17"/>
  <c r="AI24"/>
  <c r="AH26"/>
  <c r="AH17"/>
  <c r="AF26"/>
  <c r="AF23"/>
  <c r="AF24"/>
  <c r="AF22"/>
  <c r="AD51"/>
  <c r="AC52"/>
  <c r="AC55"/>
  <c r="H55" s="1"/>
  <c r="T17" i="2"/>
  <c r="R14" i="3"/>
  <c r="R15"/>
  <c r="Q14"/>
  <c r="O8"/>
  <c r="O18"/>
  <c r="O10"/>
  <c r="O11"/>
  <c r="M15"/>
  <c r="L10"/>
  <c r="K8"/>
  <c r="K13"/>
  <c r="H13" s="1"/>
  <c r="K11"/>
  <c r="H12"/>
  <c r="H16"/>
  <c r="H19"/>
  <c r="I19" s="1"/>
  <c r="H21"/>
  <c r="I21" s="1"/>
  <c r="H28"/>
  <c r="H25"/>
  <c r="I25" s="1"/>
  <c r="H23"/>
  <c r="I30"/>
  <c r="H32"/>
  <c r="I32" s="1"/>
  <c r="H29"/>
  <c r="I29" s="1"/>
  <c r="H26"/>
  <c r="I26" s="1"/>
  <c r="H33"/>
  <c r="I33" s="1"/>
  <c r="H34"/>
  <c r="I34" s="1"/>
  <c r="H22"/>
  <c r="I22" s="1"/>
  <c r="J15"/>
  <c r="S17" i="2"/>
  <c r="Q9"/>
  <c r="M9"/>
  <c r="L9"/>
  <c r="I15" i="7"/>
  <c r="J15" s="1"/>
  <c r="I80"/>
  <c r="J80" s="1"/>
  <c r="I99"/>
  <c r="J99" s="1"/>
  <c r="I136"/>
  <c r="J136" s="1"/>
  <c r="I138"/>
  <c r="J138" s="1"/>
  <c r="I60"/>
  <c r="J60" s="1"/>
  <c r="I51"/>
  <c r="J51" s="1"/>
  <c r="I63"/>
  <c r="J63" s="1"/>
  <c r="I125"/>
  <c r="J125" s="1"/>
  <c r="I122"/>
  <c r="J122" s="1"/>
  <c r="I84"/>
  <c r="J84" s="1"/>
  <c r="I104"/>
  <c r="J104" s="1"/>
  <c r="I119"/>
  <c r="J119" s="1"/>
  <c r="I109"/>
  <c r="J109" s="1"/>
  <c r="I106"/>
  <c r="J106" s="1"/>
  <c r="I97"/>
  <c r="J97" s="1"/>
  <c r="I79"/>
  <c r="J79" s="1"/>
  <c r="I88"/>
  <c r="J88" s="1"/>
  <c r="I96"/>
  <c r="J96" s="1"/>
  <c r="I137"/>
  <c r="J137" s="1"/>
  <c r="I52"/>
  <c r="I115"/>
  <c r="J115" s="1"/>
  <c r="I134"/>
  <c r="J134" s="1"/>
  <c r="I111"/>
  <c r="J111" s="1"/>
  <c r="I83"/>
  <c r="J83" s="1"/>
  <c r="I77"/>
  <c r="I94"/>
  <c r="J94" s="1"/>
  <c r="I110"/>
  <c r="J110" s="1"/>
  <c r="I139"/>
  <c r="J139" s="1"/>
  <c r="I112"/>
  <c r="J112" s="1"/>
  <c r="I113"/>
  <c r="J113" s="1"/>
  <c r="I89"/>
  <c r="J89" s="1"/>
  <c r="I126"/>
  <c r="J126" s="1"/>
  <c r="I66"/>
  <c r="J66" s="1"/>
  <c r="I120"/>
  <c r="J120" s="1"/>
  <c r="I116"/>
  <c r="J116" s="1"/>
  <c r="I117"/>
  <c r="J117" s="1"/>
  <c r="I69"/>
  <c r="J69" s="1"/>
  <c r="I64"/>
  <c r="J64" s="1"/>
  <c r="I123"/>
  <c r="J123" s="1"/>
  <c r="I124"/>
  <c r="J124" s="1"/>
  <c r="I98"/>
  <c r="J98" s="1"/>
  <c r="I75"/>
  <c r="J75" s="1"/>
  <c r="I127"/>
  <c r="J127" s="1"/>
  <c r="I82"/>
  <c r="J82" s="1"/>
  <c r="I71"/>
  <c r="J71" s="1"/>
  <c r="I128"/>
  <c r="J128" s="1"/>
  <c r="I133"/>
  <c r="J133" s="1"/>
  <c r="I107"/>
  <c r="J107" s="1"/>
  <c r="I103"/>
  <c r="J103" s="1"/>
  <c r="I142"/>
  <c r="J142" s="1"/>
  <c r="H45" i="1"/>
  <c r="I45" s="1"/>
  <c r="H50"/>
  <c r="H58"/>
  <c r="I58" s="1"/>
  <c r="AB16"/>
  <c r="AB9"/>
  <c r="Z23"/>
  <c r="Z24"/>
  <c r="Z22"/>
  <c r="Z15"/>
  <c r="Z8"/>
  <c r="Y24"/>
  <c r="W21"/>
  <c r="V17"/>
  <c r="V21"/>
  <c r="U16"/>
  <c r="T9"/>
  <c r="I8" s="1"/>
  <c r="T16"/>
  <c r="T15"/>
  <c r="S15"/>
  <c r="S23"/>
  <c r="S24"/>
  <c r="S22"/>
  <c r="S28"/>
  <c r="S8"/>
  <c r="R38"/>
  <c r="R17"/>
  <c r="R24"/>
  <c r="R22"/>
  <c r="P38"/>
  <c r="P21"/>
  <c r="O17"/>
  <c r="O21"/>
  <c r="AF9" i="7"/>
  <c r="AF12"/>
  <c r="AF24"/>
  <c r="AE9"/>
  <c r="AD27"/>
  <c r="AD16"/>
  <c r="AD17"/>
  <c r="AD38"/>
  <c r="AD23"/>
  <c r="AB28"/>
  <c r="AB74"/>
  <c r="AB47"/>
  <c r="AB33"/>
  <c r="AB16"/>
  <c r="AA26"/>
  <c r="Z14"/>
  <c r="Z13"/>
  <c r="Y25"/>
  <c r="Y13"/>
  <c r="X39"/>
  <c r="W12"/>
  <c r="W9"/>
  <c r="W24"/>
  <c r="V38"/>
  <c r="V12"/>
  <c r="V9"/>
  <c r="U38"/>
  <c r="U27"/>
  <c r="U16"/>
  <c r="U17"/>
  <c r="U55"/>
  <c r="U23"/>
  <c r="T47"/>
  <c r="T34"/>
  <c r="T25"/>
  <c r="T16"/>
  <c r="T17"/>
  <c r="S26"/>
  <c r="S86"/>
  <c r="I86" s="1"/>
  <c r="J86" s="1"/>
  <c r="S33"/>
  <c r="R34"/>
  <c r="R14"/>
  <c r="R13"/>
  <c r="Q25"/>
  <c r="Q14"/>
  <c r="Q13"/>
  <c r="P67"/>
  <c r="I67" s="1"/>
  <c r="J67" s="1"/>
  <c r="P39"/>
  <c r="O42"/>
  <c r="N10"/>
  <c r="M10"/>
  <c r="N40"/>
  <c r="H20" i="2"/>
  <c r="H13"/>
  <c r="H28"/>
  <c r="I28" s="1"/>
  <c r="H31"/>
  <c r="I31" s="1"/>
  <c r="H45"/>
  <c r="I45" s="1"/>
  <c r="H33"/>
  <c r="I33" s="1"/>
  <c r="H30"/>
  <c r="I30" s="1"/>
  <c r="H46"/>
  <c r="I46" s="1"/>
  <c r="H37"/>
  <c r="I37" s="1"/>
  <c r="H36"/>
  <c r="I36" s="1"/>
  <c r="H42"/>
  <c r="I42" s="1"/>
  <c r="H57"/>
  <c r="I57" s="1"/>
  <c r="H38"/>
  <c r="I38" s="1"/>
  <c r="H56"/>
  <c r="I56" s="1"/>
  <c r="H43"/>
  <c r="I43" s="1"/>
  <c r="H34"/>
  <c r="I34" s="1"/>
  <c r="H58"/>
  <c r="I58" s="1"/>
  <c r="H40"/>
  <c r="I40" s="1"/>
  <c r="H44"/>
  <c r="I44" s="1"/>
  <c r="H51"/>
  <c r="I51" s="1"/>
  <c r="H52"/>
  <c r="I52" s="1"/>
  <c r="H53"/>
  <c r="I53" s="1"/>
  <c r="H29"/>
  <c r="I29" s="1"/>
  <c r="H41"/>
  <c r="I41" s="1"/>
  <c r="H26"/>
  <c r="I26" s="1"/>
  <c r="H35"/>
  <c r="I35" s="1"/>
  <c r="H24"/>
  <c r="H25"/>
  <c r="K8"/>
  <c r="J8"/>
  <c r="M34" i="1"/>
  <c r="K40"/>
  <c r="J40"/>
  <c r="L42" i="7"/>
  <c r="K42"/>
  <c r="J30" l="1"/>
  <c r="J19"/>
  <c r="I24" i="1"/>
  <c r="I8" i="2"/>
  <c r="J17" i="7"/>
  <c r="J16"/>
  <c r="J13"/>
  <c r="J28"/>
  <c r="J39"/>
  <c r="J25"/>
  <c r="J21"/>
  <c r="J9"/>
  <c r="J10"/>
  <c r="I15" i="3"/>
  <c r="I9"/>
  <c r="I10" i="2"/>
  <c r="I22" i="1"/>
  <c r="I26"/>
  <c r="I20"/>
  <c r="J14" i="7"/>
  <c r="I8" i="3"/>
  <c r="I9" i="2"/>
  <c r="I16" i="1"/>
  <c r="I17" i="2"/>
  <c r="I24"/>
  <c r="I46" i="7"/>
  <c r="J46" s="1"/>
  <c r="I35"/>
  <c r="J35" s="1"/>
  <c r="I49"/>
  <c r="J49" s="1"/>
  <c r="I29"/>
  <c r="J29" s="1"/>
  <c r="H21" i="2"/>
  <c r="I20" s="1"/>
  <c r="H44" i="1"/>
  <c r="I44" s="1"/>
  <c r="H27"/>
  <c r="H32"/>
  <c r="I23" i="3"/>
  <c r="I54" i="7"/>
  <c r="J54" s="1"/>
  <c r="I48"/>
  <c r="J48" s="1"/>
  <c r="I45"/>
  <c r="J45" s="1"/>
  <c r="I20"/>
  <c r="J20" s="1"/>
  <c r="H9" i="3"/>
  <c r="H22" i="2"/>
  <c r="I22" s="1"/>
  <c r="H15"/>
  <c r="H10"/>
  <c r="H25" i="1"/>
  <c r="H43"/>
  <c r="I43" s="1"/>
  <c r="I19" i="7"/>
  <c r="I41"/>
  <c r="J41" s="1"/>
  <c r="I30"/>
  <c r="H19" i="2"/>
  <c r="I56" i="7"/>
  <c r="J56" s="1"/>
  <c r="I31"/>
  <c r="J31" s="1"/>
  <c r="I44"/>
  <c r="J44" s="1"/>
  <c r="I53"/>
  <c r="J52" s="1"/>
  <c r="I36"/>
  <c r="J36" s="1"/>
  <c r="I37"/>
  <c r="J37" s="1"/>
  <c r="H12" i="2"/>
  <c r="H18" i="1"/>
  <c r="H48"/>
  <c r="I46" s="1"/>
  <c r="H33"/>
  <c r="H19"/>
  <c r="H37"/>
  <c r="I37" s="1"/>
  <c r="I32" i="7"/>
  <c r="J32" s="1"/>
  <c r="H11" i="2"/>
  <c r="I74" i="7"/>
  <c r="J74" s="1"/>
  <c r="J77"/>
  <c r="I8"/>
  <c r="J8" s="1"/>
  <c r="I16"/>
  <c r="I23"/>
  <c r="J23" s="1"/>
  <c r="I24"/>
  <c r="J24" s="1"/>
  <c r="I38"/>
  <c r="J38" s="1"/>
  <c r="I14"/>
  <c r="I33"/>
  <c r="J33" s="1"/>
  <c r="I72"/>
  <c r="J72" s="1"/>
  <c r="I50"/>
  <c r="J50" s="1"/>
  <c r="I13"/>
  <c r="I26"/>
  <c r="I34"/>
  <c r="J34" s="1"/>
  <c r="I9"/>
  <c r="I62"/>
  <c r="J62" s="1"/>
  <c r="I42"/>
  <c r="J42" s="1"/>
  <c r="H29" i="1"/>
  <c r="H13"/>
  <c r="I13" s="1"/>
  <c r="I59" i="7"/>
  <c r="J59" s="1"/>
  <c r="H30" i="1"/>
  <c r="I55" i="7"/>
  <c r="J55" s="1"/>
  <c r="I40"/>
  <c r="J40" s="1"/>
  <c r="H18" i="3"/>
  <c r="H9" i="2"/>
  <c r="H34" i="1"/>
  <c r="H28"/>
  <c r="H52"/>
  <c r="H51"/>
  <c r="I47" i="7"/>
  <c r="J47" s="1"/>
  <c r="I10"/>
  <c r="I17"/>
  <c r="I28"/>
  <c r="I21"/>
  <c r="I25"/>
  <c r="I27"/>
  <c r="J27" s="1"/>
  <c r="I39"/>
  <c r="H10" i="3"/>
  <c r="H14"/>
  <c r="H11"/>
  <c r="H8" i="2"/>
  <c r="H17"/>
  <c r="H38" i="1"/>
  <c r="I38" s="1"/>
  <c r="H9"/>
  <c r="H20"/>
  <c r="I55"/>
  <c r="H21"/>
  <c r="H8"/>
  <c r="H22"/>
  <c r="H40"/>
  <c r="I40" s="1"/>
  <c r="H15"/>
  <c r="H26"/>
  <c r="H23"/>
  <c r="H24"/>
  <c r="H17"/>
  <c r="H15" i="3"/>
  <c r="H16" i="1"/>
  <c r="I27" l="1"/>
  <c r="I33"/>
  <c r="I29"/>
  <c r="I50"/>
  <c r="H8" i="3"/>
  <c r="I12" i="7" l="1"/>
  <c r="J12" s="1"/>
  <c r="H59" i="1" l="1"/>
  <c r="I59" s="1"/>
  <c r="H47" i="2"/>
  <c r="I47" s="1"/>
  <c r="I92" i="7"/>
  <c r="J92" s="1"/>
  <c r="H66" i="1"/>
  <c r="I66" s="1"/>
</calcChain>
</file>

<file path=xl/sharedStrings.xml><?xml version="1.0" encoding="utf-8"?>
<sst xmlns="http://schemas.openxmlformats.org/spreadsheetml/2006/main" count="2142" uniqueCount="578">
  <si>
    <t>Seniori</t>
  </si>
  <si>
    <t>Jazdec</t>
  </si>
  <si>
    <t>Kôň</t>
  </si>
  <si>
    <t>Rok nar.</t>
  </si>
  <si>
    <t>Subjekt</t>
  </si>
  <si>
    <t>Poradie</t>
  </si>
  <si>
    <t>Juniori</t>
  </si>
  <si>
    <t>Deti</t>
  </si>
  <si>
    <t>Kôň roka</t>
  </si>
  <si>
    <t>Body</t>
  </si>
  <si>
    <t>Kategória</t>
  </si>
  <si>
    <t>Kľúč</t>
  </si>
  <si>
    <t>OBTIAŽNOSŤ</t>
  </si>
  <si>
    <t>UMIESTNENIE</t>
  </si>
  <si>
    <t>Z</t>
  </si>
  <si>
    <t>L</t>
  </si>
  <si>
    <t>S</t>
  </si>
  <si>
    <t xml:space="preserve"> </t>
  </si>
  <si>
    <t>7,000 - 7,499</t>
  </si>
  <si>
    <t>7,500 - 7,999</t>
  </si>
  <si>
    <t>8,000 a viac</t>
  </si>
  <si>
    <t>Z, L</t>
  </si>
  <si>
    <t>Známka</t>
  </si>
  <si>
    <t>JK pri NŽ Topoľčianky</t>
  </si>
  <si>
    <t>J</t>
  </si>
  <si>
    <t>Vančo Peter</t>
  </si>
  <si>
    <t>D</t>
  </si>
  <si>
    <t>Nittnaus Martina</t>
  </si>
  <si>
    <t>Flaková Kristína</t>
  </si>
  <si>
    <t>Horná Michaela</t>
  </si>
  <si>
    <t>Spišáková Paraskevi</t>
  </si>
  <si>
    <t>Kožienková Nikola</t>
  </si>
  <si>
    <t>JK Ivanka pri Dunaji</t>
  </si>
  <si>
    <t>Jakubíková Lea</t>
  </si>
  <si>
    <t>Pechová Michaela</t>
  </si>
  <si>
    <t>Conversano VI-47</t>
  </si>
  <si>
    <t>Conversano VI- 47</t>
  </si>
  <si>
    <t>LS</t>
  </si>
  <si>
    <t>L, LS</t>
  </si>
  <si>
    <t>LS, S</t>
  </si>
  <si>
    <t>Kilíková Linda</t>
  </si>
  <si>
    <t>Záhorská Silvia</t>
  </si>
  <si>
    <t>TJ Žrebčín Motešice</t>
  </si>
  <si>
    <t>ST</t>
  </si>
  <si>
    <t>JO Martin Záturčie</t>
  </si>
  <si>
    <t>Balážová Michaela</t>
  </si>
  <si>
    <t>Némethová Rebeka</t>
  </si>
  <si>
    <t>Forever</t>
  </si>
  <si>
    <t>JK Rozálka Pezinok</t>
  </si>
  <si>
    <t>Esmeralda</t>
  </si>
  <si>
    <t>Liliane</t>
  </si>
  <si>
    <t>SPOLU</t>
  </si>
  <si>
    <t>Nautica</t>
  </si>
  <si>
    <t>Conversano XIII-47</t>
  </si>
  <si>
    <t>JK Equipolis</t>
  </si>
  <si>
    <t>4r</t>
  </si>
  <si>
    <t>Alice im Wunderland</t>
  </si>
  <si>
    <t>Chorváthová Katarína</t>
  </si>
  <si>
    <t>Ledecká Zoya</t>
  </si>
  <si>
    <t>Balunky družstvo Bratislava</t>
  </si>
  <si>
    <t>Edgar</t>
  </si>
  <si>
    <t>Favory XII-13</t>
  </si>
  <si>
    <t>KPKRJ Rimavská Sobota</t>
  </si>
  <si>
    <t>Bugan Michael</t>
  </si>
  <si>
    <t>Siglavy XV-2</t>
  </si>
  <si>
    <t>DUA</t>
  </si>
  <si>
    <t>Motešice</t>
  </si>
  <si>
    <t>Sihelský Ivan</t>
  </si>
  <si>
    <t>Frederico</t>
  </si>
  <si>
    <t>JK Húšť Dlhá nad Oravou</t>
  </si>
  <si>
    <t>Piaf</t>
  </si>
  <si>
    <t>Dangl Lara</t>
  </si>
  <si>
    <t>Kuhajda Milan</t>
  </si>
  <si>
    <t>Gajlu</t>
  </si>
  <si>
    <t>Ariston ER</t>
  </si>
  <si>
    <t>CJŠ Bernolákovo</t>
  </si>
  <si>
    <t>Hunová Diana</t>
  </si>
  <si>
    <t>JK OVER Žilina</t>
  </si>
  <si>
    <t>JK Over Žilina</t>
  </si>
  <si>
    <t>Patócs Ádám</t>
  </si>
  <si>
    <t>Benediková Ela</t>
  </si>
  <si>
    <t>Hornett</t>
  </si>
  <si>
    <t>JK Alberi Pezinok</t>
  </si>
  <si>
    <t>DD</t>
  </si>
  <si>
    <t>JU</t>
  </si>
  <si>
    <t>P1</t>
  </si>
  <si>
    <t>Slobodníková Anežka</t>
  </si>
  <si>
    <t>Jantar</t>
  </si>
  <si>
    <t>Przedswit XXXII-6 Pralinka</t>
  </si>
  <si>
    <t>Ďurechová Laura</t>
  </si>
  <si>
    <t>Sans Gene</t>
  </si>
  <si>
    <t>JD</t>
  </si>
  <si>
    <t>SG</t>
  </si>
  <si>
    <t>IMI</t>
  </si>
  <si>
    <t>Martyneková Júlia</t>
  </si>
  <si>
    <t>Ninus</t>
  </si>
  <si>
    <t>Armín</t>
  </si>
  <si>
    <t>Furioso XXXV-56 Flótas</t>
  </si>
  <si>
    <t>Rajecová Martina</t>
  </si>
  <si>
    <t>Dark Dionysos B</t>
  </si>
  <si>
    <t>Bonnami</t>
  </si>
  <si>
    <t>YU</t>
  </si>
  <si>
    <t>MKZ3</t>
  </si>
  <si>
    <t>Sitárová Karolína</t>
  </si>
  <si>
    <t>Akkelien K.</t>
  </si>
  <si>
    <t>JK Poľný Kesov</t>
  </si>
  <si>
    <t>5rU</t>
  </si>
  <si>
    <t>Rocky Diamond</t>
  </si>
  <si>
    <t>Killíková Linda</t>
  </si>
  <si>
    <t>Výbohová Martina</t>
  </si>
  <si>
    <t>JK Masarykov Dvor</t>
  </si>
  <si>
    <t>Amos</t>
  </si>
  <si>
    <t>Ranč Ouzkých Bratislava</t>
  </si>
  <si>
    <t>Jamborová Martina</t>
  </si>
  <si>
    <t>Markovičová Emma</t>
  </si>
  <si>
    <t>Berlina Van De Capitol</t>
  </si>
  <si>
    <t>Sládečková Vivien</t>
  </si>
  <si>
    <t>Lorry</t>
  </si>
  <si>
    <t>Playletka</t>
  </si>
  <si>
    <t>Petrušková Milada</t>
  </si>
  <si>
    <t>Inesperado Amado</t>
  </si>
  <si>
    <t>Cleopatra</t>
  </si>
  <si>
    <t>Kurnotová Simona</t>
  </si>
  <si>
    <t>Barón</t>
  </si>
  <si>
    <t>Smreková Barbora</t>
  </si>
  <si>
    <t>Šutková Barbora</t>
  </si>
  <si>
    <t>Drago</t>
  </si>
  <si>
    <t>Šteflovičová Sylvia</t>
  </si>
  <si>
    <t>Geerestein</t>
  </si>
  <si>
    <t>Enimo</t>
  </si>
  <si>
    <t>Polláková Tamara</t>
  </si>
  <si>
    <t>Alja</t>
  </si>
  <si>
    <t>For President</t>
  </si>
  <si>
    <t>Preteky</t>
  </si>
  <si>
    <t>Spolu</t>
  </si>
  <si>
    <t>z toho</t>
  </si>
  <si>
    <t>SVK</t>
  </si>
  <si>
    <t>AUT</t>
  </si>
  <si>
    <t>CZE</t>
  </si>
  <si>
    <t>POL</t>
  </si>
  <si>
    <t>(ESP) 3</t>
  </si>
  <si>
    <t xml:space="preserve">(POL) 1 </t>
  </si>
  <si>
    <t>HUN</t>
  </si>
  <si>
    <t>SLO</t>
  </si>
  <si>
    <t xml:space="preserve">z toho </t>
  </si>
  <si>
    <t>CDI</t>
  </si>
  <si>
    <t>Počet jazdcov</t>
  </si>
  <si>
    <t>Počet dvojíc</t>
  </si>
  <si>
    <t>Počet pretekov</t>
  </si>
  <si>
    <t xml:space="preserve">     z toho</t>
  </si>
  <si>
    <t>domáce</t>
  </si>
  <si>
    <t>zahraničné</t>
  </si>
  <si>
    <t>Počet koní</t>
  </si>
  <si>
    <t>štartujúcich</t>
  </si>
  <si>
    <t>"S" a vyššie</t>
  </si>
  <si>
    <t>"ST" a vyššie</t>
  </si>
  <si>
    <t>"T"</t>
  </si>
  <si>
    <t>Poznámka:</t>
  </si>
  <si>
    <t>(FRA) 1</t>
  </si>
  <si>
    <t>Motešíce</t>
  </si>
  <si>
    <t>Petranová Sofia Laura</t>
  </si>
  <si>
    <t>Konvická Gabriela</t>
  </si>
  <si>
    <t>Strike</t>
  </si>
  <si>
    <t>JK SŠ Ivanka pri Dunaji</t>
  </si>
  <si>
    <t>Križanová Lucia</t>
  </si>
  <si>
    <t>Tennessee</t>
  </si>
  <si>
    <t>Calista</t>
  </si>
  <si>
    <t>Pilisjászfalu HUN</t>
  </si>
  <si>
    <t>Kaposvár HUN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</si>
  <si>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</si>
  <si>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</si>
  <si>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</si>
  <si>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</si>
  <si>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</si>
  <si>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</si>
  <si>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</si>
  <si>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</si>
  <si>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</si>
  <si>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7.</t>
  </si>
  <si>
    <t>15.</t>
  </si>
  <si>
    <t>17.</t>
  </si>
  <si>
    <t>Balunky Družstvo Bratislava</t>
  </si>
  <si>
    <t>JJ</t>
  </si>
  <si>
    <t>Weikersdorf AUT</t>
  </si>
  <si>
    <t>Giovanni</t>
  </si>
  <si>
    <t>DJ</t>
  </si>
  <si>
    <t>YJ</t>
  </si>
  <si>
    <t>Z5</t>
  </si>
  <si>
    <t>11.</t>
  </si>
  <si>
    <t>20.</t>
  </si>
  <si>
    <t>DUB</t>
  </si>
  <si>
    <t>Przedswit XXXIV Nemo</t>
  </si>
  <si>
    <t>Prochyrová Tamara</t>
  </si>
  <si>
    <t>Kasjun</t>
  </si>
  <si>
    <t>IMIv</t>
  </si>
  <si>
    <t>14.</t>
  </si>
  <si>
    <t>16.</t>
  </si>
  <si>
    <t>Motešice CDI</t>
  </si>
  <si>
    <t>Jv</t>
  </si>
  <si>
    <t>JK Merci Cheval Krškany</t>
  </si>
  <si>
    <t>13.</t>
  </si>
  <si>
    <t>LS5</t>
  </si>
  <si>
    <t>JŠ Bernolákovo</t>
  </si>
  <si>
    <t>Stajňa Plameň Miloslavov</t>
  </si>
  <si>
    <t>5rF</t>
  </si>
  <si>
    <t>18.</t>
  </si>
  <si>
    <t>Marengo</t>
  </si>
  <si>
    <t>Equitana Sport Horses Bratislava</t>
  </si>
  <si>
    <t>Kovboy</t>
  </si>
  <si>
    <t>Vida Bratislava</t>
  </si>
  <si>
    <t>Przedswith XXXII-3/Venezia</t>
  </si>
  <si>
    <t>Juríčková Miriam</t>
  </si>
  <si>
    <t>Crash</t>
  </si>
  <si>
    <t>Ondrejková Alexandra</t>
  </si>
  <si>
    <t>Neapolitano XII-23</t>
  </si>
  <si>
    <t>Linda</t>
  </si>
  <si>
    <t>Víťaz/Furioso XXX-6</t>
  </si>
  <si>
    <t>Stepen Wolt</t>
  </si>
  <si>
    <t>Przedswit XIX-16/Chocolate</t>
  </si>
  <si>
    <t>Cingelová Diana</t>
  </si>
  <si>
    <t>Largo</t>
  </si>
  <si>
    <t>Kramplová Natália</t>
  </si>
  <si>
    <t>Ohrablová Alexandra</t>
  </si>
  <si>
    <t>Šotterová Alexandra</t>
  </si>
  <si>
    <t>Gregerová Sára</t>
  </si>
  <si>
    <t>Víťaz / Furioso XXX-6</t>
  </si>
  <si>
    <t>Máriakálnok HUN CDI</t>
  </si>
  <si>
    <t>Zagyiová Ema</t>
  </si>
  <si>
    <t>6rU</t>
  </si>
  <si>
    <t>6rF</t>
  </si>
  <si>
    <t>Condela</t>
  </si>
  <si>
    <t>Naďová Martina</t>
  </si>
  <si>
    <t>Rahat-Royal</t>
  </si>
  <si>
    <t>Bacardi - P</t>
  </si>
  <si>
    <t>Aron</t>
  </si>
  <si>
    <t>Cleoparta</t>
  </si>
  <si>
    <t>Donneshallowa II</t>
  </si>
  <si>
    <t>Wodan</t>
  </si>
  <si>
    <t>JK J.R. OZ Fulianka</t>
  </si>
  <si>
    <t>Mydlárová Anabela</t>
  </si>
  <si>
    <t>Kintšer David</t>
  </si>
  <si>
    <t>Conversano XIII-60</t>
  </si>
  <si>
    <t>Kyselovičová Radka</t>
  </si>
  <si>
    <t>MedGene Bratislava</t>
  </si>
  <si>
    <t>Loxly</t>
  </si>
  <si>
    <t>Neapolitano XIV-16</t>
  </si>
  <si>
    <t>Topoľčianky</t>
  </si>
  <si>
    <t>Die Oder Keine</t>
  </si>
  <si>
    <t>Joščáková Tamara</t>
  </si>
  <si>
    <t>Jasper</t>
  </si>
  <si>
    <t>G Star</t>
  </si>
  <si>
    <t>P3</t>
  </si>
  <si>
    <t>P4</t>
  </si>
  <si>
    <t>TJ Slávia STU Bratislava</t>
  </si>
  <si>
    <t>35.</t>
  </si>
  <si>
    <t>JK RS Team Trnava</t>
  </si>
  <si>
    <t>Valenská Kristána</t>
  </si>
  <si>
    <t>Homolová Lucia</t>
  </si>
  <si>
    <t>Valenská Kristína</t>
  </si>
  <si>
    <t>25.</t>
  </si>
  <si>
    <t>Bergendyová Tereza</t>
  </si>
  <si>
    <t>Zoro</t>
  </si>
  <si>
    <t>JK Horse Club Nitra</t>
  </si>
  <si>
    <t>JK Horse Klub Nitra</t>
  </si>
  <si>
    <t>MKZ4</t>
  </si>
  <si>
    <t>36.</t>
  </si>
  <si>
    <t>Gracie</t>
  </si>
  <si>
    <t>Si Belle 2</t>
  </si>
  <si>
    <t>Kováčiková Barbora</t>
  </si>
  <si>
    <t>Hrit</t>
  </si>
  <si>
    <t>Žarnovická Jana</t>
  </si>
  <si>
    <t>Irish Cream</t>
  </si>
  <si>
    <t>(NED) 2</t>
  </si>
  <si>
    <t>CRO</t>
  </si>
  <si>
    <t>ITA</t>
  </si>
  <si>
    <t>GER</t>
  </si>
  <si>
    <t>Počet súťaží</t>
  </si>
  <si>
    <t>Počet štartov</t>
  </si>
  <si>
    <t>Licencia SJF</t>
  </si>
  <si>
    <t>Body celkom</t>
  </si>
  <si>
    <t>Spolu      15 NAJ</t>
  </si>
  <si>
    <t>Spolu       15 NAJ</t>
  </si>
  <si>
    <t>Spolu        15 NAJ</t>
  </si>
  <si>
    <t>Jazdec roka 2020</t>
  </si>
  <si>
    <t>31.01. - 02.02.</t>
  </si>
  <si>
    <t>Ebreichsdorf AUT</t>
  </si>
  <si>
    <t>08.-09.02</t>
  </si>
  <si>
    <t>15.02.</t>
  </si>
  <si>
    <t>22.-23.02.</t>
  </si>
  <si>
    <t>PJ</t>
  </si>
  <si>
    <t>06.-08.03.</t>
  </si>
  <si>
    <t>07.-08.03.</t>
  </si>
  <si>
    <t>13.-14.06.</t>
  </si>
  <si>
    <t>21.06.</t>
  </si>
  <si>
    <t>Bratislava RS Team</t>
  </si>
  <si>
    <t>25.-28.06.</t>
  </si>
  <si>
    <t>27.-28.06.</t>
  </si>
  <si>
    <t>Hermiona</t>
  </si>
  <si>
    <t>Fraňová Linda</t>
  </si>
  <si>
    <t>ŠK Divoká Voda Bratislava</t>
  </si>
  <si>
    <t>Silver Moonlight</t>
  </si>
  <si>
    <t>Danciana Diamond Princess</t>
  </si>
  <si>
    <t>JK Josy Team Trnava</t>
  </si>
  <si>
    <t>JK Equipolis Sokoľ</t>
  </si>
  <si>
    <t>JK Carmina Rimavská Sobota</t>
  </si>
  <si>
    <t>Kira</t>
  </si>
  <si>
    <t>Hromádková Natália</t>
  </si>
  <si>
    <t>Nonius XVI-6SK/Pankrác</t>
  </si>
  <si>
    <t>Černáčeková Monika</t>
  </si>
  <si>
    <t>Quincy</t>
  </si>
  <si>
    <t>Feitl Viktória</t>
  </si>
  <si>
    <t>TJ Žižka Bratislava</t>
  </si>
  <si>
    <t>Avaris</t>
  </si>
  <si>
    <t>Horníková Bibiana</t>
  </si>
  <si>
    <t>Delphine Z</t>
  </si>
  <si>
    <t>Riders&amp;Dreams Bratislava</t>
  </si>
  <si>
    <t>Caspari</t>
  </si>
  <si>
    <r>
      <t>G</t>
    </r>
    <r>
      <rPr>
        <sz val="10"/>
        <color theme="1"/>
        <rFont val="Calibri"/>
        <family val="2"/>
        <charset val="238"/>
      </rPr>
      <t>ü</t>
    </r>
    <r>
      <rPr>
        <sz val="10"/>
        <color theme="1"/>
        <rFont val="Arial"/>
        <family val="2"/>
        <charset val="238"/>
      </rPr>
      <t>llová Viktória</t>
    </r>
  </si>
  <si>
    <t>Sirius</t>
  </si>
  <si>
    <t>Veverková Lucia</t>
  </si>
  <si>
    <t>Ludwig-M</t>
  </si>
  <si>
    <t>Kernová Kristína</t>
  </si>
  <si>
    <t>Furioso XXXIV-13 Úkaz</t>
  </si>
  <si>
    <t>Salynero</t>
  </si>
  <si>
    <t>Merci</t>
  </si>
  <si>
    <t>Furioso XXXVIII-3 Red Willow</t>
  </si>
  <si>
    <t>Zámečníková Ela</t>
  </si>
  <si>
    <t>JK Plameň Miloslavov</t>
  </si>
  <si>
    <t>Fiona</t>
  </si>
  <si>
    <t>Čičmancová Katarína</t>
  </si>
  <si>
    <t>JK Limfora Badín</t>
  </si>
  <si>
    <t>Oravcová Martina</t>
  </si>
  <si>
    <t>Dafne Van Dej</t>
  </si>
  <si>
    <t>Magál Ján</t>
  </si>
  <si>
    <t>Horváthová Veronika</t>
  </si>
  <si>
    <t>Furioso L-34 Némés</t>
  </si>
  <si>
    <t>Przedswit XXXIV-2/Tatra</t>
  </si>
  <si>
    <t>Cehláriková Linda</t>
  </si>
  <si>
    <t>Kučerková Terézia</t>
  </si>
  <si>
    <t>Przedswit XXXVII - Šafran</t>
  </si>
  <si>
    <t>Hrušková Sarah</t>
  </si>
  <si>
    <t>Batacian</t>
  </si>
  <si>
    <t>Gidran XXI-2/Ružena</t>
  </si>
  <si>
    <t>Arbalet</t>
  </si>
  <si>
    <t>Floretto DK</t>
  </si>
  <si>
    <t>Güllová Viktória</t>
  </si>
  <si>
    <t>31.-01.-02.02.</t>
  </si>
  <si>
    <t>Edmár Péter</t>
  </si>
  <si>
    <t>Denilas</t>
  </si>
  <si>
    <t>JK Czajlík Ranch Dun. Klátov</t>
  </si>
  <si>
    <t>08.-09.02.</t>
  </si>
  <si>
    <t>Pucci</t>
  </si>
  <si>
    <t>Portos</t>
  </si>
  <si>
    <t>04.-05.07.</t>
  </si>
  <si>
    <t>Balatonvilágos HUN</t>
  </si>
  <si>
    <t>25.07.</t>
  </si>
  <si>
    <t>Spišská Teplica</t>
  </si>
  <si>
    <t>Z4</t>
  </si>
  <si>
    <t>Z2</t>
  </si>
  <si>
    <t>L1</t>
  </si>
  <si>
    <t>L5</t>
  </si>
  <si>
    <t>LS1</t>
  </si>
  <si>
    <t>LS7</t>
  </si>
  <si>
    <t>Sokrates G-T</t>
  </si>
  <si>
    <t>Kuzmiaková Dominika</t>
  </si>
  <si>
    <t>Shadow</t>
  </si>
  <si>
    <t>Počtarjovová Alexandra</t>
  </si>
  <si>
    <t>Jazdecká škola Kráľovce</t>
  </si>
  <si>
    <t>Amur</t>
  </si>
  <si>
    <t>Cascada M</t>
  </si>
  <si>
    <t>Kolesárová Ema</t>
  </si>
  <si>
    <t>OZ Galaxia Sp. Teplica</t>
  </si>
  <si>
    <t>Wilma G</t>
  </si>
  <si>
    <t>Donnershallowa II</t>
  </si>
  <si>
    <t>11.07.</t>
  </si>
  <si>
    <t xml:space="preserve"> P1</t>
  </si>
  <si>
    <t>Z1</t>
  </si>
  <si>
    <t>L4</t>
  </si>
  <si>
    <t>Habudová Laura</t>
  </si>
  <si>
    <t>Gidran XXI-7/Toronto</t>
  </si>
  <si>
    <t>Grujbárová Sofia</t>
  </si>
  <si>
    <t>Joris</t>
  </si>
  <si>
    <t>JK Do sedla Bratislava</t>
  </si>
  <si>
    <t>Pipíková Petronela</t>
  </si>
  <si>
    <t>JK Jurský Dvor Nitra</t>
  </si>
  <si>
    <t>Honíková Bibiána</t>
  </si>
  <si>
    <t>11. 07.</t>
  </si>
  <si>
    <t>Zagreb CRO</t>
  </si>
  <si>
    <t>Laurin 135</t>
  </si>
  <si>
    <t>17.-19.07.</t>
  </si>
  <si>
    <t>Maestoso XIV-1</t>
  </si>
  <si>
    <t>Liberta 3</t>
  </si>
  <si>
    <t>25.-26.07.</t>
  </si>
  <si>
    <t>E5</t>
  </si>
  <si>
    <t>Z6</t>
  </si>
  <si>
    <t>E8</t>
  </si>
  <si>
    <t>Z7</t>
  </si>
  <si>
    <t>05.-06.08.</t>
  </si>
  <si>
    <t>Pilisjászfalu HUN CDI</t>
  </si>
  <si>
    <t>08.-09.08.</t>
  </si>
  <si>
    <t>Dunajský Klátov</t>
  </si>
  <si>
    <t>LP4</t>
  </si>
  <si>
    <t>LP5</t>
  </si>
  <si>
    <t>Ballygil Chester</t>
  </si>
  <si>
    <t>Chmelíková Petra</t>
  </si>
  <si>
    <t>Drezúrny rebríček 2020 sa bude vyhodnocovať v nasledovných kategóriách:</t>
  </si>
  <si>
    <t>Výsledky sa budú vyhodnocovať podľa nasledovného kľuča:</t>
  </si>
  <si>
    <t>Pri rovnosti bodov na prvých 5 priečkach rozhoduje vyšší počet celkových bodov.</t>
  </si>
  <si>
    <t>Body za umiestnenie:</t>
  </si>
  <si>
    <t>IM I</t>
  </si>
  <si>
    <t>IM II,GP,GPS</t>
  </si>
  <si>
    <t>Dodatočné body za výsledné percentá/známku:</t>
  </si>
  <si>
    <t>%</t>
  </si>
  <si>
    <t xml:space="preserve">56,001 - 58,000 </t>
  </si>
  <si>
    <t xml:space="preserve">58,001 - 60,000 </t>
  </si>
  <si>
    <t xml:space="preserve">60,001 - 62,000 </t>
  </si>
  <si>
    <t xml:space="preserve">62,001 - 64,000 </t>
  </si>
  <si>
    <t xml:space="preserve">64,001 - 66,000 </t>
  </si>
  <si>
    <t xml:space="preserve">66,001 - 68,000 </t>
  </si>
  <si>
    <t xml:space="preserve">68,001 - 70,000 </t>
  </si>
  <si>
    <t>70,001  a viac</t>
  </si>
  <si>
    <t>6,500 – 6,999</t>
  </si>
  <si>
    <t>Dodatočné body za súťaž so zahraničnou účasťou:</t>
  </si>
  <si>
    <t>IM II</t>
  </si>
  <si>
    <t>Za súťaž CDI sa získané body násobia koeficientom 1,5.</t>
  </si>
  <si>
    <t xml:space="preserve">JAZDEC ROKA: </t>
  </si>
  <si>
    <t xml:space="preserve">Súťaž jazdcov, členov SJF s platnou jazdeckou licenciou SJF. </t>
  </si>
  <si>
    <t>Najúspešnejším jazdcom roka sa stáva ten, ktorý získa najvyšší počet bodov z 15 najlepších výsledkov</t>
  </si>
  <si>
    <t>zo všetkých súťaží a so všetkými koňmi, s ktorými v sezóne štartoval.</t>
  </si>
  <si>
    <t xml:space="preserve">KÔŇ ROKA: </t>
  </si>
  <si>
    <t xml:space="preserve">Súťaž koní, s platnou jazdeckou licenciou SJF. </t>
  </si>
  <si>
    <t>Najúspešnejším koňom roka sa stáva ten, ktorý získa najvyšší počet bodov z 15 najlepších výsledkov.</t>
  </si>
  <si>
    <r>
      <rPr>
        <u/>
        <sz val="12"/>
        <rFont val="Times New Roman"/>
        <family val="1"/>
        <charset val="238"/>
      </rPr>
      <t>SENIORI</t>
    </r>
    <r>
      <rPr>
        <sz val="12"/>
        <rFont val="Times New Roman"/>
        <family val="1"/>
        <charset val="238"/>
      </rPr>
      <t xml:space="preserve">   </t>
    </r>
  </si>
  <si>
    <t xml:space="preserve">(od 22 rokov, ročníky 1998 a staršie, vrátane mladých jazdcov 19-21 rokov, ročníky 1999-2001) </t>
  </si>
  <si>
    <r>
      <rPr>
        <u/>
        <sz val="12"/>
        <rFont val="Times New Roman"/>
        <family val="1"/>
        <charset val="238"/>
      </rPr>
      <t>JUNIORI</t>
    </r>
    <r>
      <rPr>
        <b/>
        <sz val="12"/>
        <rFont val="Times New Roman"/>
        <family val="1"/>
        <charset val="238"/>
      </rPr>
      <t xml:space="preserve">   </t>
    </r>
  </si>
  <si>
    <t>(15 – 18 rokov, ročníky 2002 – 2005)</t>
  </si>
  <si>
    <r>
      <rPr>
        <u/>
        <sz val="12"/>
        <rFont val="Times New Roman"/>
        <family val="1"/>
        <charset val="238"/>
      </rPr>
      <t>DETI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</t>
    </r>
  </si>
  <si>
    <t xml:space="preserve">(do 14 rokov – vrátane, ročníky 2006 a mladšie) </t>
  </si>
  <si>
    <t>Výsledky zo súťaží sa deťom vyhodnocujú v samostatnom poradí, avšak iba pri dosiahnutí minimálne 58%.</t>
  </si>
  <si>
    <t xml:space="preserve">Pre započítanie bodov do Drezúrneho rebríčka vo všetkých kategóriách je potrebné predložiť oficiálne výsledkové listiny </t>
  </si>
  <si>
    <t>z oficiálnych drezúrnych pretekov SJF (alebo inej národnej federácie) a z oficiálnych pretekov FEI a súťažiaca dvojica jazdec/kôň musia mať platnú licenciu SJF.</t>
  </si>
  <si>
    <t xml:space="preserve">Body sa získavajú podľa umiestnenia v jednotlivých stupňoch obtiažnosti a následne sa získavajú dodatočné body za výsledné % alebo výslednú známku </t>
  </si>
  <si>
    <t>a za zahraničnú účasť v súťaži podľa tabuliek uvedených nižšie.</t>
  </si>
  <si>
    <t xml:space="preserve">Spracovanie výsledkov do rebríčka bude za Drezúrnu komisiu SJF realizovať Michaela Horná. </t>
  </si>
  <si>
    <t xml:space="preserve">Výsledky budú priebežne uverejňované na internetovej stránke www.drezura.wbl.sk. </t>
  </si>
  <si>
    <t>zasiela vo vlastnom záujme každý jazdec sám alebo jeho zástupca.</t>
  </si>
  <si>
    <t xml:space="preserve">Oficiálne výsledkové listiny so všetkými povinnými náležitosťami treba dodávať na </t>
  </si>
  <si>
    <t>michaela.horna@sjf.sk</t>
  </si>
  <si>
    <t xml:space="preserve">najneskôr do 3 dní po pretekoch, najlepšie v jednom súbore PDF. </t>
  </si>
  <si>
    <t xml:space="preserve">Výsledky súťaží konaných na území SR zasiela usporiadateľ a výsledky zo zahraničia </t>
  </si>
  <si>
    <t>12.</t>
  </si>
  <si>
    <t>22.</t>
  </si>
  <si>
    <t>23.</t>
  </si>
  <si>
    <t>21.</t>
  </si>
  <si>
    <t>Przedswit XXXII-3SK/Venezia</t>
  </si>
  <si>
    <t>27.</t>
  </si>
  <si>
    <t>32.</t>
  </si>
  <si>
    <t>04.07.</t>
  </si>
  <si>
    <t>Dlhá nad Oravou</t>
  </si>
  <si>
    <t>Maťugová Petra</t>
  </si>
  <si>
    <t>Heraldiko</t>
  </si>
  <si>
    <t>JK Equida Prievidza</t>
  </si>
  <si>
    <t>Z10</t>
  </si>
  <si>
    <t>Lorea Baz</t>
  </si>
  <si>
    <t>Mydlárová Anabella</t>
  </si>
  <si>
    <t>Zinedine</t>
  </si>
  <si>
    <t>Willam</t>
  </si>
  <si>
    <t>Pelleová Kristína</t>
  </si>
  <si>
    <t>Dara</t>
  </si>
  <si>
    <t>Crazy Team Hajnáčka</t>
  </si>
  <si>
    <t>24.</t>
  </si>
  <si>
    <t>26.</t>
  </si>
  <si>
    <t>31.</t>
  </si>
  <si>
    <t>39.</t>
  </si>
  <si>
    <t>Ácová Laura</t>
  </si>
  <si>
    <t>Charismatic</t>
  </si>
  <si>
    <t>Molnárová Liana</t>
  </si>
  <si>
    <t>Lolita</t>
  </si>
  <si>
    <t>JK Czajlík Ranch</t>
  </si>
  <si>
    <t>Kršnáková Kristína</t>
  </si>
  <si>
    <t>Brizláková Vanda</t>
  </si>
  <si>
    <t>Jek</t>
  </si>
  <si>
    <t>Kršňáková Kristína</t>
  </si>
  <si>
    <t>09.-12.08.</t>
  </si>
  <si>
    <t>Pilisjászfalu CH-EU</t>
  </si>
  <si>
    <t>Sokrates GT</t>
  </si>
  <si>
    <t>19.</t>
  </si>
  <si>
    <t>03.-05.07.</t>
  </si>
  <si>
    <t>St. Margarethen AUT</t>
  </si>
  <si>
    <t>Jurštáková Dorota</t>
  </si>
  <si>
    <t>Grigoris S</t>
  </si>
  <si>
    <t>JK Trenčín Nozdrkovce</t>
  </si>
  <si>
    <t>LP3</t>
  </si>
  <si>
    <t>LP6</t>
  </si>
  <si>
    <t>Grigosis S</t>
  </si>
  <si>
    <t>LP7</t>
  </si>
  <si>
    <t>31.07.-01.08.</t>
  </si>
  <si>
    <t>33.</t>
  </si>
  <si>
    <t>40.</t>
  </si>
  <si>
    <t>44.</t>
  </si>
  <si>
    <t>46.</t>
  </si>
  <si>
    <t>50.</t>
  </si>
  <si>
    <t>53.</t>
  </si>
  <si>
    <t>14.-16.08.</t>
  </si>
  <si>
    <t>Stadl Paura AUT</t>
  </si>
  <si>
    <t>IMII</t>
  </si>
  <si>
    <t>Zauber der Venus</t>
  </si>
  <si>
    <t>Quarters Dream B</t>
  </si>
  <si>
    <t>7rU</t>
  </si>
  <si>
    <t>GP</t>
  </si>
  <si>
    <t>GPS</t>
  </si>
  <si>
    <t>04.-06.09.</t>
  </si>
  <si>
    <t>28.</t>
  </si>
  <si>
    <t>34.</t>
  </si>
  <si>
    <t>47.</t>
  </si>
  <si>
    <t>48.</t>
  </si>
  <si>
    <t>Perchtoldsdorf AUT</t>
  </si>
  <si>
    <t>04-06.09.</t>
  </si>
  <si>
    <t>12.09.</t>
  </si>
  <si>
    <t>Diamantina</t>
  </si>
  <si>
    <t>12.-13.09.</t>
  </si>
  <si>
    <t>Šamorín</t>
  </si>
  <si>
    <t>Imar Sino</t>
  </si>
  <si>
    <t>Krivosudská Lucia</t>
  </si>
  <si>
    <t>Tango De Napoli</t>
  </si>
  <si>
    <t>JK Napoli Bratislava</t>
  </si>
  <si>
    <t>Sklenárová Elena</t>
  </si>
  <si>
    <t>Revue</t>
  </si>
  <si>
    <t>Ranč Palomino Bohunice</t>
  </si>
  <si>
    <t>Tango de Napoli</t>
  </si>
  <si>
    <t>94.</t>
  </si>
  <si>
    <t>28.-30.08.</t>
  </si>
  <si>
    <t>Brno CZE CDI</t>
  </si>
  <si>
    <t>26.-27.09.</t>
  </si>
  <si>
    <t>Vígľaš</t>
  </si>
  <si>
    <t>Gilániová Sofia</t>
  </si>
  <si>
    <t>Camparo</t>
  </si>
  <si>
    <t>Maliniaková Laura</t>
  </si>
  <si>
    <t>Amorino</t>
  </si>
  <si>
    <t>Sissi</t>
  </si>
  <si>
    <t>Welt Regency</t>
  </si>
  <si>
    <t>Halajová Daniela</t>
  </si>
  <si>
    <t>Nicolas</t>
  </si>
  <si>
    <t>Gajtková Terézia</t>
  </si>
  <si>
    <t>Sláviková Lucia</t>
  </si>
  <si>
    <t>Ebony B.</t>
  </si>
  <si>
    <t>Nightstar JMG</t>
  </si>
  <si>
    <t>Moravčíková Milota</t>
  </si>
  <si>
    <t>Niky</t>
  </si>
  <si>
    <t>Lakotová Rebeka</t>
  </si>
  <si>
    <t>Ebony B</t>
  </si>
  <si>
    <t>25.-27.09.</t>
  </si>
  <si>
    <t>Fót HUN CDI</t>
  </si>
  <si>
    <t>30.</t>
  </si>
  <si>
    <t>63.</t>
  </si>
  <si>
    <t>78.</t>
  </si>
  <si>
    <t>81.</t>
  </si>
  <si>
    <t>87.</t>
  </si>
  <si>
    <t>10.-11.10.</t>
  </si>
  <si>
    <t>IMA</t>
  </si>
  <si>
    <t>7rF</t>
  </si>
  <si>
    <t>23.-25.10.</t>
  </si>
  <si>
    <t>Zakrzów POL CDI</t>
  </si>
  <si>
    <t>29.</t>
  </si>
  <si>
    <t>37.</t>
  </si>
  <si>
    <t>41.</t>
  </si>
  <si>
    <t>43.</t>
  </si>
  <si>
    <t>55.</t>
  </si>
  <si>
    <t>57.</t>
  </si>
  <si>
    <t>59.</t>
  </si>
  <si>
    <t>15.-16.08.</t>
  </si>
  <si>
    <t>Olomouc CZE</t>
  </si>
  <si>
    <t>L0</t>
  </si>
  <si>
    <t>68.</t>
  </si>
  <si>
    <t>71.</t>
  </si>
  <si>
    <t>75.</t>
  </si>
  <si>
    <t>Sumár za rok 2020 bol spracovaný z údajov Drezúrneho rebríčka 2020, v ktorom boli zahrnuté všetky štarty v drezúrnych súťažiach slovenských jazdcov.</t>
  </si>
  <si>
    <t>Sumár za sezónu 2020</t>
  </si>
</sst>
</file>

<file path=xl/styles.xml><?xml version="1.0" encoding="utf-8"?>
<styleSheet xmlns="http://schemas.openxmlformats.org/spreadsheetml/2006/main">
  <fonts count="49">
    <font>
      <sz val="10"/>
      <name val="Arial"/>
      <charset val="238"/>
    </font>
    <font>
      <b/>
      <sz val="10"/>
      <name val="Arial"/>
      <family val="2"/>
      <charset val="238"/>
    </font>
    <font>
      <b/>
      <sz val="20"/>
      <color indexed="20"/>
      <name val="Arial"/>
      <family val="2"/>
      <charset val="238"/>
    </font>
    <font>
      <b/>
      <sz val="18"/>
      <color indexed="20"/>
      <name val="Arial"/>
      <family val="2"/>
      <charset val="238"/>
    </font>
    <font>
      <b/>
      <sz val="20"/>
      <color indexed="49"/>
      <name val="Arial"/>
      <family val="2"/>
      <charset val="238"/>
    </font>
    <font>
      <sz val="10"/>
      <color indexed="49"/>
      <name val="Arial"/>
      <family val="2"/>
      <charset val="238"/>
    </font>
    <font>
      <b/>
      <sz val="18"/>
      <color indexed="49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8"/>
      <color indexed="5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0"/>
      <color indexed="61"/>
      <name val="Arial"/>
      <family val="2"/>
      <charset val="238"/>
    </font>
    <font>
      <b/>
      <sz val="20"/>
      <color rgb="FF00B050"/>
      <name val="Arial"/>
      <family val="2"/>
      <charset val="238"/>
    </font>
    <font>
      <b/>
      <sz val="18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indexed="45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indexed="23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4"/>
      <color indexed="20"/>
      <name val="Arial"/>
      <family val="2"/>
      <charset val="238"/>
    </font>
    <font>
      <b/>
      <sz val="14"/>
      <color indexed="48"/>
      <name val="Arial"/>
      <family val="2"/>
      <charset val="238"/>
    </font>
    <font>
      <b/>
      <sz val="14"/>
      <color indexed="52"/>
      <name val="Arial"/>
      <family val="2"/>
      <charset val="238"/>
    </font>
    <font>
      <b/>
      <sz val="14"/>
      <color indexed="57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b/>
      <sz val="20"/>
      <color theme="7" tint="-0.249977111117893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b/>
      <sz val="18"/>
      <color theme="7" tint="-0.249977111117893"/>
      <name val="Arial"/>
      <family val="2"/>
      <charset val="238"/>
    </font>
    <font>
      <b/>
      <sz val="20"/>
      <color rgb="FF92D050"/>
      <name val="Arial"/>
      <family val="2"/>
      <charset val="238"/>
    </font>
    <font>
      <b/>
      <sz val="20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8"/>
      <color rgb="FFC00000"/>
      <name val="Arial"/>
      <family val="2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20"/>
      <color theme="9" tint="-0.249977111117893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20"/>
      <color rgb="FFCC0099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/>
      <bottom/>
      <diagonal/>
    </border>
    <border>
      <left/>
      <right/>
      <top style="thin">
        <color theme="7" tint="0.39997558519241921"/>
      </top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/>
      <diagonal/>
    </border>
    <border>
      <left/>
      <right/>
      <top style="thin">
        <color theme="8" tint="0.39997558519241921"/>
      </top>
      <bottom/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  <border>
      <left/>
      <right/>
      <top style="thin">
        <color theme="5" tint="0.39997558519241921"/>
      </top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/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4506668294322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4506668294322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4506668294322"/>
      </left>
      <right/>
      <top/>
      <bottom style="thin">
        <color theme="6" tint="0.39997558519241921"/>
      </bottom>
      <diagonal/>
    </border>
    <border>
      <left/>
      <right style="thin">
        <color theme="6" tint="0.39994506668294322"/>
      </right>
      <top/>
      <bottom style="thin">
        <color theme="6" tint="0.39997558519241921"/>
      </bottom>
      <diagonal/>
    </border>
    <border>
      <left style="thin">
        <color theme="7" tint="0.39994506668294322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4506668294322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4506668294322"/>
      </left>
      <right/>
      <top/>
      <bottom style="thin">
        <color theme="7" tint="0.39997558519241921"/>
      </bottom>
      <diagonal/>
    </border>
    <border>
      <left/>
      <right style="thin">
        <color theme="7" tint="0.39994506668294322"/>
      </right>
      <top/>
      <bottom style="thin">
        <color theme="7" tint="0.39997558519241921"/>
      </bottom>
      <diagonal/>
    </border>
    <border>
      <left style="thin">
        <color theme="8" tint="0.39994506668294322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/>
      <bottom style="thin">
        <color theme="8" tint="0.39997558519241921"/>
      </bottom>
      <diagonal/>
    </border>
    <border>
      <left/>
      <right style="thin">
        <color theme="8" tint="0.39994506668294322"/>
      </right>
      <top/>
      <bottom style="thin">
        <color theme="8" tint="0.39997558519241921"/>
      </bottom>
      <diagonal/>
    </border>
    <border>
      <left style="thin">
        <color theme="5" tint="0.39994506668294322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4506668294322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4506668294322"/>
      </left>
      <right/>
      <top/>
      <bottom style="thin">
        <color theme="5" tint="0.39997558519241921"/>
      </bottom>
      <diagonal/>
    </border>
    <border>
      <left/>
      <right style="thin">
        <color theme="5" tint="0.39994506668294322"/>
      </right>
      <top/>
      <bottom style="thin">
        <color theme="5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theme="5" tint="0.39994506668294322"/>
      </left>
      <right/>
      <top/>
      <bottom/>
      <diagonal/>
    </border>
    <border>
      <left/>
      <right style="thin">
        <color theme="5" tint="0.39994506668294322"/>
      </right>
      <top/>
      <bottom/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7558519241921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 style="thin">
        <color theme="7" tint="0.39997558519241921"/>
      </bottom>
      <diagonal/>
    </border>
    <border>
      <left style="thin">
        <color theme="7" tint="0.39994506668294322"/>
      </left>
      <right style="thin">
        <color theme="7" tint="0.39991454817346722"/>
      </right>
      <top/>
      <bottom style="thin">
        <color theme="7" tint="0.39997558519241921"/>
      </bottom>
      <diagonal/>
    </border>
    <border>
      <left style="thin">
        <color theme="6" tint="0.39994506668294322"/>
      </left>
      <right style="thin">
        <color theme="6" tint="0.39991454817346722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4506668294322"/>
      </left>
      <right style="thin">
        <color theme="6" tint="0.39991454817346722"/>
      </right>
      <top/>
      <bottom style="thin">
        <color theme="6" tint="0.39997558519241921"/>
      </bottom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 style="thin">
        <color theme="7" tint="0.39991454817346722"/>
      </right>
      <top/>
      <bottom/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7">
    <xf numFmtId="0" fontId="0" fillId="0" borderId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3" borderId="0" applyNumberFormat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38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0" xfId="0" applyFill="1" applyBorder="1"/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0" fillId="0" borderId="18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5" fillId="0" borderId="0" xfId="0" applyFont="1"/>
    <xf numFmtId="0" fontId="1" fillId="0" borderId="0" xfId="0" applyFont="1"/>
    <xf numFmtId="0" fontId="16" fillId="6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7" borderId="23" xfId="0" applyFont="1" applyFill="1" applyBorder="1"/>
    <xf numFmtId="0" fontId="1" fillId="7" borderId="25" xfId="0" applyFont="1" applyFill="1" applyBorder="1"/>
    <xf numFmtId="0" fontId="16" fillId="6" borderId="24" xfId="0" applyFont="1" applyFill="1" applyBorder="1"/>
    <xf numFmtId="0" fontId="19" fillId="6" borderId="24" xfId="0" applyFont="1" applyFill="1" applyBorder="1"/>
    <xf numFmtId="0" fontId="20" fillId="0" borderId="24" xfId="0" applyFont="1" applyFill="1" applyBorder="1"/>
    <xf numFmtId="0" fontId="20" fillId="0" borderId="1" xfId="0" applyFont="1" applyFill="1" applyBorder="1"/>
    <xf numFmtId="0" fontId="0" fillId="0" borderId="6" xfId="0" applyBorder="1"/>
    <xf numFmtId="0" fontId="9" fillId="0" borderId="1" xfId="0" applyFont="1" applyBorder="1"/>
    <xf numFmtId="0" fontId="19" fillId="0" borderId="24" xfId="0" applyFont="1" applyBorder="1"/>
    <xf numFmtId="0" fontId="20" fillId="0" borderId="24" xfId="0" applyFont="1" applyBorder="1"/>
    <xf numFmtId="0" fontId="20" fillId="0" borderId="1" xfId="0" applyFont="1" applyBorder="1"/>
    <xf numFmtId="0" fontId="0" fillId="0" borderId="12" xfId="0" applyBorder="1"/>
    <xf numFmtId="0" fontId="9" fillId="0" borderId="13" xfId="0" applyFont="1" applyBorder="1"/>
    <xf numFmtId="0" fontId="19" fillId="6" borderId="24" xfId="0" applyFont="1" applyFill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19" fillId="6" borderId="21" xfId="0" applyFont="1" applyFill="1" applyBorder="1"/>
    <xf numFmtId="0" fontId="19" fillId="0" borderId="21" xfId="0" applyFont="1" applyBorder="1"/>
    <xf numFmtId="0" fontId="20" fillId="0" borderId="21" xfId="0" applyFont="1" applyBorder="1" applyAlignment="1">
      <alignment horizontal="right"/>
    </xf>
    <xf numFmtId="0" fontId="20" fillId="0" borderId="13" xfId="0" applyFont="1" applyBorder="1"/>
    <xf numFmtId="0" fontId="0" fillId="0" borderId="9" xfId="0" applyBorder="1"/>
    <xf numFmtId="0" fontId="9" fillId="0" borderId="1" xfId="0" applyFont="1" applyFill="1" applyBorder="1"/>
    <xf numFmtId="0" fontId="19" fillId="6" borderId="1" xfId="0" applyFont="1" applyFill="1" applyBorder="1"/>
    <xf numFmtId="0" fontId="19" fillId="0" borderId="1" xfId="0" applyFont="1" applyBorder="1"/>
    <xf numFmtId="0" fontId="20" fillId="0" borderId="1" xfId="0" applyFont="1" applyBorder="1" applyAlignment="1">
      <alignment horizontal="right"/>
    </xf>
    <xf numFmtId="0" fontId="9" fillId="0" borderId="26" xfId="0" applyFont="1" applyBorder="1"/>
    <xf numFmtId="0" fontId="9" fillId="0" borderId="0" xfId="0" applyFont="1" applyBorder="1"/>
    <xf numFmtId="0" fontId="19" fillId="6" borderId="0" xfId="0" applyFont="1" applyFill="1" applyBorder="1"/>
    <xf numFmtId="0" fontId="19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0" xfId="0" applyFont="1" applyBorder="1"/>
    <xf numFmtId="0" fontId="0" fillId="0" borderId="0" xfId="0" applyBorder="1"/>
    <xf numFmtId="0" fontId="21" fillId="0" borderId="0" xfId="0" applyFont="1" applyBorder="1"/>
    <xf numFmtId="0" fontId="22" fillId="0" borderId="0" xfId="0" applyFont="1"/>
    <xf numFmtId="0" fontId="1" fillId="5" borderId="10" xfId="0" applyFont="1" applyFill="1" applyBorder="1"/>
    <xf numFmtId="0" fontId="1" fillId="5" borderId="22" xfId="0" applyFont="1" applyFill="1" applyBorder="1"/>
    <xf numFmtId="0" fontId="0" fillId="0" borderId="3" xfId="0" applyBorder="1"/>
    <xf numFmtId="0" fontId="19" fillId="0" borderId="27" xfId="0" applyFont="1" applyFill="1" applyBorder="1"/>
    <xf numFmtId="0" fontId="0" fillId="0" borderId="16" xfId="0" applyBorder="1"/>
    <xf numFmtId="0" fontId="0" fillId="0" borderId="4" xfId="0" applyBorder="1"/>
    <xf numFmtId="0" fontId="23" fillId="0" borderId="0" xfId="0" applyFont="1"/>
    <xf numFmtId="0" fontId="1" fillId="3" borderId="10" xfId="0" applyFont="1" applyFill="1" applyBorder="1"/>
    <xf numFmtId="0" fontId="1" fillId="3" borderId="22" xfId="0" applyFont="1" applyFill="1" applyBorder="1"/>
    <xf numFmtId="0" fontId="19" fillId="6" borderId="27" xfId="0" applyFont="1" applyFill="1" applyBorder="1"/>
    <xf numFmtId="0" fontId="24" fillId="0" borderId="0" xfId="0" applyFont="1"/>
    <xf numFmtId="0" fontId="1" fillId="4" borderId="10" xfId="0" applyFont="1" applyFill="1" applyBorder="1"/>
    <xf numFmtId="0" fontId="1" fillId="4" borderId="22" xfId="0" applyFont="1" applyFill="1" applyBorder="1"/>
    <xf numFmtId="0" fontId="18" fillId="0" borderId="21" xfId="0" applyFont="1" applyBorder="1"/>
    <xf numFmtId="0" fontId="25" fillId="0" borderId="0" xfId="0" applyFont="1"/>
    <xf numFmtId="0" fontId="1" fillId="2" borderId="23" xfId="0" applyFont="1" applyFill="1" applyBorder="1"/>
    <xf numFmtId="0" fontId="1" fillId="2" borderId="25" xfId="0" applyFont="1" applyFill="1" applyBorder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18" xfId="0" applyBorder="1"/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7" fillId="6" borderId="0" xfId="0" applyFont="1" applyFill="1"/>
    <xf numFmtId="0" fontId="21" fillId="6" borderId="0" xfId="0" applyFont="1" applyFill="1" applyBorder="1"/>
    <xf numFmtId="0" fontId="19" fillId="6" borderId="15" xfId="0" applyFont="1" applyFill="1" applyBorder="1"/>
    <xf numFmtId="0" fontId="17" fillId="6" borderId="6" xfId="0" applyFont="1" applyFill="1" applyBorder="1"/>
    <xf numFmtId="0" fontId="21" fillId="6" borderId="6" xfId="0" applyFont="1" applyFill="1" applyBorder="1"/>
    <xf numFmtId="0" fontId="21" fillId="6" borderId="12" xfId="0" applyFont="1" applyFill="1" applyBorder="1"/>
    <xf numFmtId="0" fontId="21" fillId="6" borderId="6" xfId="0" applyFont="1" applyFill="1" applyBorder="1" applyAlignment="1">
      <alignment horizontal="right"/>
    </xf>
    <xf numFmtId="0" fontId="21" fillId="6" borderId="18" xfId="0" applyFont="1" applyFill="1" applyBorder="1"/>
    <xf numFmtId="0" fontId="19" fillId="6" borderId="15" xfId="0" applyFont="1" applyFill="1" applyBorder="1" applyAlignment="1">
      <alignment horizontal="right"/>
    </xf>
    <xf numFmtId="0" fontId="9" fillId="0" borderId="13" xfId="0" applyFont="1" applyFill="1" applyBorder="1"/>
    <xf numFmtId="0" fontId="9" fillId="0" borderId="14" xfId="0" applyFont="1" applyFill="1" applyBorder="1"/>
    <xf numFmtId="0" fontId="0" fillId="0" borderId="17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11" borderId="34" xfId="4" applyFont="1" applyFill="1" applyBorder="1"/>
    <xf numFmtId="0" fontId="27" fillId="11" borderId="36" xfId="4" applyFont="1" applyFill="1" applyBorder="1"/>
    <xf numFmtId="0" fontId="27" fillId="11" borderId="36" xfId="4" applyFont="1" applyFill="1" applyBorder="1" applyAlignment="1">
      <alignment horizontal="center"/>
    </xf>
    <xf numFmtId="0" fontId="27" fillId="8" borderId="40" xfId="1" applyFont="1" applyFill="1" applyBorder="1"/>
    <xf numFmtId="0" fontId="27" fillId="8" borderId="42" xfId="1" applyFont="1" applyFill="1" applyBorder="1"/>
    <xf numFmtId="0" fontId="14" fillId="12" borderId="42" xfId="0" applyFont="1" applyFill="1" applyBorder="1"/>
    <xf numFmtId="0" fontId="27" fillId="8" borderId="42" xfId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28" fillId="12" borderId="42" xfId="0" applyFont="1" applyFill="1" applyBorder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4" fillId="12" borderId="42" xfId="0" applyFont="1" applyFill="1" applyBorder="1" applyAlignment="1">
      <alignment horizontal="center"/>
    </xf>
    <xf numFmtId="0" fontId="28" fillId="12" borderId="4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7" fillId="9" borderId="48" xfId="2" applyBorder="1" applyAlignment="1">
      <alignment horizontal="center"/>
    </xf>
    <xf numFmtId="0" fontId="27" fillId="9" borderId="54" xfId="2" applyBorder="1" applyAlignment="1">
      <alignment horizontal="center"/>
    </xf>
    <xf numFmtId="0" fontId="27" fillId="9" borderId="55" xfId="2" applyBorder="1" applyAlignment="1">
      <alignment horizontal="center"/>
    </xf>
    <xf numFmtId="0" fontId="27" fillId="10" borderId="28" xfId="3" applyBorder="1"/>
    <xf numFmtId="0" fontId="27" fillId="10" borderId="30" xfId="3" applyBorder="1"/>
    <xf numFmtId="0" fontId="27" fillId="10" borderId="30" xfId="3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7" fillId="10" borderId="56" xfId="3" applyBorder="1"/>
    <xf numFmtId="0" fontId="27" fillId="10" borderId="57" xfId="3" applyBorder="1"/>
    <xf numFmtId="0" fontId="27" fillId="10" borderId="58" xfId="3" applyBorder="1"/>
    <xf numFmtId="0" fontId="27" fillId="10" borderId="59" xfId="3" applyBorder="1"/>
    <xf numFmtId="0" fontId="27" fillId="11" borderId="60" xfId="4" applyFont="1" applyFill="1" applyBorder="1"/>
    <xf numFmtId="0" fontId="27" fillId="11" borderId="61" xfId="4" applyFont="1" applyFill="1" applyBorder="1"/>
    <xf numFmtId="0" fontId="27" fillId="11" borderId="62" xfId="4" applyFont="1" applyFill="1" applyBorder="1"/>
    <xf numFmtId="0" fontId="27" fillId="11" borderId="63" xfId="4" applyFont="1" applyFill="1" applyBorder="1"/>
    <xf numFmtId="0" fontId="27" fillId="11" borderId="62" xfId="4" applyFont="1" applyFill="1" applyBorder="1" applyAlignment="1">
      <alignment horizontal="center"/>
    </xf>
    <xf numFmtId="0" fontId="27" fillId="11" borderId="63" xfId="4" applyFont="1" applyFill="1" applyBorder="1" applyAlignment="1">
      <alignment horizontal="center"/>
    </xf>
    <xf numFmtId="0" fontId="27" fillId="8" borderId="64" xfId="1" applyFont="1" applyFill="1" applyBorder="1"/>
    <xf numFmtId="0" fontId="27" fillId="8" borderId="65" xfId="1" applyFont="1" applyFill="1" applyBorder="1"/>
    <xf numFmtId="0" fontId="27" fillId="8" borderId="66" xfId="1" applyFont="1" applyFill="1" applyBorder="1"/>
    <xf numFmtId="0" fontId="27" fillId="8" borderId="67" xfId="1" applyFont="1" applyFill="1" applyBorder="1"/>
    <xf numFmtId="0" fontId="27" fillId="8" borderId="66" xfId="1" applyFont="1" applyFill="1" applyBorder="1" applyAlignment="1">
      <alignment horizontal="center"/>
    </xf>
    <xf numFmtId="0" fontId="27" fillId="8" borderId="67" xfId="1" applyFont="1" applyFill="1" applyBorder="1" applyAlignment="1">
      <alignment horizontal="center"/>
    </xf>
    <xf numFmtId="0" fontId="14" fillId="12" borderId="66" xfId="0" applyFont="1" applyFill="1" applyBorder="1" applyAlignment="1">
      <alignment horizontal="center"/>
    </xf>
    <xf numFmtId="0" fontId="14" fillId="12" borderId="6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8" fillId="14" borderId="42" xfId="0" applyFont="1" applyFill="1" applyBorder="1"/>
    <xf numFmtId="0" fontId="14" fillId="14" borderId="42" xfId="0" applyFont="1" applyFill="1" applyBorder="1"/>
    <xf numFmtId="0" fontId="14" fillId="14" borderId="42" xfId="0" applyFont="1" applyFill="1" applyBorder="1" applyAlignment="1">
      <alignment horizontal="center"/>
    </xf>
    <xf numFmtId="0" fontId="28" fillId="14" borderId="42" xfId="0" applyFont="1" applyFill="1" applyBorder="1" applyAlignment="1">
      <alignment horizontal="center"/>
    </xf>
    <xf numFmtId="0" fontId="14" fillId="14" borderId="66" xfId="0" applyFont="1" applyFill="1" applyBorder="1" applyAlignment="1">
      <alignment horizontal="center"/>
    </xf>
    <xf numFmtId="0" fontId="14" fillId="14" borderId="67" xfId="0" applyFont="1" applyFill="1" applyBorder="1" applyAlignment="1">
      <alignment horizontal="center"/>
    </xf>
    <xf numFmtId="0" fontId="28" fillId="15" borderId="42" xfId="0" applyFont="1" applyFill="1" applyBorder="1"/>
    <xf numFmtId="0" fontId="14" fillId="15" borderId="42" xfId="0" applyFont="1" applyFill="1" applyBorder="1"/>
    <xf numFmtId="0" fontId="14" fillId="15" borderId="42" xfId="0" applyFont="1" applyFill="1" applyBorder="1" applyAlignment="1">
      <alignment horizontal="center"/>
    </xf>
    <xf numFmtId="0" fontId="28" fillId="15" borderId="42" xfId="0" applyFont="1" applyFill="1" applyBorder="1" applyAlignment="1">
      <alignment horizontal="center"/>
    </xf>
    <xf numFmtId="0" fontId="14" fillId="15" borderId="66" xfId="0" applyFont="1" applyFill="1" applyBorder="1" applyAlignment="1">
      <alignment horizontal="center"/>
    </xf>
    <xf numFmtId="0" fontId="14" fillId="15" borderId="67" xfId="0" applyFont="1" applyFill="1" applyBorder="1" applyAlignment="1">
      <alignment horizontal="center"/>
    </xf>
    <xf numFmtId="0" fontId="0" fillId="6" borderId="0" xfId="0" applyFill="1" applyAlignment="1">
      <alignment vertical="center"/>
    </xf>
    <xf numFmtId="0" fontId="27" fillId="9" borderId="48" xfId="2" applyBorder="1" applyAlignment="1">
      <alignment horizontal="left"/>
    </xf>
    <xf numFmtId="0" fontId="27" fillId="9" borderId="54" xfId="2" applyBorder="1" applyAlignment="1">
      <alignment horizontal="left"/>
    </xf>
    <xf numFmtId="0" fontId="27" fillId="9" borderId="55" xfId="2" applyBorder="1" applyAlignment="1">
      <alignment horizontal="left"/>
    </xf>
    <xf numFmtId="0" fontId="0" fillId="0" borderId="0" xfId="0" applyAlignment="1">
      <alignment horizontal="left"/>
    </xf>
    <xf numFmtId="0" fontId="27" fillId="9" borderId="46" xfId="2" applyBorder="1" applyAlignment="1">
      <alignment horizontal="left"/>
    </xf>
    <xf numFmtId="0" fontId="27" fillId="9" borderId="52" xfId="2" applyBorder="1" applyAlignment="1">
      <alignment horizontal="left"/>
    </xf>
    <xf numFmtId="0" fontId="27" fillId="9" borderId="53" xfId="2" applyBorder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justify"/>
    </xf>
    <xf numFmtId="0" fontId="40" fillId="0" borderId="0" xfId="0" applyFont="1"/>
    <xf numFmtId="0" fontId="40" fillId="0" borderId="0" xfId="0" applyFont="1" applyAlignment="1">
      <alignment horizontal="justify"/>
    </xf>
    <xf numFmtId="0" fontId="41" fillId="0" borderId="0" xfId="0" applyFont="1"/>
    <xf numFmtId="0" fontId="41" fillId="0" borderId="0" xfId="0" applyFont="1" applyAlignment="1">
      <alignment wrapText="1"/>
    </xf>
    <xf numFmtId="0" fontId="42" fillId="0" borderId="0" xfId="0" applyFont="1"/>
    <xf numFmtId="0" fontId="43" fillId="0" borderId="0" xfId="0" applyFont="1"/>
    <xf numFmtId="0" fontId="44" fillId="0" borderId="0" xfId="6" applyAlignment="1" applyProtection="1"/>
    <xf numFmtId="0" fontId="28" fillId="16" borderId="70" xfId="0" applyFont="1" applyFill="1" applyBorder="1"/>
    <xf numFmtId="0" fontId="28" fillId="0" borderId="70" xfId="0" applyFont="1" applyBorder="1"/>
    <xf numFmtId="0" fontId="27" fillId="13" borderId="71" xfId="5" applyBorder="1" applyAlignment="1">
      <alignment wrapText="1"/>
    </xf>
    <xf numFmtId="0" fontId="26" fillId="13" borderId="68" xfId="5" applyFont="1" applyFill="1" applyBorder="1" applyAlignment="1">
      <alignment horizontal="center"/>
    </xf>
    <xf numFmtId="0" fontId="27" fillId="13" borderId="71" xfId="5" applyBorder="1" applyAlignment="1">
      <alignment horizontal="center" wrapText="1"/>
    </xf>
    <xf numFmtId="0" fontId="14" fillId="16" borderId="71" xfId="0" applyFont="1" applyFill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27" fillId="13" borderId="71" xfId="5" applyBorder="1" applyAlignment="1">
      <alignment horizontal="center"/>
    </xf>
    <xf numFmtId="0" fontId="27" fillId="13" borderId="72" xfId="5" applyBorder="1" applyAlignment="1">
      <alignment horizontal="center"/>
    </xf>
    <xf numFmtId="0" fontId="14" fillId="16" borderId="72" xfId="0" applyFont="1" applyFill="1" applyBorder="1" applyAlignment="1">
      <alignment horizontal="center"/>
    </xf>
    <xf numFmtId="0" fontId="14" fillId="0" borderId="72" xfId="0" applyFont="1" applyBorder="1" applyAlignment="1">
      <alignment horizontal="center"/>
    </xf>
    <xf numFmtId="0" fontId="46" fillId="0" borderId="0" xfId="0" applyFont="1"/>
    <xf numFmtId="0" fontId="47" fillId="0" borderId="0" xfId="0" applyFont="1"/>
    <xf numFmtId="0" fontId="28" fillId="6" borderId="42" xfId="0" applyFont="1" applyFill="1" applyBorder="1" applyAlignment="1">
      <alignment horizontal="center"/>
    </xf>
    <xf numFmtId="0" fontId="28" fillId="6" borderId="42" xfId="0" applyFont="1" applyFill="1" applyBorder="1"/>
    <xf numFmtId="0" fontId="14" fillId="6" borderId="42" xfId="0" applyFont="1" applyFill="1" applyBorder="1" applyAlignment="1">
      <alignment horizontal="center"/>
    </xf>
    <xf numFmtId="0" fontId="14" fillId="6" borderId="42" xfId="0" applyFont="1" applyFill="1" applyBorder="1"/>
    <xf numFmtId="0" fontId="14" fillId="6" borderId="66" xfId="0" applyFont="1" applyFill="1" applyBorder="1" applyAlignment="1">
      <alignment horizontal="center"/>
    </xf>
    <xf numFmtId="0" fontId="14" fillId="6" borderId="6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7" fillId="9" borderId="76" xfId="2" applyBorder="1" applyAlignment="1">
      <alignment horizontal="left"/>
    </xf>
    <xf numFmtId="0" fontId="27" fillId="11" borderId="77" xfId="4" applyFont="1" applyFill="1" applyBorder="1"/>
    <xf numFmtId="0" fontId="1" fillId="0" borderId="0" xfId="0" applyFont="1" applyAlignment="1">
      <alignment horizontal="center" vertical="top"/>
    </xf>
    <xf numFmtId="0" fontId="27" fillId="10" borderId="78" xfId="3" applyBorder="1"/>
    <xf numFmtId="0" fontId="27" fillId="10" borderId="79" xfId="3" applyBorder="1"/>
    <xf numFmtId="0" fontId="27" fillId="9" borderId="80" xfId="2" applyBorder="1" applyAlignment="1">
      <alignment horizontal="left"/>
    </xf>
    <xf numFmtId="0" fontId="27" fillId="9" borderId="81" xfId="2" applyBorder="1" applyAlignment="1">
      <alignment horizontal="left"/>
    </xf>
    <xf numFmtId="0" fontId="27" fillId="9" borderId="81" xfId="2" applyBorder="1" applyAlignment="1">
      <alignment horizontal="center"/>
    </xf>
    <xf numFmtId="0" fontId="27" fillId="10" borderId="0" xfId="3" applyBorder="1" applyAlignment="1">
      <alignment horizontal="center"/>
    </xf>
    <xf numFmtId="0" fontId="27" fillId="10" borderId="82" xfId="3" applyBorder="1" applyAlignment="1">
      <alignment horizontal="center"/>
    </xf>
    <xf numFmtId="0" fontId="27" fillId="10" borderId="83" xfId="3" applyBorder="1" applyAlignment="1">
      <alignment horizontal="center"/>
    </xf>
    <xf numFmtId="0" fontId="27" fillId="10" borderId="84" xfId="3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top"/>
    </xf>
    <xf numFmtId="0" fontId="0" fillId="6" borderId="0" xfId="0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7" fillId="10" borderId="59" xfId="3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7" fillId="10" borderId="85" xfId="3" applyBorder="1"/>
    <xf numFmtId="0" fontId="27" fillId="10" borderId="79" xfId="3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30" fillId="14" borderId="42" xfId="0" applyFont="1" applyFill="1" applyBorder="1"/>
    <xf numFmtId="0" fontId="28" fillId="15" borderId="0" xfId="0" applyFont="1" applyFill="1" applyBorder="1" applyAlignment="1">
      <alignment horizontal="center"/>
    </xf>
    <xf numFmtId="0" fontId="28" fillId="15" borderId="0" xfId="0" applyFont="1" applyFill="1" applyBorder="1"/>
    <xf numFmtId="0" fontId="14" fillId="15" borderId="0" xfId="0" applyFont="1" applyFill="1" applyBorder="1" applyAlignment="1">
      <alignment horizontal="center"/>
    </xf>
    <xf numFmtId="0" fontId="14" fillId="15" borderId="0" xfId="0" applyFont="1" applyFill="1" applyBorder="1"/>
    <xf numFmtId="0" fontId="14" fillId="15" borderId="74" xfId="0" applyFont="1" applyFill="1" applyBorder="1" applyAlignment="1">
      <alignment horizontal="center"/>
    </xf>
    <xf numFmtId="0" fontId="14" fillId="15" borderId="7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10" borderId="33" xfId="3" applyFont="1" applyBorder="1" applyAlignment="1">
      <alignment horizontal="center" vertical="center"/>
    </xf>
    <xf numFmtId="0" fontId="26" fillId="10" borderId="0" xfId="3" applyFont="1" applyBorder="1" applyAlignment="1">
      <alignment horizontal="center" vertical="center"/>
    </xf>
    <xf numFmtId="0" fontId="26" fillId="10" borderId="30" xfId="3" applyFont="1" applyBorder="1" applyAlignment="1">
      <alignment horizontal="center" vertical="center"/>
    </xf>
    <xf numFmtId="0" fontId="26" fillId="10" borderId="33" xfId="3" applyFont="1" applyBorder="1" applyAlignment="1">
      <alignment horizontal="center" vertical="center" wrapText="1"/>
    </xf>
    <xf numFmtId="0" fontId="26" fillId="10" borderId="0" xfId="3" applyFont="1" applyBorder="1" applyAlignment="1">
      <alignment horizontal="center" vertical="center" wrapText="1"/>
    </xf>
    <xf numFmtId="0" fontId="26" fillId="10" borderId="30" xfId="3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6" fillId="10" borderId="31" xfId="3" applyFont="1" applyBorder="1" applyAlignment="1">
      <alignment horizontal="center" vertical="center"/>
    </xf>
    <xf numFmtId="0" fontId="26" fillId="10" borderId="32" xfId="3" applyFont="1" applyBorder="1" applyAlignment="1">
      <alignment horizontal="center" vertical="center"/>
    </xf>
    <xf numFmtId="0" fontId="26" fillId="10" borderId="29" xfId="3" applyFont="1" applyBorder="1" applyAlignment="1">
      <alignment horizontal="center" vertical="center"/>
    </xf>
    <xf numFmtId="0" fontId="26" fillId="11" borderId="39" xfId="4" applyFont="1" applyFill="1" applyBorder="1" applyAlignment="1">
      <alignment horizontal="center" vertical="center"/>
    </xf>
    <xf numFmtId="0" fontId="26" fillId="11" borderId="0" xfId="4" applyFont="1" applyFill="1" applyBorder="1" applyAlignment="1">
      <alignment horizontal="center" vertical="center"/>
    </xf>
    <xf numFmtId="0" fontId="26" fillId="11" borderId="36" xfId="4" applyFont="1" applyFill="1" applyBorder="1" applyAlignment="1">
      <alignment horizontal="center" vertical="center"/>
    </xf>
    <xf numFmtId="0" fontId="26" fillId="11" borderId="39" xfId="4" applyFont="1" applyFill="1" applyBorder="1" applyAlignment="1">
      <alignment horizontal="center" vertical="center" wrapText="1"/>
    </xf>
    <xf numFmtId="0" fontId="26" fillId="11" borderId="0" xfId="4" applyFont="1" applyFill="1" applyBorder="1" applyAlignment="1">
      <alignment horizontal="center" vertical="center" wrapText="1"/>
    </xf>
    <xf numFmtId="0" fontId="26" fillId="11" borderId="36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11" borderId="37" xfId="4" applyFont="1" applyFill="1" applyBorder="1" applyAlignment="1">
      <alignment horizontal="center" vertical="center"/>
    </xf>
    <xf numFmtId="0" fontId="26" fillId="11" borderId="38" xfId="4" applyFont="1" applyFill="1" applyBorder="1" applyAlignment="1">
      <alignment horizontal="center" vertical="center"/>
    </xf>
    <xf numFmtId="0" fontId="26" fillId="11" borderId="35" xfId="4" applyFont="1" applyFill="1" applyBorder="1" applyAlignment="1">
      <alignment horizontal="center" vertical="center"/>
    </xf>
    <xf numFmtId="0" fontId="26" fillId="8" borderId="45" xfId="1" applyFont="1" applyFill="1" applyBorder="1" applyAlignment="1">
      <alignment horizontal="center" vertical="center"/>
    </xf>
    <xf numFmtId="0" fontId="26" fillId="8" borderId="0" xfId="1" applyFont="1" applyFill="1" applyBorder="1" applyAlignment="1">
      <alignment horizontal="center" vertical="center"/>
    </xf>
    <xf numFmtId="0" fontId="26" fillId="8" borderId="42" xfId="1" applyFont="1" applyFill="1" applyBorder="1" applyAlignment="1">
      <alignment horizontal="center" vertical="center"/>
    </xf>
    <xf numFmtId="0" fontId="26" fillId="8" borderId="45" xfId="1" applyFont="1" applyFill="1" applyBorder="1" applyAlignment="1">
      <alignment horizontal="center" vertical="center" wrapText="1"/>
    </xf>
    <xf numFmtId="0" fontId="26" fillId="8" borderId="0" xfId="1" applyFont="1" applyFill="1" applyBorder="1" applyAlignment="1">
      <alignment horizontal="center" vertical="center" wrapText="1"/>
    </xf>
    <xf numFmtId="0" fontId="26" fillId="8" borderId="42" xfId="1" applyFont="1" applyFill="1" applyBorder="1" applyAlignment="1">
      <alignment horizontal="center" vertical="center" wrapText="1"/>
    </xf>
    <xf numFmtId="0" fontId="35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26" fillId="8" borderId="43" xfId="1" applyFont="1" applyFill="1" applyBorder="1" applyAlignment="1">
      <alignment horizontal="center" vertical="center"/>
    </xf>
    <xf numFmtId="0" fontId="26" fillId="8" borderId="44" xfId="1" applyFont="1" applyFill="1" applyBorder="1" applyAlignment="1">
      <alignment horizontal="center" vertical="center"/>
    </xf>
    <xf numFmtId="0" fontId="26" fillId="8" borderId="41" xfId="1" applyFont="1" applyFill="1" applyBorder="1" applyAlignment="1">
      <alignment horizontal="center" vertical="center"/>
    </xf>
    <xf numFmtId="0" fontId="34" fillId="0" borderId="0" xfId="0" applyFont="1" applyAlignment="1" applyProtection="1">
      <alignment horizontal="center"/>
      <protection locked="0"/>
    </xf>
    <xf numFmtId="0" fontId="26" fillId="9" borderId="51" xfId="2" applyFont="1" applyBorder="1" applyAlignment="1">
      <alignment horizontal="center" vertical="center"/>
    </xf>
    <xf numFmtId="0" fontId="26" fillId="9" borderId="0" xfId="2" applyFont="1" applyBorder="1" applyAlignment="1">
      <alignment horizontal="center" vertical="center"/>
    </xf>
    <xf numFmtId="0" fontId="26" fillId="9" borderId="48" xfId="2" applyFont="1" applyBorder="1" applyAlignment="1">
      <alignment horizontal="center" vertical="center"/>
    </xf>
    <xf numFmtId="0" fontId="26" fillId="9" borderId="51" xfId="2" applyFont="1" applyBorder="1" applyAlignment="1">
      <alignment horizontal="center" vertical="center" wrapText="1"/>
    </xf>
    <xf numFmtId="0" fontId="26" fillId="9" borderId="0" xfId="2" applyFont="1" applyBorder="1" applyAlignment="1">
      <alignment horizontal="center" vertical="center" wrapText="1"/>
    </xf>
    <xf numFmtId="0" fontId="26" fillId="9" borderId="48" xfId="2" applyFont="1" applyBorder="1" applyAlignment="1">
      <alignment horizontal="center" vertical="center" wrapText="1"/>
    </xf>
    <xf numFmtId="0" fontId="26" fillId="9" borderId="49" xfId="2" applyFont="1" applyBorder="1" applyAlignment="1">
      <alignment horizontal="center" vertical="center"/>
    </xf>
    <xf numFmtId="0" fontId="26" fillId="9" borderId="50" xfId="2" applyFont="1" applyBorder="1" applyAlignment="1">
      <alignment horizontal="center" vertical="center"/>
    </xf>
    <xf numFmtId="0" fontId="26" fillId="9" borderId="47" xfId="2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26" fillId="13" borderId="73" xfId="5" applyFont="1" applyFill="1" applyBorder="1" applyAlignment="1">
      <alignment horizontal="center" vertical="center"/>
    </xf>
    <xf numFmtId="0" fontId="26" fillId="13" borderId="70" xfId="5" applyFont="1" applyFill="1" applyBorder="1" applyAlignment="1">
      <alignment horizontal="center" vertical="center"/>
    </xf>
    <xf numFmtId="0" fontId="26" fillId="13" borderId="68" xfId="5" applyFont="1" applyFill="1" applyBorder="1" applyAlignment="1">
      <alignment horizontal="center"/>
    </xf>
    <xf numFmtId="0" fontId="26" fillId="13" borderId="69" xfId="5" applyFont="1" applyFill="1" applyBorder="1" applyAlignment="1">
      <alignment horizontal="center"/>
    </xf>
    <xf numFmtId="0" fontId="1" fillId="7" borderId="86" xfId="0" applyFont="1" applyFill="1" applyBorder="1"/>
    <xf numFmtId="0" fontId="9" fillId="0" borderId="3" xfId="0" applyFont="1" applyBorder="1"/>
    <xf numFmtId="0" fontId="9" fillId="0" borderId="87" xfId="0" applyFont="1" applyBorder="1"/>
    <xf numFmtId="0" fontId="9" fillId="0" borderId="3" xfId="0" applyFont="1" applyFill="1" applyBorder="1"/>
    <xf numFmtId="0" fontId="9" fillId="0" borderId="87" xfId="0" applyFont="1" applyFill="1" applyBorder="1"/>
    <xf numFmtId="0" fontId="9" fillId="0" borderId="88" xfId="0" applyFont="1" applyFill="1" applyBorder="1"/>
    <xf numFmtId="0" fontId="1" fillId="2" borderId="86" xfId="0" applyFont="1" applyFill="1" applyBorder="1"/>
    <xf numFmtId="0" fontId="17" fillId="7" borderId="11" xfId="0" applyFont="1" applyFill="1" applyBorder="1"/>
    <xf numFmtId="0" fontId="21" fillId="0" borderId="5" xfId="0" applyFont="1" applyBorder="1"/>
    <xf numFmtId="0" fontId="21" fillId="0" borderId="19" xfId="0" applyFont="1" applyBorder="1"/>
    <xf numFmtId="0" fontId="21" fillId="0" borderId="5" xfId="0" applyFont="1" applyFill="1" applyBorder="1"/>
    <xf numFmtId="0" fontId="21" fillId="0" borderId="19" xfId="0" applyFont="1" applyFill="1" applyBorder="1"/>
    <xf numFmtId="0" fontId="21" fillId="0" borderId="8" xfId="0" applyFont="1" applyFill="1" applyBorder="1"/>
    <xf numFmtId="0" fontId="17" fillId="5" borderId="11" xfId="0" applyFont="1" applyFill="1" applyBorder="1"/>
    <xf numFmtId="0" fontId="21" fillId="0" borderId="20" xfId="0" applyFont="1" applyBorder="1"/>
    <xf numFmtId="0" fontId="21" fillId="0" borderId="8" xfId="0" applyFont="1" applyBorder="1"/>
    <xf numFmtId="0" fontId="17" fillId="3" borderId="11" xfId="0" applyFont="1" applyFill="1" applyBorder="1"/>
    <xf numFmtId="0" fontId="17" fillId="4" borderId="11" xfId="0" applyFont="1" applyFill="1" applyBorder="1"/>
    <xf numFmtId="0" fontId="17" fillId="2" borderId="11" xfId="0" applyFont="1" applyFill="1" applyBorder="1"/>
    <xf numFmtId="0" fontId="21" fillId="0" borderId="0" xfId="0" applyFont="1" applyFill="1" applyBorder="1"/>
    <xf numFmtId="0" fontId="48" fillId="0" borderId="0" xfId="0" applyFont="1" applyAlignment="1">
      <alignment horizontal="center"/>
    </xf>
  </cellXfs>
  <cellStyles count="7">
    <cellStyle name="Hypertextové prepojenie" xfId="6" builtinId="8"/>
    <cellStyle name="normálne" xfId="0" builtinId="0"/>
    <cellStyle name="Zvýraznenie2" xfId="1" builtinId="33"/>
    <cellStyle name="Zvýraznenie3" xfId="2" builtinId="37"/>
    <cellStyle name="Zvýraznenie4" xfId="3" builtinId="41"/>
    <cellStyle name="Zvýraznenie5" xfId="4" builtinId="45"/>
    <cellStyle name="Zvýraznenie6" xfId="5" builtinId="49"/>
  </cellStyles>
  <dxfs count="740"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24994659260841701"/>
      </font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/>
        <i val="0"/>
        <color theme="8" tint="-0.24994659260841701"/>
      </font>
    </dxf>
    <dxf>
      <font>
        <b/>
        <i val="0"/>
        <color theme="8" tint="-0.24994659260841701"/>
      </font>
    </dxf>
    <dxf>
      <alignment horizontal="center" vertical="bottom" textRotation="0" wrapText="0" indent="0" relativeIndent="0" justifyLastLine="0" shrinkToFit="0" mergeCell="0" readingOrder="0"/>
    </dxf>
    <dxf>
      <font>
        <b/>
        <i val="0"/>
        <color theme="8" tint="-0.24994659260841701"/>
      </font>
    </dxf>
    <dxf>
      <font>
        <b/>
        <i val="0"/>
        <color theme="8" tint="-0.24994659260841701"/>
      </font>
    </dxf>
    <dxf>
      <font>
        <b/>
        <i val="0"/>
        <color theme="8" tint="-0.24994659260841701"/>
      </font>
    </dxf>
    <dxf>
      <font>
        <b/>
        <i val="0"/>
        <color theme="8" tint="-0.24994659260841701"/>
      </font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font>
        <b/>
      </font>
      <alignment horizontal="center" vertical="top" textRotation="0" wrapText="0" indent="0" relativeIndent="255" justifyLastLine="0" shrinkToFit="0" mergeCell="0" readingOrder="0"/>
    </dxf>
    <dxf>
      <alignment horizontal="center" textRotation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font>
        <b/>
      </font>
    </dxf>
    <dxf>
      <font>
        <b/>
      </font>
      <alignment horizontal="center" vertical="top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theme="5" tint="0.39994506668294322"/>
        </right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theme="5" tint="0.39994506668294322"/>
        </right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theme="5" tint="0.39994506668294322"/>
        </right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theme="5" tint="0.39994506668294322"/>
        </left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theme="5" tint="0.39994506668294322"/>
        </right>
        <top/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theme="5" tint="0.39994506668294322"/>
        </left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theme="5" tint="0.39994506668294322"/>
        </right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theme="5" tint="0.39994506668294322"/>
        </left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 outline="0">
        <left/>
        <right/>
        <top/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 outline="0">
        <left/>
        <right/>
        <top/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n">
          <color theme="5" tint="0.39997558519241921"/>
        </bottom>
      </border>
    </dxf>
    <dxf>
      <border outline="0">
        <left style="thin">
          <color theme="5" tint="0.39997558519241921"/>
        </left>
        <right style="thin">
          <color theme="5" tint="0.39997558519241921"/>
        </right>
        <bottom style="thin">
          <color theme="5" tint="0.39997558519241921"/>
        </bottom>
      </border>
    </dxf>
    <dxf>
      <border outline="0"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font>
        <b/>
      </font>
      <alignment horizontal="center" vertical="top" textRotation="0" wrapText="0" indent="0" relativeIndent="255" justifyLastLine="0" shrinkToFit="0" mergeCell="0" readingOrder="0"/>
    </dxf>
    <dxf>
      <alignment horizontal="center" textRotation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font>
        <b/>
      </font>
    </dxf>
    <dxf>
      <font>
        <b/>
      </font>
      <alignment horizontal="center" vertical="top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font>
        <b/>
      </font>
      <alignment horizontal="center" textRotation="0" indent="0" relativeIndent="255" justifyLastLine="0" shrinkToFit="0" readingOrder="0"/>
    </dxf>
    <dxf>
      <alignment horizontal="center" textRotation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alignment horizontal="center" textRotation="0" wrapText="0" indent="0" relativeIndent="255" justifyLastLine="0" shrinkToFit="0" readingOrder="0"/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  <alignment horizontal="center" vertical="top" textRotation="0" wrapText="0" indent="0" relativeIndent="255" justifyLastLine="0" shrinkToFit="0" mergeCell="0" readingOrder="0"/>
    </dxf>
  </dxfs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1" name="Tabuľka11" displayName="Tabuľka11" ref="A8:GJ73" headerRowCount="0" totalsRowShown="0">
  <tableColumns count="192">
    <tableColumn id="1" name="Stĺpec1" dataDxfId="739"/>
    <tableColumn id="2" name="Stĺpec2" dataDxfId="738"/>
    <tableColumn id="3" name="Stĺpec3" dataDxfId="737"/>
    <tableColumn id="4" name="Stĺpec4"/>
    <tableColumn id="5" name="Stĺpec5" dataDxfId="736"/>
    <tableColumn id="6" name="Stĺpec6" dataDxfId="735"/>
    <tableColumn id="7" name="Stĺpec7"/>
    <tableColumn id="8" name="Stĺpec8" dataDxfId="734"/>
    <tableColumn id="9" name="Stĺpec9" dataDxfId="733"/>
    <tableColumn id="10" name="Stĺpec10" dataDxfId="732"/>
    <tableColumn id="11" name="Stĺpec11" dataDxfId="731"/>
    <tableColumn id="12" name="Stĺpec12" dataDxfId="730"/>
    <tableColumn id="13" name="Stĺpec13" dataDxfId="729"/>
    <tableColumn id="14" name="Stĺpec14" dataDxfId="728"/>
    <tableColumn id="15" name="Stĺpec15" dataDxfId="727"/>
    <tableColumn id="16" name="Stĺpec16" dataDxfId="726"/>
    <tableColumn id="17" name="Stĺpec17" dataDxfId="725"/>
    <tableColumn id="18" name="Stĺpec18" dataDxfId="724"/>
    <tableColumn id="19" name="Stĺpec19" dataDxfId="723"/>
    <tableColumn id="20" name="Stĺpec20" dataDxfId="722"/>
    <tableColumn id="21" name="Stĺpec21" dataDxfId="721"/>
    <tableColumn id="22" name="Stĺpec22" dataDxfId="720"/>
    <tableColumn id="23" name="Stĺpec23" dataDxfId="719"/>
    <tableColumn id="24" name="Stĺpec24" dataDxfId="718"/>
    <tableColumn id="25" name="Stĺpec25" dataDxfId="717"/>
    <tableColumn id="26" name="Stĺpec26" dataDxfId="716"/>
    <tableColumn id="27" name="Stĺpec27" dataDxfId="715"/>
    <tableColumn id="28" name="Stĺpec28" dataDxfId="714"/>
    <tableColumn id="29" name="Stĺpec29" dataDxfId="713"/>
    <tableColumn id="30" name="Stĺpec30" dataDxfId="712"/>
    <tableColumn id="31" name="Stĺpec31" dataDxfId="711"/>
    <tableColumn id="32" name="Stĺpec32" dataDxfId="710"/>
    <tableColumn id="33" name="Stĺpec33" dataDxfId="709"/>
    <tableColumn id="34" name="Stĺpec34" dataDxfId="708"/>
    <tableColumn id="35" name="Stĺpec35" dataDxfId="707"/>
    <tableColumn id="36" name="Stĺpec36" dataDxfId="706"/>
    <tableColumn id="37" name="Stĺpec37" dataDxfId="705"/>
    <tableColumn id="38" name="Stĺpec38" dataDxfId="704"/>
    <tableColumn id="39" name="Stĺpec39" dataDxfId="703"/>
    <tableColumn id="40" name="Stĺpec40" dataDxfId="702"/>
    <tableColumn id="41" name="Stĺpec41" dataDxfId="701"/>
    <tableColumn id="42" name="Stĺpec42" dataDxfId="700"/>
    <tableColumn id="43" name="Stĺpec43" dataDxfId="699"/>
    <tableColumn id="44" name="Stĺpec44" dataDxfId="698"/>
    <tableColumn id="45" name="Stĺpec45" dataDxfId="697"/>
    <tableColumn id="46" name="Stĺpec46" dataDxfId="696"/>
    <tableColumn id="47" name="Stĺpec47" dataDxfId="695"/>
    <tableColumn id="48" name="Stĺpec48" dataDxfId="694"/>
    <tableColumn id="49" name="Stĺpec49" dataDxfId="693"/>
    <tableColumn id="51" name="Stĺpec51" dataDxfId="692"/>
    <tableColumn id="52" name="Stĺpec52" dataDxfId="691"/>
    <tableColumn id="53" name="Stĺpec53" dataDxfId="690"/>
    <tableColumn id="54" name="Stĺpec54" dataDxfId="689"/>
    <tableColumn id="55" name="Stĺpec55" dataDxfId="688"/>
    <tableColumn id="56" name="Stĺpec56" dataDxfId="687"/>
    <tableColumn id="57" name="Stĺpec57" dataDxfId="686"/>
    <tableColumn id="58" name="Stĺpec58" dataDxfId="685"/>
    <tableColumn id="59" name="Stĺpec59" dataDxfId="684"/>
    <tableColumn id="60" name="Stĺpec60" dataDxfId="683"/>
    <tableColumn id="61" name="Stĺpec61" dataDxfId="682"/>
    <tableColumn id="62" name="Stĺpec62" dataDxfId="681"/>
    <tableColumn id="63" name="Stĺpec63" dataDxfId="680"/>
    <tableColumn id="64" name="Stĺpec64" dataDxfId="679"/>
    <tableColumn id="65" name="Stĺpec65" dataDxfId="678"/>
    <tableColumn id="66" name="Stĺpec66" dataDxfId="677"/>
    <tableColumn id="67" name="Stĺpec67" dataDxfId="676"/>
    <tableColumn id="68" name="Stĺpec68" dataDxfId="675"/>
    <tableColumn id="69" name="Stĺpec69" dataDxfId="674"/>
    <tableColumn id="70" name="Stĺpec70" dataDxfId="673"/>
    <tableColumn id="71" name="Stĺpec71" dataDxfId="672"/>
    <tableColumn id="72" name="Stĺpec72" dataDxfId="671"/>
    <tableColumn id="73" name="Stĺpec73" dataDxfId="670"/>
    <tableColumn id="74" name="Stĺpec74" dataDxfId="669"/>
    <tableColumn id="75" name="Stĺpec75" dataDxfId="668"/>
    <tableColumn id="76" name="Stĺpec76" dataDxfId="667"/>
    <tableColumn id="77" name="Stĺpec77" dataDxfId="666"/>
    <tableColumn id="78" name="Stĺpec78" dataDxfId="665"/>
    <tableColumn id="79" name="Stĺpec79" dataDxfId="664"/>
    <tableColumn id="80" name="Stĺpec80" dataDxfId="663"/>
    <tableColumn id="81" name="Stĺpec81" dataDxfId="662"/>
    <tableColumn id="82" name="Stĺpec82" dataDxfId="661"/>
    <tableColumn id="83" name="Stĺpec83" dataDxfId="660"/>
    <tableColumn id="84" name="Stĺpec84" dataDxfId="659"/>
    <tableColumn id="85" name="Stĺpec85" dataDxfId="658"/>
    <tableColumn id="317" name="Stĺpec317" dataDxfId="657"/>
    <tableColumn id="94" name="Stĺpec94" dataDxfId="656"/>
    <tableColumn id="318" name="Stĺpec318" dataDxfId="655"/>
    <tableColumn id="50" name="Stĺpec50" dataDxfId="654"/>
    <tableColumn id="86" name="Stĺpec86" dataDxfId="653"/>
    <tableColumn id="87" name="Stĺpec87" dataDxfId="652"/>
    <tableColumn id="88" name="Stĺpec88" dataDxfId="651"/>
    <tableColumn id="89" name="Stĺpec89" dataDxfId="650"/>
    <tableColumn id="90" name="Stĺpec90" dataDxfId="649"/>
    <tableColumn id="91" name="Stĺpec91" dataDxfId="648"/>
    <tableColumn id="92" name="Stĺpec92" dataDxfId="647"/>
    <tableColumn id="93" name="Stĺpec93" dataDxfId="646"/>
    <tableColumn id="95" name="Stĺpec95" dataDxfId="645"/>
    <tableColumn id="96" name="Stĺpec96" dataDxfId="644"/>
    <tableColumn id="97" name="Stĺpec97" dataDxfId="643"/>
    <tableColumn id="98" name="Stĺpec98" dataDxfId="642"/>
    <tableColumn id="99" name="Stĺpec99" dataDxfId="641"/>
    <tableColumn id="100" name="Stĺpec100" dataDxfId="640"/>
    <tableColumn id="101" name="Stĺpec101" dataDxfId="639"/>
    <tableColumn id="102" name="Stĺpec102" dataDxfId="638"/>
    <tableColumn id="103" name="Stĺpec103" dataDxfId="637"/>
    <tableColumn id="104" name="Stĺpec104" dataDxfId="636"/>
    <tableColumn id="105" name="Stĺpec105" dataDxfId="635"/>
    <tableColumn id="106" name="Stĺpec106" dataDxfId="634"/>
    <tableColumn id="107" name="Stĺpec107" dataDxfId="633"/>
    <tableColumn id="108" name="Stĺpec108" dataDxfId="632"/>
    <tableColumn id="109" name="Stĺpec109" dataDxfId="631"/>
    <tableColumn id="110" name="Stĺpec110" dataDxfId="630"/>
    <tableColumn id="111" name="Stĺpec111" dataDxfId="629"/>
    <tableColumn id="112" name="Stĺpec112" dataDxfId="628"/>
    <tableColumn id="113" name="Stĺpec113" dataDxfId="627"/>
    <tableColumn id="114" name="Stĺpec114" dataDxfId="626"/>
    <tableColumn id="115" name="Stĺpec115" dataDxfId="625"/>
    <tableColumn id="116" name="Stĺpec116" dataDxfId="624"/>
    <tableColumn id="117" name="Stĺpec117" dataDxfId="623"/>
    <tableColumn id="118" name="Stĺpec118" dataDxfId="622"/>
    <tableColumn id="119" name="Stĺpec119" dataDxfId="621"/>
    <tableColumn id="120" name="Stĺpec120" dataDxfId="620"/>
    <tableColumn id="121" name="Stĺpec121" dataDxfId="619"/>
    <tableColumn id="122" name="Stĺpec122" dataDxfId="618"/>
    <tableColumn id="123" name="Stĺpec123" dataDxfId="617"/>
    <tableColumn id="124" name="Stĺpec124" dataDxfId="616"/>
    <tableColumn id="125" name="Stĺpec125" dataDxfId="615"/>
    <tableColumn id="126" name="Stĺpec126" dataDxfId="614"/>
    <tableColumn id="127" name="Stĺpec127" dataDxfId="613"/>
    <tableColumn id="128" name="Stĺpec128" dataDxfId="612"/>
    <tableColumn id="129" name="Stĺpec129" dataDxfId="611"/>
    <tableColumn id="130" name="Stĺpec130" dataDxfId="610"/>
    <tableColumn id="131" name="Stĺpec131" dataDxfId="609"/>
    <tableColumn id="132" name="Stĺpec132" dataDxfId="608"/>
    <tableColumn id="133" name="Stĺpec133" dataDxfId="607"/>
    <tableColumn id="134" name="Stĺpec134" dataDxfId="606"/>
    <tableColumn id="135" name="Stĺpec135" dataDxfId="605"/>
    <tableColumn id="136" name="Stĺpec136" dataDxfId="604"/>
    <tableColumn id="137" name="Stĺpec137" dataDxfId="603"/>
    <tableColumn id="190" name="Stĺpec189" dataDxfId="78"/>
    <tableColumn id="189" name="Stĺpec188" dataDxfId="79"/>
    <tableColumn id="188" name="Stĺpec187" dataDxfId="80"/>
    <tableColumn id="187" name="Stĺpec186" dataDxfId="81"/>
    <tableColumn id="186" name="Stĺpec185" dataDxfId="82"/>
    <tableColumn id="185" name="Stĺpec184" dataDxfId="83"/>
    <tableColumn id="183" name="Stĺpec183" dataDxfId="84"/>
    <tableColumn id="192" name="Stĺpec191" dataDxfId="76"/>
    <tableColumn id="191" name="Stĺpec190" dataDxfId="77"/>
    <tableColumn id="138" name="Stĺpec138" dataDxfId="602"/>
    <tableColumn id="139" name="Stĺpec139" dataDxfId="601"/>
    <tableColumn id="140" name="Stĺpec140" dataDxfId="600"/>
    <tableColumn id="141" name="Stĺpec141" dataDxfId="599"/>
    <tableColumn id="142" name="Stĺpec142" dataDxfId="598"/>
    <tableColumn id="143" name="Stĺpec143" dataDxfId="597"/>
    <tableColumn id="144" name="Stĺpec144" dataDxfId="596"/>
    <tableColumn id="145" name="Stĺpec145" dataDxfId="595"/>
    <tableColumn id="146" name="Stĺpec146" dataDxfId="594"/>
    <tableColumn id="147" name="Stĺpec147" dataDxfId="593"/>
    <tableColumn id="148" name="Stĺpec148" dataDxfId="592"/>
    <tableColumn id="149" name="Stĺpec149" dataDxfId="591"/>
    <tableColumn id="150" name="Stĺpec150" dataDxfId="590"/>
    <tableColumn id="151" name="Stĺpec151" dataDxfId="589"/>
    <tableColumn id="152" name="Stĺpec152" dataDxfId="588"/>
    <tableColumn id="153" name="Stĺpec153" dataDxfId="587"/>
    <tableColumn id="154" name="Stĺpec154" dataDxfId="586"/>
    <tableColumn id="155" name="Stĺpec155" dataDxfId="585"/>
    <tableColumn id="156" name="Stĺpec156" dataDxfId="584"/>
    <tableColumn id="157" name="Stĺpec157" dataDxfId="583"/>
    <tableColumn id="158" name="Stĺpec158" dataDxfId="582"/>
    <tableColumn id="159" name="Stĺpec159" dataDxfId="581"/>
    <tableColumn id="160" name="Stĺpec160" dataDxfId="580"/>
    <tableColumn id="161" name="Stĺpec161" dataDxfId="579"/>
    <tableColumn id="162" name="Stĺpec162" dataDxfId="578"/>
    <tableColumn id="163" name="Stĺpec163" dataDxfId="577"/>
    <tableColumn id="164" name="Stĺpec164" dataDxfId="576"/>
    <tableColumn id="165" name="Stĺpec165" dataDxfId="575"/>
    <tableColumn id="166" name="Stĺpec166" dataDxfId="574"/>
    <tableColumn id="167" name="Stĺpec167" dataDxfId="573"/>
    <tableColumn id="168" name="Stĺpec168" dataDxfId="572"/>
    <tableColumn id="169" name="Stĺpec169" dataDxfId="571"/>
    <tableColumn id="170" name="Stĺpec170" dataDxfId="570"/>
    <tableColumn id="171" name="Stĺpec171" dataDxfId="569"/>
    <tableColumn id="172" name="Stĺpec172" dataDxfId="568"/>
    <tableColumn id="173" name="Stĺpec173" dataDxfId="567"/>
    <tableColumn id="174" name="Stĺpec174" dataDxfId="566"/>
    <tableColumn id="175" name="Stĺpec175" dataDxfId="565"/>
    <tableColumn id="181" name="Stĺpec181" dataDxfId="564"/>
    <tableColumn id="176" name="Stĺpec176" dataDxfId="563"/>
    <tableColumn id="177" name="Stĺpec177" dataDxfId="562"/>
    <tableColumn id="178" name="Stĺpec178" dataDxfId="561"/>
    <tableColumn id="179" name="Stĺpec179" dataDxfId="560"/>
    <tableColumn id="180" name="Stĺpec180" dataDxfId="559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2" name="Tabuľka2" displayName="Tabuľka2" ref="A9:EW59" headerRowCount="0" totalsRowShown="0">
  <tableColumns count="153">
    <tableColumn id="1" name="Stĺpec1" dataDxfId="558"/>
    <tableColumn id="2" name="Stĺpec2" dataDxfId="557"/>
    <tableColumn id="3" name="Stĺpec3" dataDxfId="556"/>
    <tableColumn id="4" name="Stĺpec4"/>
    <tableColumn id="5" name="Stĺpec5" dataDxfId="555"/>
    <tableColumn id="6" name="Stĺpec6" dataDxfId="554"/>
    <tableColumn id="7" name="Stĺpec7"/>
    <tableColumn id="8" name="Stĺpec8" dataDxfId="553"/>
    <tableColumn id="9" name="Stĺpec9" dataDxfId="552"/>
    <tableColumn id="10" name="Stĺpec10" dataDxfId="551"/>
    <tableColumn id="11" name="Stĺpec11" dataDxfId="550"/>
    <tableColumn id="12" name="Stĺpec12" dataDxfId="549"/>
    <tableColumn id="13" name="Stĺpec13" dataDxfId="548"/>
    <tableColumn id="14" name="Stĺpec14" dataDxfId="547"/>
    <tableColumn id="15" name="Stĺpec15" dataDxfId="546"/>
    <tableColumn id="16" name="Stĺpec16" dataDxfId="545"/>
    <tableColumn id="17" name="Stĺpec17" dataDxfId="544"/>
    <tableColumn id="18" name="Stĺpec18" dataDxfId="543"/>
    <tableColumn id="19" name="Stĺpec19" dataDxfId="542"/>
    <tableColumn id="20" name="Stĺpec20" dataDxfId="541"/>
    <tableColumn id="21" name="Stĺpec21" dataDxfId="540"/>
    <tableColumn id="22" name="Stĺpec22" dataDxfId="539"/>
    <tableColumn id="23" name="Stĺpec23" dataDxfId="538"/>
    <tableColumn id="24" name="Stĺpec24" dataDxfId="537"/>
    <tableColumn id="25" name="Stĺpec25" dataDxfId="536"/>
    <tableColumn id="26" name="Stĺpec26" dataDxfId="535"/>
    <tableColumn id="27" name="Stĺpec27" dataDxfId="534"/>
    <tableColumn id="28" name="Stĺpec28" dataDxfId="533"/>
    <tableColumn id="29" name="Stĺpec29" dataDxfId="532"/>
    <tableColumn id="30" name="Stĺpec30" dataDxfId="531"/>
    <tableColumn id="31" name="Stĺpec31" dataDxfId="530"/>
    <tableColumn id="32" name="Stĺpec32" dataDxfId="529"/>
    <tableColumn id="33" name="Stĺpec33" dataDxfId="528"/>
    <tableColumn id="34" name="Stĺpec34" dataDxfId="527"/>
    <tableColumn id="206" name="Stĺpec206" dataDxfId="526"/>
    <tableColumn id="35" name="Stĺpec35" dataDxfId="525"/>
    <tableColumn id="36" name="Stĺpec36" dataDxfId="524"/>
    <tableColumn id="37" name="Stĺpec37" dataDxfId="523"/>
    <tableColumn id="38" name="Stĺpec38" dataDxfId="522"/>
    <tableColumn id="39" name="Stĺpec39" dataDxfId="521"/>
    <tableColumn id="40" name="Stĺpec40" dataDxfId="520"/>
    <tableColumn id="41" name="Stĺpec41" dataDxfId="519"/>
    <tableColumn id="42" name="Stĺpec42" dataDxfId="518"/>
    <tableColumn id="43" name="Stĺpec43" dataDxfId="517"/>
    <tableColumn id="44" name="Stĺpec44" dataDxfId="516"/>
    <tableColumn id="45" name="Stĺpec45" dataDxfId="515"/>
    <tableColumn id="46" name="Stĺpec46" dataDxfId="514"/>
    <tableColumn id="47" name="Stĺpec47" dataDxfId="513"/>
    <tableColumn id="48" name="Stĺpec48" dataDxfId="512"/>
    <tableColumn id="49" name="Stĺpec49" dataDxfId="511"/>
    <tableColumn id="50" name="Stĺpec50" dataDxfId="510"/>
    <tableColumn id="51" name="Stĺpec51" dataDxfId="509"/>
    <tableColumn id="52" name="Stĺpec52" dataDxfId="508"/>
    <tableColumn id="53" name="Stĺpec53" dataDxfId="507"/>
    <tableColumn id="54" name="Stĺpec54" dataDxfId="506"/>
    <tableColumn id="55" name="Stĺpec55" dataDxfId="505"/>
    <tableColumn id="56" name="Stĺpec56" dataDxfId="504"/>
    <tableColumn id="57" name="Stĺpec57" dataDxfId="503"/>
    <tableColumn id="213" name="Stĺpec213" dataDxfId="502"/>
    <tableColumn id="212" name="Stĺpec212" dataDxfId="501"/>
    <tableColumn id="211" name="Stĺpec211" dataDxfId="500"/>
    <tableColumn id="210" name="Stĺpec210" dataDxfId="499"/>
    <tableColumn id="209" name="Stĺpec209" dataDxfId="498"/>
    <tableColumn id="208" name="Stĺpec208" dataDxfId="497"/>
    <tableColumn id="207" name="Stĺpec207" dataDxfId="496"/>
    <tableColumn id="58" name="Stĺpec58" dataDxfId="495"/>
    <tableColumn id="59" name="Stĺpec59" dataDxfId="494"/>
    <tableColumn id="60" name="Stĺpec60" dataDxfId="493"/>
    <tableColumn id="61" name="Stĺpec61" dataDxfId="492"/>
    <tableColumn id="62" name="Stĺpec62" dataDxfId="491"/>
    <tableColumn id="63" name="Stĺpec63" dataDxfId="490"/>
    <tableColumn id="64" name="Stĺpec64" dataDxfId="489"/>
    <tableColumn id="65" name="Stĺpec65" dataDxfId="488"/>
    <tableColumn id="66" name="Stĺpec66" dataDxfId="487"/>
    <tableColumn id="67" name="Stĺpec67" dataDxfId="486"/>
    <tableColumn id="68" name="Stĺpec68" dataDxfId="485"/>
    <tableColumn id="69" name="Stĺpec69" dataDxfId="484"/>
    <tableColumn id="70" name="Stĺpec70" dataDxfId="483"/>
    <tableColumn id="71" name="Stĺpec71" dataDxfId="482"/>
    <tableColumn id="72" name="Stĺpec72" dataDxfId="481"/>
    <tableColumn id="73" name="Stĺpec73" dataDxfId="480"/>
    <tableColumn id="216" name="Stĺpec216" dataDxfId="479"/>
    <tableColumn id="215" name="Stĺpec215" dataDxfId="478"/>
    <tableColumn id="214" name="Stĺpec214" dataDxfId="477"/>
    <tableColumn id="74" name="Stĺpec74" dataDxfId="476"/>
    <tableColumn id="75" name="Stĺpec75" dataDxfId="475"/>
    <tableColumn id="76" name="Stĺpec76" dataDxfId="474"/>
    <tableColumn id="77" name="Stĺpec77" dataDxfId="473"/>
    <tableColumn id="219" name="Stĺpec219" dataDxfId="472"/>
    <tableColumn id="218" name="Stĺpec218" dataDxfId="471"/>
    <tableColumn id="217" name="Stĺpec217" dataDxfId="470"/>
    <tableColumn id="78" name="Stĺpec78" dataDxfId="469"/>
    <tableColumn id="79" name="Stĺpec79" dataDxfId="468"/>
    <tableColumn id="80" name="Stĺpec80" dataDxfId="467"/>
    <tableColumn id="81" name="Stĺpec81" dataDxfId="466"/>
    <tableColumn id="82" name="Stĺpec82" dataDxfId="465"/>
    <tableColumn id="83" name="Stĺpec83" dataDxfId="464"/>
    <tableColumn id="84" name="Stĺpec84" dataDxfId="463"/>
    <tableColumn id="85" name="Stĺpec85" dataDxfId="462"/>
    <tableColumn id="86" name="Stĺpec86" dataDxfId="461"/>
    <tableColumn id="87" name="Stĺpec87" dataDxfId="460"/>
    <tableColumn id="88" name="Stĺpec88" dataDxfId="459"/>
    <tableColumn id="131" name="Stĺpec131" dataDxfId="63"/>
    <tableColumn id="130" name="Stĺpec130" dataDxfId="64"/>
    <tableColumn id="129" name="Stĺpec129" dataDxfId="65"/>
    <tableColumn id="128" name="Stĺpec128" dataDxfId="66"/>
    <tableColumn id="133" name="Stĺpec133" dataDxfId="57"/>
    <tableColumn id="132" name="Stĺpec132" dataDxfId="62"/>
    <tableColumn id="127" name="Stĺpec127" dataDxfId="67"/>
    <tableColumn id="222" name="Stĺpec222" dataDxfId="458"/>
    <tableColumn id="221" name="Stĺpec221" dataDxfId="457"/>
    <tableColumn id="220" name="Stĺpec220" dataDxfId="456"/>
    <tableColumn id="89" name="Stĺpec89" dataDxfId="455"/>
    <tableColumn id="90" name="Stĺpec90" dataDxfId="454"/>
    <tableColumn id="91" name="Stĺpec91" dataDxfId="453"/>
    <tableColumn id="92" name="Stĺpec92" dataDxfId="452"/>
    <tableColumn id="93" name="Stĺpec93" dataDxfId="451"/>
    <tableColumn id="94" name="Stĺpec94" dataDxfId="450"/>
    <tableColumn id="95" name="Stĺpec95" dataDxfId="449"/>
    <tableColumn id="96" name="Stĺpec96" dataDxfId="448"/>
    <tableColumn id="97" name="Stĺpec97" dataDxfId="447"/>
    <tableColumn id="98" name="Stĺpec98" dataDxfId="446"/>
    <tableColumn id="99" name="Stĺpec99" dataDxfId="445"/>
    <tableColumn id="100" name="Stĺpec100" dataDxfId="444"/>
    <tableColumn id="225" name="Stĺpec225" dataDxfId="443"/>
    <tableColumn id="224" name="Stĺpec224" dataDxfId="442"/>
    <tableColumn id="223" name="Stĺpec223" dataDxfId="441"/>
    <tableColumn id="101" name="Stĺpec101" dataDxfId="440"/>
    <tableColumn id="102" name="Stĺpec102" dataDxfId="439"/>
    <tableColumn id="103" name="Stĺpec103" dataDxfId="438"/>
    <tableColumn id="104" name="Stĺpec104" dataDxfId="437"/>
    <tableColumn id="105" name="Stĺpec105" dataDxfId="436"/>
    <tableColumn id="106" name="Stĺpec106" dataDxfId="435"/>
    <tableColumn id="107" name="Stĺpec107" dataDxfId="434"/>
    <tableColumn id="108" name="Stĺpec108" dataDxfId="433"/>
    <tableColumn id="109" name="Stĺpec109" dataDxfId="432"/>
    <tableColumn id="110" name="Stĺpec110" dataDxfId="431"/>
    <tableColumn id="111" name="Stĺpec111" dataDxfId="430"/>
    <tableColumn id="112" name="Stĺpec112" dataDxfId="429"/>
    <tableColumn id="113" name="Stĺpec113" dataDxfId="428"/>
    <tableColumn id="114" name="Stĺpec114" dataDxfId="427"/>
    <tableColumn id="115" name="Stĺpec115" dataDxfId="426"/>
    <tableColumn id="116" name="Stĺpec116" dataDxfId="425"/>
    <tableColumn id="117" name="Stĺpec117" dataDxfId="424"/>
    <tableColumn id="118" name="Stĺpec118" dataDxfId="423"/>
    <tableColumn id="119" name="Stĺpec119" dataDxfId="422"/>
    <tableColumn id="120" name="Stĺpec120" dataDxfId="421"/>
    <tableColumn id="121" name="Stĺpec121" dataDxfId="420"/>
    <tableColumn id="122" name="Stĺpec122" dataDxfId="419"/>
    <tableColumn id="123" name="Stĺpec123" dataDxfId="418"/>
    <tableColumn id="126" name="Stĺpec126" dataDxfId="417"/>
    <tableColumn id="125" name="Stĺpec125" dataDxfId="416"/>
    <tableColumn id="124" name="Stĺpec124" dataDxfId="41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1" name="Tabuľka1" displayName="Tabuľka1" ref="A8:BX35" headerRowCount="0" totalsRowShown="0" headerRowDxfId="410" headerRowBorderDxfId="409" tableBorderDxfId="408">
  <tableColumns count="76">
    <tableColumn id="1" name="Stĺpec1" headerRowDxfId="407"/>
    <tableColumn id="2" name="Stĺpec2" headerRowDxfId="406"/>
    <tableColumn id="3" name="Stĺpec3" headerRowDxfId="405"/>
    <tableColumn id="4" name="Stĺpec4" headerRowDxfId="404"/>
    <tableColumn id="5" name="Stĺpec5" headerRowDxfId="403"/>
    <tableColumn id="6" name="Stĺpec6" headerRowDxfId="402"/>
    <tableColumn id="7" name="Stĺpec7" headerRowDxfId="401"/>
    <tableColumn id="8" name="Stĺpec8" headerRowDxfId="400"/>
    <tableColumn id="9" name="Stĺpec9" headerRowDxfId="399"/>
    <tableColumn id="10" name="Stĺpec10" headerRowDxfId="398"/>
    <tableColumn id="11" name="Stĺpec11" headerRowDxfId="397"/>
    <tableColumn id="12" name="Stĺpec12" headerRowDxfId="396"/>
    <tableColumn id="13" name="Stĺpec13" headerRowDxfId="395"/>
    <tableColumn id="14" name="Stĺpec14" headerRowDxfId="394"/>
    <tableColumn id="15" name="Stĺpec15" headerRowDxfId="393"/>
    <tableColumn id="16" name="Stĺpec16" headerRowDxfId="392"/>
    <tableColumn id="17" name="Stĺpec17" headerRowDxfId="391"/>
    <tableColumn id="18" name="Stĺpec18" headerRowDxfId="390"/>
    <tableColumn id="19" name="Stĺpec19" headerRowDxfId="389"/>
    <tableColumn id="20" name="Stĺpec20" headerRowDxfId="388"/>
    <tableColumn id="21" name="Stĺpec21" headerRowDxfId="387"/>
    <tableColumn id="22" name="Stĺpec22" headerRowDxfId="386"/>
    <tableColumn id="23" name="Stĺpec23" headerRowDxfId="385"/>
    <tableColumn id="24" name="Stĺpec24" headerRowDxfId="384"/>
    <tableColumn id="25" name="Stĺpec25" headerRowDxfId="383"/>
    <tableColumn id="26" name="Stĺpec26" headerRowDxfId="382"/>
    <tableColumn id="27" name="Stĺpec27" headerRowDxfId="381"/>
    <tableColumn id="28" name="Stĺpec28" headerRowDxfId="380"/>
    <tableColumn id="29" name="Stĺpec29" headerRowDxfId="379"/>
    <tableColumn id="30" name="Stĺpec30" headerRowDxfId="378"/>
    <tableColumn id="31" name="Stĺpec31" headerRowDxfId="377"/>
    <tableColumn id="32" name="Stĺpec32" headerRowDxfId="376"/>
    <tableColumn id="33" name="Stĺpec33" headerRowDxfId="375"/>
    <tableColumn id="34" name="Stĺpec34" headerRowDxfId="374"/>
    <tableColumn id="35" name="Stĺpec35" headerRowDxfId="373"/>
    <tableColumn id="36" name="Stĺpec36" headerRowDxfId="372"/>
    <tableColumn id="37" name="Stĺpec37" headerRowDxfId="371"/>
    <tableColumn id="38" name="Stĺpec38" headerRowDxfId="370"/>
    <tableColumn id="39" name="Stĺpec39" headerRowDxfId="369"/>
    <tableColumn id="40" name="Stĺpec40" headerRowDxfId="368"/>
    <tableColumn id="41" name="Stĺpec41" headerRowDxfId="367"/>
    <tableColumn id="126" name="Stĺpec126" headerRowDxfId="366"/>
    <tableColumn id="125" name="Stĺpec125" headerRowDxfId="365"/>
    <tableColumn id="42" name="Stĺpec42" headerRowDxfId="364"/>
    <tableColumn id="43" name="Stĺpec43" headerRowDxfId="363"/>
    <tableColumn id="44" name="Stĺpec44" headerRowDxfId="362"/>
    <tableColumn id="45" name="Stĺpec45" headerRowDxfId="361"/>
    <tableColumn id="46" name="Stĺpec46" headerRowDxfId="360"/>
    <tableColumn id="47" name="Stĺpec47" headerRowDxfId="359"/>
    <tableColumn id="48" name="Stĺpec48" headerRowDxfId="358"/>
    <tableColumn id="49" name="Stĺpec49" headerRowDxfId="357"/>
    <tableColumn id="50" name="Stĺpec50" headerRowDxfId="356"/>
    <tableColumn id="51" name="Stĺpec51" headerRowDxfId="355"/>
    <tableColumn id="52" name="Stĺpec52" headerRowDxfId="354"/>
    <tableColumn id="53" name="Stĺpec53" headerRowDxfId="353"/>
    <tableColumn id="54" name="Stĺpec54" headerRowDxfId="352"/>
    <tableColumn id="55" name="Stĺpec55" headerRowDxfId="351"/>
    <tableColumn id="56" name="Stĺpec56" headerRowDxfId="350"/>
    <tableColumn id="57" name="Stĺpec57" headerRowDxfId="349"/>
    <tableColumn id="129" name="Stĺpec129" headerRowDxfId="348"/>
    <tableColumn id="128" name="Stĺpec128" headerRowDxfId="347"/>
    <tableColumn id="127" name="Stĺpec127" headerRowDxfId="346"/>
    <tableColumn id="58" name="Stĺpec58" headerRowDxfId="345"/>
    <tableColumn id="59" name="Stĺpec59" headerRowDxfId="344"/>
    <tableColumn id="130" name="Stĺpec130" headerRowDxfId="343" dataDxfId="342"/>
    <tableColumn id="60" name="Stĺpec60" headerRowDxfId="341"/>
    <tableColumn id="61" name="Stĺpec61" headerRowDxfId="340"/>
    <tableColumn id="62" name="Stĺpec62" headerRowDxfId="339"/>
    <tableColumn id="63" name="Stĺpec63" headerRowDxfId="338"/>
    <tableColumn id="64" name="Stĺpec64" headerRowDxfId="337"/>
    <tableColumn id="65" name="Stĺpec65" headerRowDxfId="336"/>
    <tableColumn id="66" name="Stĺpec66" headerRowDxfId="335"/>
    <tableColumn id="67" name="Stĺpec67" headerRowDxfId="334"/>
    <tableColumn id="68" name="Stĺpec68" headerRowDxfId="333"/>
    <tableColumn id="69" name="Stĺpec69" headerRowDxfId="332"/>
    <tableColumn id="70" name="Stĺpec70" headerRowDxfId="331"/>
  </tableColumns>
  <tableStyleInfo name="TableStyleMedium3" showFirstColumn="0" showLastColumn="0" showRowStripes="0" showColumnStripes="0"/>
</table>
</file>

<file path=xl/tables/table4.xml><?xml version="1.0" encoding="utf-8"?>
<table xmlns="http://schemas.openxmlformats.org/spreadsheetml/2006/main" id="3" name="Tabuľka3" displayName="Tabuľka3" ref="A9:IZ143" headerRowCount="0" totalsRowShown="0">
  <tableColumns count="260">
    <tableColumn id="1" name="Stĺpec1" dataDxfId="330"/>
    <tableColumn id="2" name="Stĺpec2" dataDxfId="329"/>
    <tableColumn id="3" name="Stĺpec3" dataDxfId="328"/>
    <tableColumn id="4" name="Stĺpec4" dataDxfId="327"/>
    <tableColumn id="5" name="Stĺpec5"/>
    <tableColumn id="6" name="Stĺpec6" dataDxfId="326"/>
    <tableColumn id="7" name="Stĺpec7" dataDxfId="325"/>
    <tableColumn id="8" name="Stĺpec8"/>
    <tableColumn id="9" name="Stĺpec9" dataDxfId="324"/>
    <tableColumn id="10" name="Stĺpec10" dataDxfId="323"/>
    <tableColumn id="11" name="Stĺpec11" dataDxfId="322"/>
    <tableColumn id="12" name="Stĺpec12" dataDxfId="321"/>
    <tableColumn id="13" name="Stĺpec13" dataDxfId="320"/>
    <tableColumn id="14" name="Stĺpec14" dataDxfId="319"/>
    <tableColumn id="15" name="Stĺpec15" dataDxfId="318"/>
    <tableColumn id="16" name="Stĺpec16" dataDxfId="317"/>
    <tableColumn id="17" name="Stĺpec17" dataDxfId="316"/>
    <tableColumn id="18" name="Stĺpec18" dataDxfId="315"/>
    <tableColumn id="19" name="Stĺpec19" dataDxfId="314"/>
    <tableColumn id="20" name="Stĺpec20" dataDxfId="313"/>
    <tableColumn id="21" name="Stĺpec21" dataDxfId="312"/>
    <tableColumn id="22" name="Stĺpec22" dataDxfId="311"/>
    <tableColumn id="23" name="Stĺpec23" dataDxfId="310"/>
    <tableColumn id="24" name="Stĺpec24" dataDxfId="309"/>
    <tableColumn id="25" name="Stĺpec25" dataDxfId="308"/>
    <tableColumn id="26" name="Stĺpec26" dataDxfId="307"/>
    <tableColumn id="27" name="Stĺpec27" dataDxfId="306"/>
    <tableColumn id="28" name="Stĺpec28" dataDxfId="305"/>
    <tableColumn id="29" name="Stĺpec29" dataDxfId="304"/>
    <tableColumn id="30" name="Stĺpec30" dataDxfId="303"/>
    <tableColumn id="31" name="Stĺpec31" dataDxfId="302"/>
    <tableColumn id="32" name="Stĺpec32" dataDxfId="301"/>
    <tableColumn id="33" name="Stĺpec33" dataDxfId="300"/>
    <tableColumn id="34" name="Stĺpec34" dataDxfId="299"/>
    <tableColumn id="35" name="Stĺpec35" dataDxfId="298"/>
    <tableColumn id="36" name="Stĺpec36" dataDxfId="297"/>
    <tableColumn id="37" name="Stĺpec37" dataDxfId="296"/>
    <tableColumn id="38" name="Stĺpec38" dataDxfId="295"/>
    <tableColumn id="39" name="Stĺpec39" dataDxfId="294"/>
    <tableColumn id="40" name="Stĺpec40" dataDxfId="293"/>
    <tableColumn id="41" name="Stĺpec41" dataDxfId="292"/>
    <tableColumn id="42" name="Stĺpec42" dataDxfId="291"/>
    <tableColumn id="43" name="Stĺpec43" dataDxfId="290"/>
    <tableColumn id="44" name="Stĺpec44" dataDxfId="289"/>
    <tableColumn id="45" name="Stĺpec45" dataDxfId="288"/>
    <tableColumn id="46" name="Stĺpec46" dataDxfId="287"/>
    <tableColumn id="47" name="Stĺpec47" dataDxfId="286"/>
    <tableColumn id="48" name="Stĺpec48" dataDxfId="285"/>
    <tableColumn id="49" name="Stĺpec49" dataDxfId="284"/>
    <tableColumn id="50" name="Stĺpec50" dataDxfId="283"/>
    <tableColumn id="51" name="Stĺpec51" dataDxfId="282"/>
    <tableColumn id="52" name="Stĺpec52" dataDxfId="281"/>
    <tableColumn id="53" name="Stĺpec53" dataDxfId="280"/>
    <tableColumn id="54" name="Stĺpec54" dataDxfId="279"/>
    <tableColumn id="55" name="Stĺpec55" dataDxfId="278"/>
    <tableColumn id="56" name="Stĺpec56" dataDxfId="277"/>
    <tableColumn id="57" name="Stĺpec57" dataDxfId="276"/>
    <tableColumn id="58" name="Stĺpec58" dataDxfId="275"/>
    <tableColumn id="59" name="Stĺpec59" dataDxfId="274"/>
    <tableColumn id="60" name="Stĺpec60" dataDxfId="273"/>
    <tableColumn id="64" name="Stĺpec64" dataDxfId="272"/>
    <tableColumn id="65" name="Stĺpec65" dataDxfId="271"/>
    <tableColumn id="66" name="Stĺpec66" dataDxfId="270"/>
    <tableColumn id="67" name="Stĺpec67" dataDxfId="269"/>
    <tableColumn id="68" name="Stĺpec68" dataDxfId="268"/>
    <tableColumn id="69" name="Stĺpec69" dataDxfId="267"/>
    <tableColumn id="70" name="Stĺpec70" dataDxfId="266"/>
    <tableColumn id="71" name="Stĺpec71" dataDxfId="265"/>
    <tableColumn id="72" name="Stĺpec72" dataDxfId="264"/>
    <tableColumn id="73" name="Stĺpec73" dataDxfId="263"/>
    <tableColumn id="74" name="Stĺpec74" dataDxfId="262"/>
    <tableColumn id="75" name="Stĺpec75" dataDxfId="261"/>
    <tableColumn id="76" name="Stĺpec76" dataDxfId="260"/>
    <tableColumn id="77" name="Stĺpec77" dataDxfId="259"/>
    <tableColumn id="78" name="Stĺpec78" dataDxfId="258"/>
    <tableColumn id="79" name="Stĺpec79" dataDxfId="257"/>
    <tableColumn id="80" name="Stĺpec80" dataDxfId="256"/>
    <tableColumn id="81" name="Stĺpec81" dataDxfId="255"/>
    <tableColumn id="82" name="Stĺpec82" dataDxfId="254"/>
    <tableColumn id="83" name="Stĺpec83" dataDxfId="253"/>
    <tableColumn id="84" name="Stĺpec84" dataDxfId="252"/>
    <tableColumn id="85" name="Stĺpec85" dataDxfId="251"/>
    <tableColumn id="86" name="Stĺpec86" dataDxfId="250"/>
    <tableColumn id="87" name="Stĺpec87" dataDxfId="249"/>
    <tableColumn id="88" name="Stĺpec88" dataDxfId="248"/>
    <tableColumn id="90" name="Stĺpec90" dataDxfId="247"/>
    <tableColumn id="91" name="Stĺpec91" dataDxfId="246"/>
    <tableColumn id="92" name="Stĺpec92" dataDxfId="245"/>
    <tableColumn id="93" name="Stĺpec93" dataDxfId="244"/>
    <tableColumn id="94" name="Stĺpec94" dataDxfId="243"/>
    <tableColumn id="95" name="Stĺpec95" dataDxfId="242"/>
    <tableColumn id="96" name="Stĺpec96" dataDxfId="241"/>
    <tableColumn id="97" name="Stĺpec97" dataDxfId="240"/>
    <tableColumn id="98" name="Stĺpec98" dataDxfId="239"/>
    <tableColumn id="99" name="Stĺpec99" dataDxfId="238"/>
    <tableColumn id="100" name="Stĺpec100" dataDxfId="237"/>
    <tableColumn id="101" name="Stĺpec101" dataDxfId="236"/>
    <tableColumn id="102" name="Stĺpec102" dataDxfId="235"/>
    <tableColumn id="103" name="Stĺpec103" dataDxfId="234"/>
    <tableColumn id="104" name="Stĺpec104" dataDxfId="233"/>
    <tableColumn id="105" name="Stĺpec105" dataDxfId="232"/>
    <tableColumn id="106" name="Stĺpec106" dataDxfId="231"/>
    <tableColumn id="107" name="Stĺpec107" dataDxfId="230"/>
    <tableColumn id="405" name="Stĺpec405" dataDxfId="229"/>
    <tableColumn id="117" name="Stĺpec117" dataDxfId="228"/>
    <tableColumn id="89" name="Stĺpec89" dataDxfId="227"/>
    <tableColumn id="63" name="Stĺpec63" dataDxfId="226"/>
    <tableColumn id="62" name="Stĺpec62" dataDxfId="225"/>
    <tableColumn id="61" name="Stĺpec61" dataDxfId="224"/>
    <tableColumn id="407" name="Stĺpec407" dataDxfId="223"/>
    <tableColumn id="406" name="Stĺpec406" dataDxfId="222"/>
    <tableColumn id="156" name="Stĺpec156" dataDxfId="221"/>
    <tableColumn id="108" name="Stĺpec108" dataDxfId="220"/>
    <tableColumn id="109" name="Stĺpec109" dataDxfId="219"/>
    <tableColumn id="110" name="Stĺpec110" dataDxfId="218"/>
    <tableColumn id="111" name="Stĺpec111" dataDxfId="217"/>
    <tableColumn id="112" name="Stĺpec112" dataDxfId="216"/>
    <tableColumn id="113" name="Stĺpec113" dataDxfId="215"/>
    <tableColumn id="114" name="Stĺpec114" dataDxfId="214"/>
    <tableColumn id="115" name="Stĺpec115" dataDxfId="213"/>
    <tableColumn id="116" name="Stĺpec116" dataDxfId="212"/>
    <tableColumn id="118" name="Stĺpec118" dataDxfId="211"/>
    <tableColumn id="119" name="Stĺpec119" dataDxfId="210"/>
    <tableColumn id="120" name="Stĺpec120" dataDxfId="209"/>
    <tableColumn id="121" name="Stĺpec121" dataDxfId="208"/>
    <tableColumn id="122" name="Stĺpec122" dataDxfId="207"/>
    <tableColumn id="123" name="Stĺpec123" dataDxfId="206"/>
    <tableColumn id="124" name="Stĺpec124" dataDxfId="205"/>
    <tableColumn id="125" name="Stĺpec125" dataDxfId="204"/>
    <tableColumn id="126" name="Stĺpec126" dataDxfId="203"/>
    <tableColumn id="127" name="Stĺpec127" dataDxfId="202"/>
    <tableColumn id="128" name="Stĺpec128" dataDxfId="201"/>
    <tableColumn id="129" name="Stĺpec129" dataDxfId="200"/>
    <tableColumn id="130" name="Stĺpec130" dataDxfId="199"/>
    <tableColumn id="131" name="Stĺpec131" dataDxfId="198"/>
    <tableColumn id="132" name="Stĺpec132" dataDxfId="197"/>
    <tableColumn id="133" name="Stĺpec133" dataDxfId="196"/>
    <tableColumn id="134" name="Stĺpec134" dataDxfId="195"/>
    <tableColumn id="135" name="Stĺpec135" dataDxfId="194"/>
    <tableColumn id="410" name="Stĺpec410" dataDxfId="193"/>
    <tableColumn id="409" name="Stĺpec409" dataDxfId="192"/>
    <tableColumn id="408" name="Stĺpec408" dataDxfId="191"/>
    <tableColumn id="136" name="Stĺpec136" dataDxfId="190"/>
    <tableColumn id="137" name="Stĺpec137" dataDxfId="189"/>
    <tableColumn id="138" name="Stĺpec138" dataDxfId="188"/>
    <tableColumn id="139" name="Stĺpec139" dataDxfId="187"/>
    <tableColumn id="140" name="Stĺpec140" dataDxfId="186"/>
    <tableColumn id="141" name="Stĺpec141" dataDxfId="185"/>
    <tableColumn id="142" name="Stĺpec142" dataDxfId="184"/>
    <tableColumn id="143" name="Stĺpec143" dataDxfId="183"/>
    <tableColumn id="144" name="Stĺpec144" dataDxfId="182"/>
    <tableColumn id="145" name="Stĺpec145" dataDxfId="181"/>
    <tableColumn id="146" name="Stĺpec146" dataDxfId="180"/>
    <tableColumn id="147" name="Stĺpec147" dataDxfId="179"/>
    <tableColumn id="148" name="Stĺpec148" dataDxfId="178"/>
    <tableColumn id="149" name="Stĺpec149" dataDxfId="177"/>
    <tableColumn id="413" name="Stĺpec413" dataDxfId="176"/>
    <tableColumn id="412" name="Stĺpec412" dataDxfId="175"/>
    <tableColumn id="411" name="Stĺpec411" dataDxfId="174"/>
    <tableColumn id="150" name="Stĺpec150" dataDxfId="173"/>
    <tableColumn id="151" name="Stĺpec151" dataDxfId="172"/>
    <tableColumn id="152" name="Stĺpec152" dataDxfId="171"/>
    <tableColumn id="153" name="Stĺpec153" dataDxfId="170"/>
    <tableColumn id="154" name="Stĺpec154" dataDxfId="169"/>
    <tableColumn id="155" name="Stĺpec155" dataDxfId="168"/>
    <tableColumn id="157" name="Stĺpec157" dataDxfId="167"/>
    <tableColumn id="158" name="Stĺpec158" dataDxfId="166"/>
    <tableColumn id="159" name="Stĺpec159" dataDxfId="165"/>
    <tableColumn id="160" name="Stĺpec160" dataDxfId="164"/>
    <tableColumn id="161" name="Stĺpec161" dataDxfId="163"/>
    <tableColumn id="162" name="Stĺpec162" dataDxfId="162"/>
    <tableColumn id="163" name="Stĺpec163" dataDxfId="161"/>
    <tableColumn id="164" name="Stĺpec164" dataDxfId="160"/>
    <tableColumn id="165" name="Stĺpec165" dataDxfId="159"/>
    <tableColumn id="166" name="Stĺpec166" dataDxfId="158"/>
    <tableColumn id="167" name="Stĺpec167" dataDxfId="157"/>
    <tableColumn id="168" name="Stĺpec168" dataDxfId="156"/>
    <tableColumn id="169" name="Stĺpec169" dataDxfId="155"/>
    <tableColumn id="170" name="Stĺpec170" dataDxfId="154"/>
    <tableColumn id="171" name="Stĺpec171" dataDxfId="153"/>
    <tableColumn id="236" name="Stĺpec236" dataDxfId="49"/>
    <tableColumn id="235" name="Stĺpec235" dataDxfId="50"/>
    <tableColumn id="234" name="Stĺpec234" dataDxfId="51"/>
    <tableColumn id="233" name="Stĺpec233" dataDxfId="52"/>
    <tableColumn id="232" name="Stĺpec232" dataDxfId="53"/>
    <tableColumn id="231" name="Stĺpec231" dataDxfId="54"/>
    <tableColumn id="239" name="Stĺpec239" dataDxfId="46"/>
    <tableColumn id="238" name="Stĺpec238" dataDxfId="47"/>
    <tableColumn id="241" name="Stĺpec241" dataDxfId="44"/>
    <tableColumn id="240" name="Stĺpec240" dataDxfId="45"/>
    <tableColumn id="242" name="Stĺpec242" dataDxfId="43"/>
    <tableColumn id="237" name="Stĺpec237" dataDxfId="48"/>
    <tableColumn id="419" name="Stĺpec419" dataDxfId="152"/>
    <tableColumn id="418" name="Stĺpec418" dataDxfId="151"/>
    <tableColumn id="417" name="Stĺpec417" dataDxfId="150"/>
    <tableColumn id="416" name="Stĺpec416" dataDxfId="149"/>
    <tableColumn id="415" name="Stĺpec415" dataDxfId="148"/>
    <tableColumn id="414" name="Stĺpec414" dataDxfId="147"/>
    <tableColumn id="172" name="Stĺpec172" dataDxfId="146"/>
    <tableColumn id="173" name="Stĺpec173" dataDxfId="145"/>
    <tableColumn id="174" name="Stĺpec174" dataDxfId="144"/>
    <tableColumn id="175" name="Stĺpec175" dataDxfId="143"/>
    <tableColumn id="176" name="Stĺpec176" dataDxfId="142"/>
    <tableColumn id="177" name="Stĺpec177" dataDxfId="141"/>
    <tableColumn id="178" name="Stĺpec178" dataDxfId="140"/>
    <tableColumn id="179" name="Stĺpec179" dataDxfId="139"/>
    <tableColumn id="180" name="Stĺpec180" dataDxfId="138"/>
    <tableColumn id="181" name="Stĺpec181" dataDxfId="137"/>
    <tableColumn id="182" name="Stĺpec182" dataDxfId="136"/>
    <tableColumn id="183" name="Stĺpec183" dataDxfId="135"/>
    <tableColumn id="184" name="Stĺpec184" dataDxfId="134"/>
    <tableColumn id="185" name="Stĺpec185" dataDxfId="133"/>
    <tableColumn id="186" name="Stĺpec186" dataDxfId="132"/>
    <tableColumn id="187" name="Stĺpec187" dataDxfId="131"/>
    <tableColumn id="188" name="Stĺpec188" dataDxfId="130"/>
    <tableColumn id="189" name="Stĺpec189" dataDxfId="129"/>
    <tableColumn id="190" name="Stĺpec190" dataDxfId="128"/>
    <tableColumn id="191" name="Stĺpec191" dataDxfId="127"/>
    <tableColumn id="192" name="Stĺpec192" dataDxfId="126"/>
    <tableColumn id="422" name="Stĺpec422" dataDxfId="125"/>
    <tableColumn id="421" name="Stĺpec421" dataDxfId="124"/>
    <tableColumn id="420" name="Stĺpec420" dataDxfId="123"/>
    <tableColumn id="193" name="Stĺpec193" dataDxfId="122"/>
    <tableColumn id="194" name="Stĺpec194" dataDxfId="121"/>
    <tableColumn id="195" name="Stĺpec195" dataDxfId="120"/>
    <tableColumn id="196" name="Stĺpec196" dataDxfId="119"/>
    <tableColumn id="197" name="Stĺpec197" dataDxfId="118"/>
    <tableColumn id="198" name="Stĺpec198" dataDxfId="117"/>
    <tableColumn id="199" name="Stĺpec199" dataDxfId="116"/>
    <tableColumn id="200" name="Stĺpec200" dataDxfId="115"/>
    <tableColumn id="201" name="Stĺpec201" dataDxfId="114"/>
    <tableColumn id="202" name="Stĺpec202" dataDxfId="113"/>
    <tableColumn id="203" name="Stĺpec203" dataDxfId="112"/>
    <tableColumn id="204" name="Stĺpec204" dataDxfId="111"/>
    <tableColumn id="205" name="Stĺpec205" dataDxfId="110"/>
    <tableColumn id="206" name="Stĺpec206" dataDxfId="109"/>
    <tableColumn id="207" name="Stĺpec207" dataDxfId="108"/>
    <tableColumn id="208" name="Stĺpec208" dataDxfId="107"/>
    <tableColumn id="209" name="Stĺpec209" dataDxfId="106"/>
    <tableColumn id="210" name="Stĺpec210" dataDxfId="105"/>
    <tableColumn id="211" name="Stĺpec211" dataDxfId="104"/>
    <tableColumn id="212" name="Stĺpec212" dataDxfId="103"/>
    <tableColumn id="213" name="Stĺpec213" dataDxfId="102"/>
    <tableColumn id="214" name="Stĺpec214" dataDxfId="101"/>
    <tableColumn id="215" name="Stĺpec215" dataDxfId="100"/>
    <tableColumn id="216" name="Stĺpec216" dataDxfId="99"/>
    <tableColumn id="217" name="Stĺpec217" dataDxfId="98"/>
    <tableColumn id="218" name="Stĺpec218" dataDxfId="97"/>
    <tableColumn id="219" name="Stĺpec219" dataDxfId="96"/>
    <tableColumn id="220" name="Stĺpec220" dataDxfId="95"/>
    <tableColumn id="221" name="Stĺpec221" dataDxfId="94"/>
    <tableColumn id="222" name="Stĺpec222" dataDxfId="93"/>
    <tableColumn id="223" name="Stĺpec223" dataDxfId="92"/>
    <tableColumn id="224" name="Stĺpec224" dataDxfId="91"/>
    <tableColumn id="225" name="Stĺpec225" dataDxfId="90"/>
    <tableColumn id="226" name="Stĺpec226" dataDxfId="89"/>
    <tableColumn id="227" name="Stĺpec227" dataDxfId="88"/>
    <tableColumn id="230" name="Stĺpec230" dataDxfId="87"/>
    <tableColumn id="229" name="Stĺpec229" dataDxfId="86"/>
    <tableColumn id="228" name="Stĺpec228" dataDxfId="85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ichaela.horna@sjf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6"/>
  </sheetPr>
  <dimension ref="A1:GJ75"/>
  <sheetViews>
    <sheetView showGridLines="0" tabSelected="1" zoomScaleNormal="100" workbookViewId="0">
      <pane xSplit="9" ySplit="7" topLeftCell="J8" activePane="bottomRight" state="frozen"/>
      <selection pane="topRight" activeCell="J1" sqref="J1"/>
      <selection pane="bottomLeft" activeCell="A10" sqref="A10"/>
      <selection pane="bottomRight" activeCell="J1" sqref="J1"/>
    </sheetView>
  </sheetViews>
  <sheetFormatPr defaultRowHeight="12.75"/>
  <cols>
    <col min="1" max="1" width="9.85546875" style="99" customWidth="1"/>
    <col min="2" max="2" width="26.5703125" style="219" customWidth="1"/>
    <col min="3" max="3" width="12" style="175" customWidth="1"/>
    <col min="4" max="4" width="21.5703125" customWidth="1"/>
    <col min="5" max="5" width="10.85546875" style="175" customWidth="1"/>
    <col min="6" max="6" width="9.85546875" style="175" customWidth="1"/>
    <col min="7" max="7" width="27.5703125" customWidth="1"/>
    <col min="8" max="8" width="10.140625" style="175" customWidth="1"/>
    <col min="9" max="9" width="9.85546875" style="99" customWidth="1"/>
    <col min="10" max="11" width="8.140625" customWidth="1"/>
    <col min="12" max="12" width="8.28515625" customWidth="1"/>
    <col min="13" max="13" width="7.85546875" customWidth="1"/>
    <col min="14" max="14" width="16.42578125" customWidth="1"/>
    <col min="15" max="47" width="4.7109375" customWidth="1"/>
    <col min="48" max="48" width="7.140625" customWidth="1"/>
    <col min="49" max="49" width="6.28515625" customWidth="1"/>
    <col min="50" max="88" width="4.7109375" customWidth="1"/>
    <col min="89" max="89" width="9.28515625" customWidth="1"/>
    <col min="90" max="90" width="9" customWidth="1"/>
    <col min="91" max="95" width="4.7109375" customWidth="1"/>
    <col min="96" max="96" width="11.5703125" customWidth="1"/>
    <col min="97" max="128" width="4.7109375" customWidth="1"/>
    <col min="129" max="129" width="5.140625" customWidth="1"/>
    <col min="130" max="130" width="5.42578125" customWidth="1"/>
    <col min="131" max="131" width="5.140625" customWidth="1"/>
    <col min="132" max="148" width="4.7109375" customWidth="1"/>
    <col min="149" max="149" width="13.7109375" customWidth="1"/>
    <col min="150" max="192" width="4.7109375" customWidth="1"/>
  </cols>
  <sheetData>
    <row r="1" spans="1:192" ht="24.95" customHeight="1">
      <c r="A1" s="314" t="s">
        <v>283</v>
      </c>
      <c r="B1" s="315"/>
      <c r="C1" s="315"/>
      <c r="D1" s="315"/>
      <c r="E1" s="315"/>
      <c r="F1" s="315"/>
      <c r="G1" s="315"/>
      <c r="J1" s="1"/>
      <c r="K1" s="12" t="s">
        <v>17</v>
      </c>
      <c r="L1" s="19"/>
      <c r="M1" s="19"/>
      <c r="N1" s="19"/>
      <c r="O1" s="19"/>
      <c r="P1" s="1"/>
      <c r="Q1" s="19"/>
      <c r="R1" s="19"/>
      <c r="S1" s="19"/>
      <c r="T1" s="19"/>
      <c r="U1" s="19"/>
      <c r="V1" s="19"/>
      <c r="W1" s="19"/>
      <c r="X1" s="19"/>
      <c r="Y1" s="19"/>
      <c r="Z1" s="19"/>
      <c r="AA1" s="87"/>
      <c r="AB1" s="87"/>
      <c r="AC1" s="87"/>
      <c r="AD1" s="87"/>
      <c r="AE1" s="87"/>
      <c r="AF1" s="87"/>
      <c r="AG1" s="87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7"/>
      <c r="BQ1" s="107"/>
      <c r="BR1" s="100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13"/>
      <c r="CF1" s="113"/>
      <c r="CG1" s="175"/>
      <c r="CH1" s="175"/>
      <c r="CI1" s="175"/>
      <c r="CJ1" s="175"/>
      <c r="CK1" s="113"/>
      <c r="CL1" s="113"/>
      <c r="CM1" s="107"/>
      <c r="CN1" s="115"/>
      <c r="CO1" s="115"/>
      <c r="CP1" s="115"/>
      <c r="CQ1" s="115"/>
      <c r="CR1" s="115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75"/>
      <c r="EK1" s="175"/>
      <c r="EL1" s="175"/>
      <c r="EM1" s="175"/>
      <c r="EN1" s="175"/>
      <c r="EO1" s="175"/>
      <c r="EP1" s="175"/>
      <c r="EQ1" s="175"/>
      <c r="ER1" s="175"/>
      <c r="ES1" s="127"/>
      <c r="ET1" s="133"/>
      <c r="EU1" s="133"/>
      <c r="EV1" s="133"/>
      <c r="EW1" s="133"/>
      <c r="EX1" s="133"/>
      <c r="EY1" s="133"/>
      <c r="EZ1" s="133"/>
      <c r="FA1" s="133"/>
      <c r="FB1" s="139"/>
      <c r="FC1" s="139"/>
      <c r="FD1" s="139"/>
      <c r="FE1" s="139"/>
      <c r="FF1" s="133"/>
      <c r="FG1" s="133"/>
      <c r="FH1" s="139"/>
      <c r="FI1" s="139"/>
      <c r="FJ1" s="139"/>
      <c r="FK1" s="12" t="s">
        <v>17</v>
      </c>
      <c r="FL1" s="139"/>
      <c r="FM1" s="139"/>
      <c r="FN1" s="139"/>
      <c r="FO1" s="139"/>
      <c r="FP1" s="139"/>
      <c r="FQ1" s="139"/>
      <c r="FR1" s="139"/>
      <c r="FS1" s="139"/>
      <c r="FT1" s="145"/>
      <c r="FU1" s="145"/>
      <c r="FV1" s="145"/>
      <c r="FW1" s="145"/>
      <c r="FX1" s="145"/>
      <c r="FY1" s="145"/>
      <c r="FZ1" s="12" t="s">
        <v>17</v>
      </c>
      <c r="GA1" s="145"/>
      <c r="GB1" s="145"/>
      <c r="GC1" s="151"/>
      <c r="GD1" s="151"/>
      <c r="GE1" s="175"/>
      <c r="GF1" s="151"/>
      <c r="GG1" s="151"/>
      <c r="GH1" s="151"/>
      <c r="GI1" s="151"/>
      <c r="GJ1" s="151"/>
    </row>
    <row r="2" spans="1:192" ht="15" customHeight="1">
      <c r="A2" s="174"/>
      <c r="B2" s="219" t="s">
        <v>17</v>
      </c>
      <c r="C2" s="12"/>
      <c r="D2" s="1"/>
      <c r="G2" s="1"/>
      <c r="H2" s="191"/>
      <c r="I2" s="192"/>
      <c r="J2" s="1"/>
      <c r="K2" s="1"/>
      <c r="L2" s="19"/>
      <c r="M2" s="12" t="s">
        <v>17</v>
      </c>
      <c r="N2" s="19"/>
      <c r="O2" s="19"/>
      <c r="P2" s="1"/>
      <c r="Q2" s="19"/>
      <c r="R2" s="19"/>
      <c r="S2" s="19"/>
      <c r="T2" s="19"/>
      <c r="U2" s="19"/>
      <c r="V2" s="19"/>
      <c r="W2" s="19"/>
      <c r="X2" s="19"/>
      <c r="Y2" s="19"/>
      <c r="Z2" s="19"/>
      <c r="AA2" s="87"/>
      <c r="AB2" s="87"/>
      <c r="AC2" s="87"/>
      <c r="AD2" s="87"/>
      <c r="AE2" s="87"/>
      <c r="AF2" s="87"/>
      <c r="AG2" s="87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7"/>
      <c r="BQ2" s="107"/>
      <c r="BR2" s="100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13"/>
      <c r="CF2" s="113"/>
      <c r="CG2" s="175"/>
      <c r="CH2" s="175"/>
      <c r="CI2" s="175"/>
      <c r="CJ2" s="175"/>
      <c r="CK2" s="113"/>
      <c r="CL2" s="113"/>
      <c r="CM2" s="107"/>
      <c r="CN2" s="115"/>
      <c r="CO2" s="115"/>
      <c r="CP2" s="115"/>
      <c r="CQ2" s="115"/>
      <c r="CR2" s="115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75"/>
      <c r="EK2" s="175"/>
      <c r="EL2" s="175"/>
      <c r="EM2" s="175"/>
      <c r="EN2" s="175"/>
      <c r="EO2" s="175"/>
      <c r="EP2" s="175"/>
      <c r="EQ2" s="175"/>
      <c r="ER2" s="175"/>
      <c r="ES2" s="127"/>
      <c r="ET2" s="133"/>
      <c r="EU2" s="133"/>
      <c r="EV2" s="133"/>
      <c r="EW2" s="133"/>
      <c r="EX2" s="133"/>
      <c r="EY2" s="133"/>
      <c r="EZ2" s="133"/>
      <c r="FA2" s="133"/>
      <c r="FB2" s="139"/>
      <c r="FC2" s="139"/>
      <c r="FD2" s="139"/>
      <c r="FE2" s="139"/>
      <c r="FF2" s="133"/>
      <c r="FG2" s="133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45"/>
      <c r="FU2" s="145"/>
      <c r="FV2" s="145"/>
      <c r="FW2" s="145"/>
      <c r="FX2" s="145"/>
      <c r="FY2" s="145"/>
      <c r="FZ2" s="145"/>
      <c r="GA2" s="145"/>
      <c r="GB2" s="145"/>
      <c r="GC2" s="151"/>
      <c r="GD2" s="151"/>
      <c r="GE2" s="175"/>
      <c r="GF2" s="151"/>
      <c r="GG2" s="151"/>
      <c r="GH2" s="151"/>
      <c r="GI2" s="151"/>
      <c r="GJ2" s="151"/>
    </row>
    <row r="3" spans="1:192" ht="24.95" customHeight="1">
      <c r="A3" s="316" t="s">
        <v>0</v>
      </c>
      <c r="B3" s="316"/>
      <c r="C3" s="316"/>
      <c r="D3" s="316"/>
      <c r="E3" s="316"/>
      <c r="F3" s="316"/>
      <c r="G3" s="316"/>
      <c r="J3" s="9"/>
      <c r="K3" s="9"/>
      <c r="L3" s="20"/>
      <c r="M3" s="20"/>
      <c r="N3" s="20"/>
      <c r="O3" s="20"/>
      <c r="P3" s="9"/>
      <c r="Q3" s="20"/>
      <c r="R3" s="20"/>
      <c r="S3" s="20"/>
      <c r="T3" s="20"/>
      <c r="U3" s="20"/>
      <c r="V3" s="20"/>
      <c r="W3" s="20"/>
      <c r="X3" s="20"/>
      <c r="Y3" s="20"/>
      <c r="Z3" s="20"/>
      <c r="AA3" s="88"/>
      <c r="AB3" s="88"/>
      <c r="AC3" s="88"/>
      <c r="AD3" s="88"/>
      <c r="AE3" s="88"/>
      <c r="AF3" s="88"/>
      <c r="AG3" s="88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8"/>
      <c r="BQ3" s="108"/>
      <c r="BR3" s="101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14"/>
      <c r="CF3" s="114"/>
      <c r="CG3" s="157"/>
      <c r="CH3" s="157"/>
      <c r="CI3" s="157"/>
      <c r="CJ3" s="157"/>
      <c r="CK3" s="114"/>
      <c r="CL3" s="114"/>
      <c r="CM3" s="108"/>
      <c r="CN3" s="116"/>
      <c r="CO3" s="116"/>
      <c r="CP3" s="116"/>
      <c r="CQ3" s="116"/>
      <c r="CR3" s="116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57"/>
      <c r="EK3" s="157"/>
      <c r="EL3" s="157"/>
      <c r="EM3" s="157"/>
      <c r="EN3" s="157"/>
      <c r="EO3" s="157"/>
      <c r="EP3" s="157"/>
      <c r="EQ3" s="157"/>
      <c r="ER3" s="157"/>
      <c r="ES3" s="128"/>
      <c r="ET3" s="134"/>
      <c r="EU3" s="134"/>
      <c r="EV3" s="134"/>
      <c r="EW3" s="134"/>
      <c r="EX3" s="134"/>
      <c r="EY3" s="134"/>
      <c r="EZ3" s="134"/>
      <c r="FA3" s="134"/>
      <c r="FB3" s="140"/>
      <c r="FC3" s="140"/>
      <c r="FD3" s="140"/>
      <c r="FE3" s="140"/>
      <c r="FF3" s="134"/>
      <c r="FG3" s="134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6"/>
      <c r="FU3" s="146"/>
      <c r="FV3" s="146"/>
      <c r="FW3" s="146"/>
      <c r="FX3" s="146"/>
      <c r="FY3" s="146"/>
      <c r="FZ3" s="146"/>
      <c r="GA3" s="146"/>
      <c r="GB3" s="146"/>
      <c r="GC3" s="152"/>
      <c r="GD3" s="152"/>
      <c r="GE3" s="157"/>
      <c r="GF3" s="152"/>
      <c r="GG3" s="152"/>
      <c r="GH3" s="152"/>
      <c r="GI3" s="152"/>
      <c r="GJ3" s="152"/>
    </row>
    <row r="4" spans="1:192" ht="15" customHeight="1"/>
    <row r="5" spans="1:192" ht="15">
      <c r="A5" s="317" t="s">
        <v>5</v>
      </c>
      <c r="B5" s="308" t="s">
        <v>1</v>
      </c>
      <c r="C5" s="308" t="s">
        <v>278</v>
      </c>
      <c r="D5" s="308" t="s">
        <v>2</v>
      </c>
      <c r="E5" s="308" t="s">
        <v>278</v>
      </c>
      <c r="F5" s="308" t="s">
        <v>3</v>
      </c>
      <c r="G5" s="308" t="s">
        <v>4</v>
      </c>
      <c r="H5" s="311" t="s">
        <v>279</v>
      </c>
      <c r="I5" s="311" t="s">
        <v>280</v>
      </c>
      <c r="J5" s="196" t="s">
        <v>346</v>
      </c>
      <c r="K5" s="196"/>
      <c r="L5" s="201" t="s">
        <v>350</v>
      </c>
      <c r="M5" s="202"/>
      <c r="N5" s="196" t="s">
        <v>287</v>
      </c>
      <c r="O5" s="201" t="s">
        <v>288</v>
      </c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202"/>
      <c r="AC5" s="196" t="s">
        <v>290</v>
      </c>
      <c r="AD5" s="196"/>
      <c r="AE5" s="196"/>
      <c r="AF5" s="196"/>
      <c r="AG5" s="196"/>
      <c r="AH5" s="196"/>
      <c r="AI5" s="196"/>
      <c r="AJ5" s="196"/>
      <c r="AK5" s="196"/>
      <c r="AL5" s="196"/>
      <c r="AM5" s="201" t="s">
        <v>290</v>
      </c>
      <c r="AN5" s="196"/>
      <c r="AO5" s="196"/>
      <c r="AP5" s="196"/>
      <c r="AQ5" s="202"/>
      <c r="AR5" s="196" t="s">
        <v>291</v>
      </c>
      <c r="AS5" s="196"/>
      <c r="AT5" s="196"/>
      <c r="AU5" s="196"/>
      <c r="AV5" s="201" t="s">
        <v>291</v>
      </c>
      <c r="AW5" s="196"/>
      <c r="AX5" s="201" t="s">
        <v>292</v>
      </c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202"/>
      <c r="BM5" s="196" t="s">
        <v>293</v>
      </c>
      <c r="BN5" s="196"/>
      <c r="BO5" s="196"/>
      <c r="BP5" s="196"/>
      <c r="BQ5" s="202"/>
      <c r="BR5" s="196" t="s">
        <v>296</v>
      </c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202"/>
      <c r="CG5" s="196" t="s">
        <v>457</v>
      </c>
      <c r="CH5" s="196"/>
      <c r="CI5" s="196"/>
      <c r="CJ5" s="202"/>
      <c r="CK5" s="196" t="s">
        <v>353</v>
      </c>
      <c r="CL5" s="202"/>
      <c r="CM5" s="196" t="s">
        <v>374</v>
      </c>
      <c r="CN5" s="196"/>
      <c r="CO5" s="196"/>
      <c r="CP5" s="196"/>
      <c r="CQ5" s="202"/>
      <c r="CR5" s="273" t="s">
        <v>374</v>
      </c>
      <c r="CS5" s="196" t="s">
        <v>389</v>
      </c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202"/>
      <c r="DK5" s="196" t="s">
        <v>355</v>
      </c>
      <c r="DL5" s="196"/>
      <c r="DM5" s="196"/>
      <c r="DN5" s="196"/>
      <c r="DO5" s="196"/>
      <c r="DP5" s="202"/>
      <c r="DQ5" s="196" t="s">
        <v>392</v>
      </c>
      <c r="DR5" s="196"/>
      <c r="DS5" s="196"/>
      <c r="DT5" s="196"/>
      <c r="DU5" s="196"/>
      <c r="DV5" s="196"/>
      <c r="DW5" s="196"/>
      <c r="DX5" s="202"/>
      <c r="DY5" s="196" t="s">
        <v>399</v>
      </c>
      <c r="DZ5" s="196"/>
      <c r="EA5" s="202"/>
      <c r="EB5" s="196" t="s">
        <v>503</v>
      </c>
      <c r="EC5" s="196"/>
      <c r="ED5" s="196"/>
      <c r="EE5" s="196"/>
      <c r="EF5" s="196"/>
      <c r="EG5" s="196"/>
      <c r="EH5" s="196"/>
      <c r="EI5" s="202"/>
      <c r="EJ5" s="196" t="s">
        <v>570</v>
      </c>
      <c r="EK5" s="196"/>
      <c r="EL5" s="196"/>
      <c r="EM5" s="196"/>
      <c r="EN5" s="196"/>
      <c r="EO5" s="196"/>
      <c r="EP5" s="196"/>
      <c r="EQ5" s="196"/>
      <c r="ER5" s="196"/>
      <c r="ES5" s="292" t="s">
        <v>518</v>
      </c>
      <c r="ET5" s="196" t="s">
        <v>520</v>
      </c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202"/>
      <c r="FK5" s="196" t="s">
        <v>533</v>
      </c>
      <c r="FL5" s="196"/>
      <c r="FM5" s="196"/>
      <c r="FN5" s="196"/>
      <c r="FO5" s="196"/>
      <c r="FP5" s="196"/>
      <c r="FQ5" s="196"/>
      <c r="FR5" s="196"/>
      <c r="FS5" s="196"/>
      <c r="FT5" s="196"/>
      <c r="FU5" s="202"/>
      <c r="FV5" s="196" t="s">
        <v>558</v>
      </c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</row>
    <row r="6" spans="1:192" ht="15">
      <c r="A6" s="318"/>
      <c r="B6" s="309"/>
      <c r="C6" s="309"/>
      <c r="D6" s="309"/>
      <c r="E6" s="309"/>
      <c r="F6" s="309"/>
      <c r="G6" s="309"/>
      <c r="H6" s="312"/>
      <c r="I6" s="312"/>
      <c r="J6" s="197" t="s">
        <v>285</v>
      </c>
      <c r="K6" s="197"/>
      <c r="L6" s="203" t="s">
        <v>183</v>
      </c>
      <c r="M6" s="204"/>
      <c r="N6" s="197" t="s">
        <v>167</v>
      </c>
      <c r="O6" s="203" t="s">
        <v>159</v>
      </c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204"/>
      <c r="AC6" s="197" t="s">
        <v>66</v>
      </c>
      <c r="AD6" s="197"/>
      <c r="AE6" s="197"/>
      <c r="AF6" s="197"/>
      <c r="AG6" s="197"/>
      <c r="AH6" s="197"/>
      <c r="AI6" s="197"/>
      <c r="AJ6" s="197"/>
      <c r="AK6" s="197"/>
      <c r="AL6" s="197"/>
      <c r="AM6" s="203" t="s">
        <v>197</v>
      </c>
      <c r="AN6" s="197"/>
      <c r="AO6" s="197"/>
      <c r="AP6" s="197"/>
      <c r="AQ6" s="204"/>
      <c r="AR6" s="197" t="s">
        <v>183</v>
      </c>
      <c r="AS6" s="197"/>
      <c r="AT6" s="197"/>
      <c r="AU6" s="197"/>
      <c r="AV6" s="203" t="s">
        <v>168</v>
      </c>
      <c r="AW6" s="197"/>
      <c r="AX6" s="203" t="s">
        <v>246</v>
      </c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204"/>
      <c r="BM6" s="197" t="s">
        <v>294</v>
      </c>
      <c r="BN6" s="197"/>
      <c r="BO6" s="197"/>
      <c r="BP6" s="197"/>
      <c r="BQ6" s="204"/>
      <c r="BR6" s="197" t="s">
        <v>246</v>
      </c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204"/>
      <c r="CG6" s="197" t="s">
        <v>458</v>
      </c>
      <c r="CH6" s="197"/>
      <c r="CI6" s="197"/>
      <c r="CJ6" s="204"/>
      <c r="CK6" s="197" t="s">
        <v>354</v>
      </c>
      <c r="CL6" s="204"/>
      <c r="CM6" s="197" t="s">
        <v>112</v>
      </c>
      <c r="CN6" s="197"/>
      <c r="CO6" s="197"/>
      <c r="CP6" s="197"/>
      <c r="CQ6" s="204"/>
      <c r="CR6" s="274" t="s">
        <v>387</v>
      </c>
      <c r="CS6" s="197" t="s">
        <v>246</v>
      </c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204"/>
      <c r="DK6" s="197" t="s">
        <v>356</v>
      </c>
      <c r="DL6" s="197"/>
      <c r="DM6" s="197"/>
      <c r="DN6" s="197"/>
      <c r="DO6" s="197"/>
      <c r="DP6" s="204"/>
      <c r="DQ6" s="197" t="s">
        <v>167</v>
      </c>
      <c r="DR6" s="197"/>
      <c r="DS6" s="197"/>
      <c r="DT6" s="197"/>
      <c r="DU6" s="197"/>
      <c r="DV6" s="197"/>
      <c r="DW6" s="197"/>
      <c r="DX6" s="204"/>
      <c r="DY6" s="197" t="s">
        <v>400</v>
      </c>
      <c r="DZ6" s="197"/>
      <c r="EA6" s="204"/>
      <c r="EB6" s="197" t="s">
        <v>504</v>
      </c>
      <c r="EC6" s="197"/>
      <c r="ED6" s="197"/>
      <c r="EE6" s="197"/>
      <c r="EF6" s="197"/>
      <c r="EG6" s="197"/>
      <c r="EH6" s="197"/>
      <c r="EI6" s="204"/>
      <c r="EJ6" s="197" t="s">
        <v>571</v>
      </c>
      <c r="EK6" s="197"/>
      <c r="EL6" s="197"/>
      <c r="EM6" s="197"/>
      <c r="EN6" s="197"/>
      <c r="EO6" s="197"/>
      <c r="EP6" s="197"/>
      <c r="EQ6" s="197"/>
      <c r="ER6" s="197"/>
      <c r="ES6" s="274" t="s">
        <v>168</v>
      </c>
      <c r="ET6" s="197" t="s">
        <v>521</v>
      </c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204"/>
      <c r="FK6" s="197" t="s">
        <v>534</v>
      </c>
      <c r="FL6" s="197"/>
      <c r="FM6" s="197"/>
      <c r="FN6" s="197"/>
      <c r="FO6" s="197"/>
      <c r="FP6" s="197"/>
      <c r="FQ6" s="197"/>
      <c r="FR6" s="197"/>
      <c r="FS6" s="197"/>
      <c r="FT6" s="197"/>
      <c r="FU6" s="204"/>
      <c r="FV6" s="197" t="s">
        <v>521</v>
      </c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</row>
    <row r="7" spans="1:192" s="175" customFormat="1" ht="18" customHeight="1">
      <c r="A7" s="319"/>
      <c r="B7" s="310"/>
      <c r="C7" s="310"/>
      <c r="D7" s="310"/>
      <c r="E7" s="310"/>
      <c r="F7" s="310"/>
      <c r="G7" s="310"/>
      <c r="H7" s="313"/>
      <c r="I7" s="313"/>
      <c r="J7" s="278" t="s">
        <v>106</v>
      </c>
      <c r="K7" s="278" t="s">
        <v>106</v>
      </c>
      <c r="L7" s="279" t="s">
        <v>91</v>
      </c>
      <c r="M7" s="280" t="s">
        <v>182</v>
      </c>
      <c r="N7" s="278" t="s">
        <v>102</v>
      </c>
      <c r="O7" s="279" t="s">
        <v>106</v>
      </c>
      <c r="P7" s="278" t="s">
        <v>228</v>
      </c>
      <c r="Q7" s="278" t="s">
        <v>65</v>
      </c>
      <c r="R7" s="278" t="s">
        <v>83</v>
      </c>
      <c r="S7" s="278" t="s">
        <v>91</v>
      </c>
      <c r="T7" s="278" t="s">
        <v>92</v>
      </c>
      <c r="U7" s="278" t="s">
        <v>93</v>
      </c>
      <c r="V7" s="278" t="s">
        <v>204</v>
      </c>
      <c r="W7" s="278" t="s">
        <v>229</v>
      </c>
      <c r="X7" s="278" t="s">
        <v>190</v>
      </c>
      <c r="Y7" s="278" t="s">
        <v>185</v>
      </c>
      <c r="Z7" s="278" t="s">
        <v>182</v>
      </c>
      <c r="AA7" s="278" t="s">
        <v>186</v>
      </c>
      <c r="AB7" s="280" t="s">
        <v>194</v>
      </c>
      <c r="AC7" s="278" t="s">
        <v>55</v>
      </c>
      <c r="AD7" s="278" t="s">
        <v>65</v>
      </c>
      <c r="AE7" s="278" t="s">
        <v>83</v>
      </c>
      <c r="AF7" s="278" t="s">
        <v>84</v>
      </c>
      <c r="AG7" s="278" t="s">
        <v>190</v>
      </c>
      <c r="AH7" s="278" t="s">
        <v>106</v>
      </c>
      <c r="AI7" s="278" t="s">
        <v>83</v>
      </c>
      <c r="AJ7" s="278" t="s">
        <v>91</v>
      </c>
      <c r="AK7" s="278" t="s">
        <v>185</v>
      </c>
      <c r="AL7" s="278" t="s">
        <v>182</v>
      </c>
      <c r="AM7" s="279" t="s">
        <v>228</v>
      </c>
      <c r="AN7" s="278" t="s">
        <v>229</v>
      </c>
      <c r="AO7" s="278" t="s">
        <v>92</v>
      </c>
      <c r="AP7" s="278" t="s">
        <v>93</v>
      </c>
      <c r="AQ7" s="280" t="s">
        <v>194</v>
      </c>
      <c r="AR7" s="278" t="s">
        <v>91</v>
      </c>
      <c r="AS7" s="278" t="s">
        <v>92</v>
      </c>
      <c r="AT7" s="278" t="s">
        <v>182</v>
      </c>
      <c r="AU7" s="278" t="s">
        <v>186</v>
      </c>
      <c r="AV7" s="279" t="s">
        <v>106</v>
      </c>
      <c r="AW7" s="278" t="s">
        <v>264</v>
      </c>
      <c r="AX7" s="279" t="s">
        <v>55</v>
      </c>
      <c r="AY7" s="278" t="s">
        <v>106</v>
      </c>
      <c r="AZ7" s="278" t="s">
        <v>228</v>
      </c>
      <c r="BA7" s="278" t="s">
        <v>65</v>
      </c>
      <c r="BB7" s="278" t="s">
        <v>83</v>
      </c>
      <c r="BC7" s="278" t="s">
        <v>84</v>
      </c>
      <c r="BD7" s="278" t="s">
        <v>101</v>
      </c>
      <c r="BE7" s="278" t="s">
        <v>93</v>
      </c>
      <c r="BF7" s="278" t="s">
        <v>204</v>
      </c>
      <c r="BG7" s="278" t="s">
        <v>229</v>
      </c>
      <c r="BH7" s="278" t="s">
        <v>190</v>
      </c>
      <c r="BI7" s="278" t="s">
        <v>185</v>
      </c>
      <c r="BJ7" s="278" t="s">
        <v>91</v>
      </c>
      <c r="BK7" s="278" t="s">
        <v>92</v>
      </c>
      <c r="BL7" s="280" t="s">
        <v>93</v>
      </c>
      <c r="BM7" s="278" t="s">
        <v>187</v>
      </c>
      <c r="BN7" s="278" t="s">
        <v>65</v>
      </c>
      <c r="BO7" s="278" t="s">
        <v>83</v>
      </c>
      <c r="BP7" s="278" t="s">
        <v>201</v>
      </c>
      <c r="BQ7" s="280" t="s">
        <v>84</v>
      </c>
      <c r="BR7" s="278" t="s">
        <v>55</v>
      </c>
      <c r="BS7" s="278" t="s">
        <v>106</v>
      </c>
      <c r="BT7" s="278" t="s">
        <v>228</v>
      </c>
      <c r="BU7" s="278" t="s">
        <v>65</v>
      </c>
      <c r="BV7" s="278" t="s">
        <v>83</v>
      </c>
      <c r="BW7" s="278" t="s">
        <v>91</v>
      </c>
      <c r="BX7" s="278" t="s">
        <v>101</v>
      </c>
      <c r="BY7" s="278" t="s">
        <v>194</v>
      </c>
      <c r="BZ7" s="278" t="s">
        <v>55</v>
      </c>
      <c r="CA7" s="278" t="s">
        <v>204</v>
      </c>
      <c r="CB7" s="278" t="s">
        <v>229</v>
      </c>
      <c r="CC7" s="278" t="s">
        <v>190</v>
      </c>
      <c r="CD7" s="278" t="s">
        <v>182</v>
      </c>
      <c r="CE7" s="278" t="s">
        <v>92</v>
      </c>
      <c r="CF7" s="280" t="s">
        <v>93</v>
      </c>
      <c r="CG7" s="278" t="s">
        <v>65</v>
      </c>
      <c r="CH7" s="278" t="s">
        <v>462</v>
      </c>
      <c r="CI7" s="278" t="s">
        <v>83</v>
      </c>
      <c r="CJ7" s="280" t="s">
        <v>362</v>
      </c>
      <c r="CK7" s="278" t="s">
        <v>91</v>
      </c>
      <c r="CL7" s="280" t="s">
        <v>182</v>
      </c>
      <c r="CM7" s="278" t="s">
        <v>357</v>
      </c>
      <c r="CN7" s="278" t="s">
        <v>377</v>
      </c>
      <c r="CO7" s="278" t="s">
        <v>185</v>
      </c>
      <c r="CP7" s="278" t="s">
        <v>91</v>
      </c>
      <c r="CQ7" s="280"/>
      <c r="CR7" s="281" t="s">
        <v>93</v>
      </c>
      <c r="CS7" s="278" t="s">
        <v>106</v>
      </c>
      <c r="CT7" s="278" t="s">
        <v>228</v>
      </c>
      <c r="CU7" s="278" t="s">
        <v>65</v>
      </c>
      <c r="CV7" s="278" t="s">
        <v>83</v>
      </c>
      <c r="CW7" s="278" t="s">
        <v>201</v>
      </c>
      <c r="CX7" s="278" t="s">
        <v>84</v>
      </c>
      <c r="CY7" s="278" t="s">
        <v>101</v>
      </c>
      <c r="CZ7" s="278" t="s">
        <v>92</v>
      </c>
      <c r="DA7" s="278" t="s">
        <v>229</v>
      </c>
      <c r="DB7" s="278" t="s">
        <v>65</v>
      </c>
      <c r="DC7" s="278" t="s">
        <v>83</v>
      </c>
      <c r="DD7" s="278" t="s">
        <v>91</v>
      </c>
      <c r="DE7" s="278" t="s">
        <v>194</v>
      </c>
      <c r="DF7" s="278" t="s">
        <v>190</v>
      </c>
      <c r="DG7" s="278" t="s">
        <v>185</v>
      </c>
      <c r="DH7" s="278" t="s">
        <v>362</v>
      </c>
      <c r="DI7" s="278" t="s">
        <v>182</v>
      </c>
      <c r="DJ7" s="280" t="s">
        <v>93</v>
      </c>
      <c r="DK7" s="278" t="s">
        <v>357</v>
      </c>
      <c r="DL7" s="278" t="s">
        <v>358</v>
      </c>
      <c r="DM7" s="278" t="s">
        <v>359</v>
      </c>
      <c r="DN7" s="278" t="s">
        <v>360</v>
      </c>
      <c r="DO7" s="278" t="s">
        <v>361</v>
      </c>
      <c r="DP7" s="280" t="s">
        <v>362</v>
      </c>
      <c r="DQ7" s="278" t="s">
        <v>393</v>
      </c>
      <c r="DR7" s="278" t="s">
        <v>394</v>
      </c>
      <c r="DS7" s="278" t="s">
        <v>91</v>
      </c>
      <c r="DT7" s="278" t="s">
        <v>106</v>
      </c>
      <c r="DU7" s="278" t="s">
        <v>395</v>
      </c>
      <c r="DV7" s="278" t="s">
        <v>396</v>
      </c>
      <c r="DW7" s="278" t="s">
        <v>182</v>
      </c>
      <c r="DX7" s="280" t="s">
        <v>204</v>
      </c>
      <c r="DY7" s="198" t="s">
        <v>83</v>
      </c>
      <c r="DZ7" s="198" t="s">
        <v>401</v>
      </c>
      <c r="EA7" s="289" t="s">
        <v>91</v>
      </c>
      <c r="EB7" s="198" t="s">
        <v>505</v>
      </c>
      <c r="EC7" s="198" t="s">
        <v>55</v>
      </c>
      <c r="ED7" s="198" t="s">
        <v>106</v>
      </c>
      <c r="EE7" s="198" t="s">
        <v>508</v>
      </c>
      <c r="EF7" s="198" t="s">
        <v>505</v>
      </c>
      <c r="EG7" s="198" t="s">
        <v>509</v>
      </c>
      <c r="EH7" s="198" t="s">
        <v>55</v>
      </c>
      <c r="EI7" s="289" t="s">
        <v>510</v>
      </c>
      <c r="EJ7" s="198" t="s">
        <v>357</v>
      </c>
      <c r="EK7" s="198" t="s">
        <v>65</v>
      </c>
      <c r="EL7" s="198" t="s">
        <v>83</v>
      </c>
      <c r="EM7" s="198" t="s">
        <v>91</v>
      </c>
      <c r="EN7" s="198" t="s">
        <v>92</v>
      </c>
      <c r="EO7" s="198" t="s">
        <v>65</v>
      </c>
      <c r="EP7" s="198" t="s">
        <v>187</v>
      </c>
      <c r="EQ7" s="198" t="s">
        <v>83</v>
      </c>
      <c r="ER7" s="198" t="s">
        <v>84</v>
      </c>
      <c r="ES7" s="293" t="s">
        <v>106</v>
      </c>
      <c r="ET7" s="198" t="s">
        <v>55</v>
      </c>
      <c r="EU7" s="198" t="s">
        <v>106</v>
      </c>
      <c r="EV7" s="198" t="s">
        <v>65</v>
      </c>
      <c r="EW7" s="198" t="s">
        <v>83</v>
      </c>
      <c r="EX7" s="198" t="s">
        <v>84</v>
      </c>
      <c r="EY7" s="198" t="s">
        <v>91</v>
      </c>
      <c r="EZ7" s="198" t="s">
        <v>101</v>
      </c>
      <c r="FA7" s="198" t="s">
        <v>93</v>
      </c>
      <c r="FB7" s="198" t="s">
        <v>509</v>
      </c>
      <c r="FC7" s="198" t="s">
        <v>65</v>
      </c>
      <c r="FD7" s="198" t="s">
        <v>190</v>
      </c>
      <c r="FE7" s="198" t="s">
        <v>83</v>
      </c>
      <c r="FF7" s="198" t="s">
        <v>84</v>
      </c>
      <c r="FG7" s="198" t="s">
        <v>182</v>
      </c>
      <c r="FH7" s="198" t="s">
        <v>92</v>
      </c>
      <c r="FI7" s="198" t="s">
        <v>93</v>
      </c>
      <c r="FJ7" s="289" t="s">
        <v>510</v>
      </c>
      <c r="FK7" s="198" t="s">
        <v>65</v>
      </c>
      <c r="FL7" s="198" t="s">
        <v>83</v>
      </c>
      <c r="FM7" s="198" t="s">
        <v>201</v>
      </c>
      <c r="FN7" s="198" t="s">
        <v>84</v>
      </c>
      <c r="FO7" s="198" t="s">
        <v>101</v>
      </c>
      <c r="FP7" s="198" t="s">
        <v>93</v>
      </c>
      <c r="FQ7" s="198" t="s">
        <v>65</v>
      </c>
      <c r="FR7" s="198" t="s">
        <v>362</v>
      </c>
      <c r="FS7" s="198" t="s">
        <v>91</v>
      </c>
      <c r="FT7" s="198" t="s">
        <v>92</v>
      </c>
      <c r="FU7" s="289" t="s">
        <v>93</v>
      </c>
      <c r="FV7" s="198" t="s">
        <v>106</v>
      </c>
      <c r="FW7" s="198" t="s">
        <v>508</v>
      </c>
      <c r="FX7" s="198" t="s">
        <v>83</v>
      </c>
      <c r="FY7" s="198" t="s">
        <v>84</v>
      </c>
      <c r="FZ7" s="198" t="s">
        <v>101</v>
      </c>
      <c r="GA7" s="198" t="s">
        <v>93</v>
      </c>
      <c r="GB7" s="198" t="s">
        <v>559</v>
      </c>
      <c r="GC7" s="198" t="s">
        <v>509</v>
      </c>
      <c r="GD7" s="198" t="s">
        <v>204</v>
      </c>
      <c r="GE7" s="198" t="s">
        <v>185</v>
      </c>
      <c r="GF7" s="198" t="s">
        <v>182</v>
      </c>
      <c r="GG7" s="198" t="s">
        <v>92</v>
      </c>
      <c r="GH7" s="198" t="s">
        <v>93</v>
      </c>
      <c r="GI7" s="198" t="s">
        <v>559</v>
      </c>
      <c r="GJ7" s="198" t="s">
        <v>510</v>
      </c>
    </row>
    <row r="8" spans="1:192" s="13" customFormat="1" ht="18" customHeight="1">
      <c r="A8" s="99" t="s">
        <v>169</v>
      </c>
      <c r="B8" s="219" t="s">
        <v>63</v>
      </c>
      <c r="C8" s="175">
        <v>6972</v>
      </c>
      <c r="D8" t="s">
        <v>99</v>
      </c>
      <c r="E8" s="175">
        <v>10279</v>
      </c>
      <c r="F8" s="175">
        <v>2013</v>
      </c>
      <c r="G8" t="s">
        <v>163</v>
      </c>
      <c r="H8" s="175">
        <f t="shared" ref="H8:H39" si="0">SUM(J8:GJ8)</f>
        <v>98</v>
      </c>
      <c r="I8" s="99">
        <f>T9+Tabuľka11[[#This Row],[Stĺpec26]]+AB9+Tabuľka11[[#This Row],[Stĺpec133]]+EF9+EG10+EI10+FB10+Tabuľka11[[#This Row],[Stĺpec154]]+FJ10+Tabuľka11[[#This Row],[Stĺpec168]]+FZ9+GC10+GG9+GJ10</f>
        <v>331</v>
      </c>
      <c r="J8" s="175"/>
      <c r="K8" s="175"/>
      <c r="L8" s="175"/>
      <c r="M8" s="175"/>
      <c r="N8" s="175"/>
      <c r="O8" s="175"/>
      <c r="P8" s="175"/>
      <c r="Q8" s="175"/>
      <c r="R8" s="175"/>
      <c r="S8" s="175">
        <f>9+5</f>
        <v>14</v>
      </c>
      <c r="T8" s="175"/>
      <c r="U8" s="175"/>
      <c r="V8" s="175"/>
      <c r="W8" s="175"/>
      <c r="X8" s="175"/>
      <c r="Y8" s="175"/>
      <c r="Z8" s="175">
        <f>9+5</f>
        <v>14</v>
      </c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>
        <f>10+6+3</f>
        <v>19</v>
      </c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>
        <f>8+4</f>
        <v>12</v>
      </c>
      <c r="FA8" s="175"/>
      <c r="FB8" s="175"/>
      <c r="FC8" s="175"/>
      <c r="FD8" s="175"/>
      <c r="FE8" s="175"/>
      <c r="FF8" s="175"/>
      <c r="FG8" s="175"/>
      <c r="FH8" s="175"/>
      <c r="FI8" s="175">
        <f>15+6</f>
        <v>21</v>
      </c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>
        <f>12+6</f>
        <v>18</v>
      </c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</row>
    <row r="9" spans="1:192" s="13" customFormat="1" ht="18" customHeight="1">
      <c r="A9" s="99"/>
      <c r="B9" s="219"/>
      <c r="C9" s="175"/>
      <c r="D9" t="s">
        <v>344</v>
      </c>
      <c r="E9" s="175">
        <v>9871</v>
      </c>
      <c r="F9" s="175">
        <v>2012</v>
      </c>
      <c r="G9"/>
      <c r="H9" s="175">
        <f t="shared" si="0"/>
        <v>98</v>
      </c>
      <c r="I9" s="99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>
        <f>15+7</f>
        <v>22</v>
      </c>
      <c r="U9" s="175"/>
      <c r="V9" s="175"/>
      <c r="W9" s="175"/>
      <c r="X9" s="175"/>
      <c r="Y9" s="175"/>
      <c r="Z9" s="175"/>
      <c r="AA9" s="175"/>
      <c r="AB9" s="175">
        <f>15+7</f>
        <v>22</v>
      </c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>
        <v>0</v>
      </c>
      <c r="EC9" s="175"/>
      <c r="ED9" s="175"/>
      <c r="EE9" s="175"/>
      <c r="EF9" s="175">
        <f>10+5+5</f>
        <v>20</v>
      </c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5"/>
      <c r="ES9" s="175"/>
      <c r="ET9" s="175"/>
      <c r="EU9" s="175"/>
      <c r="EV9" s="175"/>
      <c r="EW9" s="175"/>
      <c r="EX9" s="175"/>
      <c r="EY9" s="175"/>
      <c r="EZ9" s="175"/>
      <c r="FA9" s="175"/>
      <c r="FB9" s="175"/>
      <c r="FC9" s="175"/>
      <c r="FD9" s="175"/>
      <c r="FE9" s="175"/>
      <c r="FF9" s="175"/>
      <c r="FG9" s="175"/>
      <c r="FH9" s="175"/>
      <c r="FI9" s="175"/>
      <c r="FJ9" s="175"/>
      <c r="FK9" s="175"/>
      <c r="FL9" s="175"/>
      <c r="FM9" s="175"/>
      <c r="FN9" s="175"/>
      <c r="FO9" s="175"/>
      <c r="FP9" s="175"/>
      <c r="FQ9" s="175"/>
      <c r="FR9" s="175"/>
      <c r="FS9" s="175"/>
      <c r="FT9" s="175"/>
      <c r="FU9" s="175"/>
      <c r="FV9" s="175"/>
      <c r="FW9" s="175"/>
      <c r="FX9" s="175"/>
      <c r="FY9" s="175"/>
      <c r="FZ9" s="175">
        <f>12+5</f>
        <v>17</v>
      </c>
      <c r="GA9" s="175"/>
      <c r="GB9" s="175"/>
      <c r="GC9" s="175"/>
      <c r="GD9" s="175"/>
      <c r="GE9" s="175"/>
      <c r="GF9" s="175"/>
      <c r="GG9" s="175">
        <f>12+5</f>
        <v>17</v>
      </c>
      <c r="GH9" s="175"/>
      <c r="GI9" s="175"/>
      <c r="GJ9" s="175"/>
    </row>
    <row r="10" spans="1:192" s="13" customFormat="1" ht="18" customHeight="1">
      <c r="A10" s="272"/>
      <c r="B10" s="285"/>
      <c r="C10" s="175"/>
      <c r="D10" t="s">
        <v>132</v>
      </c>
      <c r="E10" s="175">
        <v>9443</v>
      </c>
      <c r="F10" s="175">
        <v>2008</v>
      </c>
      <c r="G10"/>
      <c r="H10" s="175">
        <f t="shared" si="0"/>
        <v>161</v>
      </c>
      <c r="I10" s="99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284"/>
      <c r="AN10" s="284"/>
      <c r="AO10" s="28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>
        <f>14+6+5</f>
        <v>25</v>
      </c>
      <c r="EH10" s="175"/>
      <c r="EI10" s="175">
        <f>16+7+5</f>
        <v>28</v>
      </c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>
        <f>20+7</f>
        <v>27</v>
      </c>
      <c r="FC10" s="175"/>
      <c r="FD10" s="175"/>
      <c r="FE10" s="175"/>
      <c r="FF10" s="175"/>
      <c r="FG10" s="175"/>
      <c r="FH10" s="175"/>
      <c r="FI10" s="175"/>
      <c r="FJ10" s="175">
        <f>20+8</f>
        <v>28</v>
      </c>
      <c r="FK10" s="175"/>
      <c r="FL10" s="175"/>
      <c r="FM10" s="175"/>
      <c r="FN10" s="175"/>
      <c r="FO10" s="175"/>
      <c r="FP10" s="175"/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>
        <f>20+6</f>
        <v>26</v>
      </c>
      <c r="GD10" s="175"/>
      <c r="GE10" s="175"/>
      <c r="GF10" s="175"/>
      <c r="GG10" s="175"/>
      <c r="GH10" s="175"/>
      <c r="GI10" s="175"/>
      <c r="GJ10" s="175">
        <f>20+7</f>
        <v>27</v>
      </c>
    </row>
    <row r="11" spans="1:192" s="13" customFormat="1" ht="18" customHeight="1">
      <c r="A11" s="272"/>
      <c r="B11" s="285"/>
      <c r="C11" s="175"/>
      <c r="D11" t="s">
        <v>507</v>
      </c>
      <c r="E11" s="175">
        <v>11080</v>
      </c>
      <c r="F11" s="175">
        <v>2015</v>
      </c>
      <c r="G11"/>
      <c r="H11" s="175">
        <f t="shared" si="0"/>
        <v>0</v>
      </c>
      <c r="I11" s="99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284"/>
      <c r="AN11" s="284"/>
      <c r="AO11" s="284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>
        <v>0</v>
      </c>
      <c r="ED11" s="175">
        <v>0</v>
      </c>
      <c r="EE11" s="175"/>
      <c r="EF11" s="175"/>
      <c r="EG11" s="175"/>
      <c r="EH11" s="175">
        <v>0</v>
      </c>
      <c r="EI11" s="175"/>
      <c r="EJ11" s="175"/>
      <c r="EK11" s="175"/>
      <c r="EL11" s="175"/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5"/>
      <c r="FG11" s="175"/>
      <c r="FH11" s="175"/>
      <c r="FI11" s="175"/>
      <c r="FJ11" s="175"/>
      <c r="FK11" s="175"/>
      <c r="FL11" s="175"/>
      <c r="FM11" s="175"/>
      <c r="FN11" s="175"/>
      <c r="FO11" s="175"/>
      <c r="FP11" s="175"/>
      <c r="FQ11" s="175"/>
      <c r="FR11" s="175"/>
      <c r="FS11" s="175"/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  <c r="GD11" s="175"/>
      <c r="GE11" s="175"/>
      <c r="GF11" s="175"/>
      <c r="GG11" s="175"/>
      <c r="GH11" s="175"/>
      <c r="GI11" s="175"/>
      <c r="GJ11" s="175"/>
    </row>
    <row r="12" spans="1:192" s="13" customFormat="1" ht="18" customHeight="1">
      <c r="A12" s="272"/>
      <c r="B12" s="285"/>
      <c r="C12" s="175"/>
      <c r="D12" t="s">
        <v>506</v>
      </c>
      <c r="E12" s="175">
        <v>11081</v>
      </c>
      <c r="F12" s="175">
        <v>2015</v>
      </c>
      <c r="G12"/>
      <c r="H12" s="175">
        <f t="shared" si="0"/>
        <v>25</v>
      </c>
      <c r="I12" s="99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284"/>
      <c r="AN12" s="284"/>
      <c r="AO12" s="284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>
        <f>1+2+1</f>
        <v>4</v>
      </c>
      <c r="ED12" s="175">
        <f>2+3+1</f>
        <v>6</v>
      </c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>
        <f>3+3</f>
        <v>6</v>
      </c>
      <c r="EU12" s="175">
        <f>5+4</f>
        <v>9</v>
      </c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</row>
    <row r="13" spans="1:192" s="13" customFormat="1" ht="18" customHeight="1">
      <c r="A13" s="99" t="s">
        <v>170</v>
      </c>
      <c r="B13" s="219" t="s">
        <v>30</v>
      </c>
      <c r="C13" s="175">
        <v>8558</v>
      </c>
      <c r="D13" t="s">
        <v>250</v>
      </c>
      <c r="E13" s="175">
        <v>10805</v>
      </c>
      <c r="F13" s="175">
        <v>2011</v>
      </c>
      <c r="G13" t="s">
        <v>54</v>
      </c>
      <c r="H13" s="175">
        <f>SUM(J13:GJ13)</f>
        <v>295</v>
      </c>
      <c r="I13" s="99">
        <f>Tabuľka11[[#This Row],[Stĺpec8]]</f>
        <v>295</v>
      </c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>
        <f>(6+3+3)*1.5</f>
        <v>18</v>
      </c>
      <c r="AP13" s="175">
        <f>(6+4+4)*1.5</f>
        <v>21</v>
      </c>
      <c r="AQ13" s="175">
        <f>(6+4+4)*1.5</f>
        <v>21</v>
      </c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>
        <f>10+5</f>
        <v>15</v>
      </c>
      <c r="FA13" s="175">
        <f>15+6</f>
        <v>21</v>
      </c>
      <c r="FB13" s="175"/>
      <c r="FC13" s="175"/>
      <c r="FD13" s="175"/>
      <c r="FE13" s="175"/>
      <c r="FF13" s="175"/>
      <c r="FG13" s="175"/>
      <c r="FH13" s="175">
        <f>10+5</f>
        <v>15</v>
      </c>
      <c r="FI13" s="175">
        <f>12+6</f>
        <v>18</v>
      </c>
      <c r="FJ13" s="175"/>
      <c r="FK13" s="175"/>
      <c r="FL13" s="175"/>
      <c r="FM13" s="175"/>
      <c r="FN13" s="175"/>
      <c r="FO13" s="175">
        <f>8+4</f>
        <v>12</v>
      </c>
      <c r="FP13" s="175">
        <f>12+5</f>
        <v>17</v>
      </c>
      <c r="FQ13" s="175"/>
      <c r="FR13" s="175"/>
      <c r="FS13" s="175"/>
      <c r="FT13" s="175">
        <f>12+5</f>
        <v>17</v>
      </c>
      <c r="FU13" s="175">
        <f>15+6</f>
        <v>21</v>
      </c>
      <c r="FV13" s="175"/>
      <c r="FW13" s="175"/>
      <c r="FX13" s="175"/>
      <c r="FY13" s="175"/>
      <c r="FZ13" s="175"/>
      <c r="GA13" s="175">
        <f>12+5+4</f>
        <v>21</v>
      </c>
      <c r="GB13" s="175">
        <f>18+5+5</f>
        <v>28</v>
      </c>
      <c r="GC13" s="175"/>
      <c r="GD13" s="175"/>
      <c r="GE13" s="175"/>
      <c r="GF13" s="175"/>
      <c r="GG13" s="175"/>
      <c r="GH13" s="175">
        <f>10+5+4</f>
        <v>19</v>
      </c>
      <c r="GI13" s="175">
        <f>20+6+5</f>
        <v>31</v>
      </c>
      <c r="GJ13" s="175"/>
    </row>
    <row r="14" spans="1:192" ht="18" customHeight="1">
      <c r="A14" s="99" t="s">
        <v>171</v>
      </c>
      <c r="B14" s="219" t="s">
        <v>25</v>
      </c>
      <c r="C14" s="175">
        <v>338</v>
      </c>
      <c r="D14" t="s">
        <v>53</v>
      </c>
      <c r="E14" s="175">
        <v>9453</v>
      </c>
      <c r="F14" s="175">
        <v>2012</v>
      </c>
      <c r="G14" t="s">
        <v>23</v>
      </c>
      <c r="H14" s="175">
        <f t="shared" si="0"/>
        <v>449</v>
      </c>
      <c r="I14" s="99">
        <f>Tabuľka11[[#This Row],[Stĺpec21]]+Tabuľka11[[#This Row],[Stĺpec27]]+Tabuľka11[[#This Row],[Stĺpec28]]+Tabuľka11[[#This Row],[Stĺpec43]]+Tabuľka11[[#This Row],[Stĺpec58]]+Tabuľka11[[#This Row],[Stĺpec65]]+Tabuľka11[[#This Row],[Stĺpec78]]+Tabuľka11[[#This Row],[Stĺpec85]]+Tabuľka11[[#This Row],[Stĺpec101]]+Tabuľka11[[#This Row],[Stĺpec112]]+Tabuľka11[[#This Row],[Stĺpec160]]+Tabuľka11[[#This Row],[Stĺpec161]]+Tabuľka11[[#This Row],[Stĺpec166]]+Tabuľka11[[#This Row],[Stĺpec172]]+Tabuľka11[[#This Row],[Stĺpec178]]</f>
        <v>285</v>
      </c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>
        <f>12+5</f>
        <v>17</v>
      </c>
      <c r="U14" s="282">
        <f>12+7</f>
        <v>19</v>
      </c>
      <c r="V14" s="282"/>
      <c r="W14" s="282"/>
      <c r="X14" s="282"/>
      <c r="Y14" s="282"/>
      <c r="Z14" s="282"/>
      <c r="AA14" s="282">
        <f>12+6</f>
        <v>18</v>
      </c>
      <c r="AB14" s="282">
        <f>10+7</f>
        <v>17</v>
      </c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>
        <v>0</v>
      </c>
      <c r="AP14" s="282">
        <f>(3+3+4)*1.5</f>
        <v>15</v>
      </c>
      <c r="AQ14" s="282">
        <f>(4+4+4)*1.5</f>
        <v>18</v>
      </c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>
        <f>12+4</f>
        <v>16</v>
      </c>
      <c r="BE14" s="282">
        <f>15+6</f>
        <v>21</v>
      </c>
      <c r="BF14" s="282"/>
      <c r="BG14" s="282"/>
      <c r="BH14" s="282"/>
      <c r="BI14" s="282"/>
      <c r="BJ14" s="282"/>
      <c r="BK14" s="282">
        <f>12+4</f>
        <v>16</v>
      </c>
      <c r="BL14" s="282">
        <f>15+5</f>
        <v>20</v>
      </c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>
        <f>10+3</f>
        <v>13</v>
      </c>
      <c r="BY14" s="282">
        <f>12+6</f>
        <v>18</v>
      </c>
      <c r="BZ14" s="282"/>
      <c r="CA14" s="282"/>
      <c r="CB14" s="282"/>
      <c r="CC14" s="282"/>
      <c r="CD14" s="282"/>
      <c r="CE14" s="282">
        <f>12+4</f>
        <v>16</v>
      </c>
      <c r="CF14" s="282">
        <f>15+6</f>
        <v>21</v>
      </c>
      <c r="CG14" s="282"/>
      <c r="CH14" s="282"/>
      <c r="CI14" s="282"/>
      <c r="CJ14" s="282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>
        <f>12+4+3</f>
        <v>19</v>
      </c>
      <c r="CZ14" s="283">
        <f>10+4</f>
        <v>14</v>
      </c>
      <c r="DA14" s="283"/>
      <c r="DB14" s="283"/>
      <c r="DC14" s="283"/>
      <c r="DD14" s="283"/>
      <c r="DE14" s="283">
        <f>10+6</f>
        <v>16</v>
      </c>
      <c r="DF14" s="283"/>
      <c r="DG14" s="283"/>
      <c r="DH14" s="283"/>
      <c r="DI14" s="283"/>
      <c r="DJ14" s="283">
        <f>12+6</f>
        <v>18</v>
      </c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>
        <f>12+5</f>
        <v>17</v>
      </c>
      <c r="FP14" s="175">
        <f>15+6</f>
        <v>21</v>
      </c>
      <c r="FQ14" s="175"/>
      <c r="FR14" s="175"/>
      <c r="FS14" s="175"/>
      <c r="FT14" s="175">
        <f>10+5</f>
        <v>15</v>
      </c>
      <c r="FU14" s="175">
        <f>12+6</f>
        <v>18</v>
      </c>
      <c r="FV14" s="175"/>
      <c r="FW14" s="175"/>
      <c r="FX14" s="175"/>
      <c r="FY14" s="175"/>
      <c r="FZ14" s="175">
        <f>8+4</f>
        <v>12</v>
      </c>
      <c r="GA14" s="175">
        <f>10+5+4</f>
        <v>19</v>
      </c>
      <c r="GB14" s="175"/>
      <c r="GC14" s="175"/>
      <c r="GD14" s="175"/>
      <c r="GE14" s="175"/>
      <c r="GF14" s="175"/>
      <c r="GG14" s="175">
        <f>10+4</f>
        <v>14</v>
      </c>
      <c r="GH14" s="175">
        <f>12+5+4</f>
        <v>21</v>
      </c>
      <c r="GI14" s="175"/>
      <c r="GJ14" s="175"/>
    </row>
    <row r="15" spans="1:192" s="13" customFormat="1" ht="18" customHeight="1">
      <c r="A15" s="99"/>
      <c r="B15" s="219"/>
      <c r="C15" s="175"/>
      <c r="D15" t="s">
        <v>50</v>
      </c>
      <c r="E15" s="175">
        <v>9068</v>
      </c>
      <c r="F15" s="175">
        <v>2011</v>
      </c>
      <c r="G15"/>
      <c r="H15" s="175">
        <f t="shared" si="0"/>
        <v>50</v>
      </c>
      <c r="I15" s="99"/>
      <c r="J15" s="282"/>
      <c r="K15" s="282"/>
      <c r="L15" s="282"/>
      <c r="M15" s="282"/>
      <c r="N15" s="282"/>
      <c r="O15" s="282"/>
      <c r="P15" s="282"/>
      <c r="Q15" s="282"/>
      <c r="R15" s="282"/>
      <c r="S15" s="282">
        <f>1+2</f>
        <v>3</v>
      </c>
      <c r="T15" s="282">
        <f>6+4</f>
        <v>10</v>
      </c>
      <c r="U15" s="282"/>
      <c r="V15" s="282"/>
      <c r="W15" s="282"/>
      <c r="X15" s="282"/>
      <c r="Y15" s="282"/>
      <c r="Z15" s="282">
        <f>7+3</f>
        <v>10</v>
      </c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  <c r="BC15" s="282">
        <f>9+3</f>
        <v>12</v>
      </c>
      <c r="BD15" s="282">
        <f>8+3</f>
        <v>11</v>
      </c>
      <c r="BE15" s="282"/>
      <c r="BF15" s="282"/>
      <c r="BG15" s="282"/>
      <c r="BH15" s="282"/>
      <c r="BI15" s="282"/>
      <c r="BJ15" s="282">
        <f>3+1</f>
        <v>4</v>
      </c>
      <c r="BK15" s="282"/>
      <c r="BL15" s="282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282"/>
      <c r="CH15" s="282"/>
      <c r="CI15" s="282"/>
      <c r="CJ15" s="282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5"/>
      <c r="FX15" s="175"/>
      <c r="FY15" s="175"/>
      <c r="FZ15" s="175"/>
      <c r="GA15" s="175"/>
      <c r="GB15" s="175"/>
      <c r="GC15" s="175"/>
      <c r="GD15" s="175"/>
      <c r="GE15" s="175"/>
      <c r="GF15" s="175"/>
      <c r="GG15" s="175"/>
      <c r="GH15" s="175"/>
      <c r="GI15" s="175"/>
      <c r="GJ15" s="175"/>
    </row>
    <row r="16" spans="1:192" s="13" customFormat="1" ht="18" customHeight="1">
      <c r="A16" s="99" t="s">
        <v>172</v>
      </c>
      <c r="B16" s="219" t="s">
        <v>28</v>
      </c>
      <c r="C16" s="175">
        <v>2366</v>
      </c>
      <c r="D16" t="s">
        <v>35</v>
      </c>
      <c r="E16" s="175">
        <v>7527</v>
      </c>
      <c r="F16" s="175">
        <v>2005</v>
      </c>
      <c r="G16" t="s">
        <v>23</v>
      </c>
      <c r="H16" s="175">
        <f t="shared" si="0"/>
        <v>217</v>
      </c>
      <c r="I16" s="99">
        <f>Tabuľka11[[#This Row],[Stĺpec20]]+Tabuľka11[[#This Row],[Stĺpec21]]+Tabuľka11[[#This Row],[Stĺpec28]]+AH17+Tabuľka11[[#This Row],[Stĺpec41]]+Tabuľka11[[#This Row],[Stĺpec42]]+Tabuľka11[[#This Row],[Stĺpec43]]+AY17+Tabuľka11[[#This Row],[Stĺpec58]]+Tabuľka11[[#This Row],[Stĺpec65]]+BS17+Tabuľka11[[#This Row],[Stĺpec78]]+Tabuľka11[[#This Row],[Stĺpec102]]+Tabuľka11[[#This Row],[Stĺpec107]]+Tabuľka11[[#This Row],[Stĺpec112]]</f>
        <v>239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f>8+5</f>
        <v>13</v>
      </c>
      <c r="U16" s="12">
        <f>8+6</f>
        <v>14</v>
      </c>
      <c r="V16" s="12"/>
      <c r="W16" s="12"/>
      <c r="X16" s="12"/>
      <c r="Y16" s="12"/>
      <c r="Z16" s="12"/>
      <c r="AA16" s="12"/>
      <c r="AB16" s="12">
        <f>12+7</f>
        <v>19</v>
      </c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>(8+3+3)*1.5</f>
        <v>21</v>
      </c>
      <c r="AP16" s="12">
        <f>(4+4+4)*1.5</f>
        <v>18</v>
      </c>
      <c r="AQ16" s="12">
        <f>(8+4+4)*1.5</f>
        <v>24</v>
      </c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>
        <f>12+5</f>
        <v>17</v>
      </c>
      <c r="BF16" s="12"/>
      <c r="BG16" s="12"/>
      <c r="BH16" s="12"/>
      <c r="BI16" s="12"/>
      <c r="BJ16" s="12"/>
      <c r="BK16" s="12"/>
      <c r="BL16" s="12">
        <f>12+5</f>
        <v>17</v>
      </c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>
        <f>15+7</f>
        <v>22</v>
      </c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>
        <f>8+4</f>
        <v>12</v>
      </c>
      <c r="DA16" s="175"/>
      <c r="DB16" s="175"/>
      <c r="DC16" s="175"/>
      <c r="DD16" s="175"/>
      <c r="DE16" s="175">
        <f>12+7</f>
        <v>19</v>
      </c>
      <c r="DF16" s="175"/>
      <c r="DG16" s="175"/>
      <c r="DH16" s="175"/>
      <c r="DI16" s="175"/>
      <c r="DJ16" s="175">
        <f>15+6</f>
        <v>21</v>
      </c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175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  <c r="GD16" s="175"/>
      <c r="GE16" s="175"/>
      <c r="GF16" s="175"/>
      <c r="GG16" s="175"/>
      <c r="GH16" s="175"/>
      <c r="GI16" s="175"/>
      <c r="GJ16" s="175"/>
    </row>
    <row r="17" spans="1:192" s="13" customFormat="1" ht="17.25" customHeight="1">
      <c r="A17" s="99"/>
      <c r="B17" s="219"/>
      <c r="C17" s="175"/>
      <c r="D17" t="s">
        <v>100</v>
      </c>
      <c r="E17" s="175">
        <v>10267</v>
      </c>
      <c r="F17" s="175">
        <v>2014</v>
      </c>
      <c r="G17"/>
      <c r="H17" s="175">
        <f t="shared" si="0"/>
        <v>97</v>
      </c>
      <c r="I17" s="99"/>
      <c r="J17" s="12"/>
      <c r="K17" s="12"/>
      <c r="L17" s="12"/>
      <c r="M17" s="12"/>
      <c r="N17" s="12"/>
      <c r="O17" s="12">
        <f>3+2</f>
        <v>5</v>
      </c>
      <c r="P17" s="12"/>
      <c r="Q17" s="12"/>
      <c r="R17" s="12">
        <f>3+2</f>
        <v>5</v>
      </c>
      <c r="S17" s="12"/>
      <c r="T17" s="12"/>
      <c r="U17" s="12"/>
      <c r="V17" s="12">
        <f>4+3</f>
        <v>7</v>
      </c>
      <c r="W17" s="12"/>
      <c r="X17" s="12"/>
      <c r="Y17" s="12"/>
      <c r="Z17" s="12"/>
      <c r="AA17" s="12"/>
      <c r="AB17" s="12"/>
      <c r="AC17" s="12"/>
      <c r="AD17" s="12"/>
      <c r="AE17" s="12">
        <f>4+1+1</f>
        <v>6</v>
      </c>
      <c r="AF17" s="12"/>
      <c r="AG17" s="12"/>
      <c r="AH17" s="12">
        <f>5+2</f>
        <v>7</v>
      </c>
      <c r="AI17" s="12">
        <f>4+1</f>
        <v>5</v>
      </c>
      <c r="AJ17" s="12"/>
      <c r="AK17" s="12">
        <f>4+0+1</f>
        <v>5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>
        <f>4+3</f>
        <v>7</v>
      </c>
      <c r="AZ17" s="12"/>
      <c r="BA17" s="12"/>
      <c r="BB17" s="12"/>
      <c r="BC17" s="12"/>
      <c r="BD17" s="12"/>
      <c r="BE17" s="12"/>
      <c r="BF17" s="12">
        <f>3+2</f>
        <v>5</v>
      </c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>
        <f>4+4</f>
        <v>8</v>
      </c>
      <c r="BT17" s="12"/>
      <c r="BU17" s="12"/>
      <c r="BV17" s="12"/>
      <c r="BW17" s="12"/>
      <c r="BX17" s="12"/>
      <c r="BY17" s="12"/>
      <c r="BZ17" s="12"/>
      <c r="CA17" s="12">
        <f>3+3</f>
        <v>6</v>
      </c>
      <c r="CB17" s="12"/>
      <c r="CC17" s="12"/>
      <c r="CD17" s="12"/>
      <c r="CE17" s="12"/>
      <c r="CF17" s="12"/>
      <c r="CG17" s="12"/>
      <c r="CH17" s="12"/>
      <c r="CI17" s="12"/>
      <c r="CJ17" s="12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>
        <f>1+1</f>
        <v>2</v>
      </c>
      <c r="CW17" s="175"/>
      <c r="CX17" s="175"/>
      <c r="CY17" s="175"/>
      <c r="CZ17" s="175"/>
      <c r="DA17" s="175"/>
      <c r="DB17" s="175"/>
      <c r="DC17" s="175">
        <f>3+2</f>
        <v>5</v>
      </c>
      <c r="DD17" s="175"/>
      <c r="DE17" s="175"/>
      <c r="DF17" s="175"/>
      <c r="DG17" s="175"/>
      <c r="DH17" s="175">
        <f>4+2</f>
        <v>6</v>
      </c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>
        <v>0</v>
      </c>
      <c r="FN17" s="175">
        <f>1+3</f>
        <v>4</v>
      </c>
      <c r="FO17" s="175"/>
      <c r="FP17" s="175"/>
      <c r="FQ17" s="175"/>
      <c r="FR17" s="175">
        <v>0</v>
      </c>
      <c r="FS17" s="175"/>
      <c r="FT17" s="175"/>
      <c r="FU17" s="175"/>
      <c r="FV17" s="175">
        <f>5+1</f>
        <v>6</v>
      </c>
      <c r="FW17" s="175"/>
      <c r="FX17" s="175"/>
      <c r="FY17" s="175">
        <v>1</v>
      </c>
      <c r="FZ17" s="175"/>
      <c r="GA17" s="175"/>
      <c r="GB17" s="175"/>
      <c r="GC17" s="175"/>
      <c r="GD17" s="175">
        <f>5+1</f>
        <v>6</v>
      </c>
      <c r="GE17" s="175"/>
      <c r="GF17" s="175">
        <v>1</v>
      </c>
      <c r="GG17" s="175"/>
      <c r="GH17" s="175"/>
      <c r="GI17" s="175"/>
      <c r="GJ17" s="175"/>
    </row>
    <row r="18" spans="1:192" s="17" customFormat="1" ht="18" customHeight="1">
      <c r="A18" s="99"/>
      <c r="B18" s="219"/>
      <c r="C18" s="175"/>
      <c r="D18" t="s">
        <v>244</v>
      </c>
      <c r="E18" s="175">
        <v>10658</v>
      </c>
      <c r="F18" s="175">
        <v>2014</v>
      </c>
      <c r="G18"/>
      <c r="H18" s="175">
        <f t="shared" si="0"/>
        <v>24</v>
      </c>
      <c r="I18" s="9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>
        <v>0</v>
      </c>
      <c r="AZ18" s="12"/>
      <c r="BA18" s="12"/>
      <c r="BB18" s="12">
        <f>2+1</f>
        <v>3</v>
      </c>
      <c r="BC18" s="12"/>
      <c r="BD18" s="12"/>
      <c r="BE18" s="12"/>
      <c r="BF18" s="12">
        <f>4+2</f>
        <v>6</v>
      </c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>
        <f>2+3</f>
        <v>5</v>
      </c>
      <c r="BT18" s="12"/>
      <c r="BU18" s="12"/>
      <c r="BV18" s="12">
        <f>3+2</f>
        <v>5</v>
      </c>
      <c r="BW18" s="12"/>
      <c r="BX18" s="12"/>
      <c r="BY18" s="12"/>
      <c r="BZ18" s="12"/>
      <c r="CA18" s="12">
        <f>2+3</f>
        <v>5</v>
      </c>
      <c r="CB18" s="12"/>
      <c r="CC18" s="12"/>
      <c r="CD18" s="12"/>
      <c r="CE18" s="12"/>
      <c r="CF18" s="12"/>
      <c r="CG18" s="12"/>
      <c r="CH18" s="12"/>
      <c r="CI18" s="12"/>
      <c r="CJ18" s="12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  <c r="FR18" s="175"/>
      <c r="FS18" s="175"/>
      <c r="FT18" s="175"/>
      <c r="FU18" s="175"/>
      <c r="FV18" s="175"/>
      <c r="FW18" s="175"/>
      <c r="FX18" s="175"/>
      <c r="FY18" s="175"/>
      <c r="FZ18" s="175"/>
      <c r="GA18" s="175"/>
      <c r="GB18" s="175"/>
      <c r="GC18" s="175"/>
      <c r="GD18" s="175"/>
      <c r="GE18" s="175"/>
      <c r="GF18" s="175"/>
      <c r="GG18" s="175"/>
      <c r="GH18" s="175"/>
      <c r="GI18" s="175"/>
      <c r="GJ18" s="175"/>
    </row>
    <row r="19" spans="1:192" s="17" customFormat="1" ht="18" customHeight="1">
      <c r="A19" s="99"/>
      <c r="B19" s="219"/>
      <c r="C19" s="175"/>
      <c r="D19" t="s">
        <v>245</v>
      </c>
      <c r="E19" s="175">
        <v>10657</v>
      </c>
      <c r="F19" s="175">
        <v>2014</v>
      </c>
      <c r="G19"/>
      <c r="H19" s="175">
        <f t="shared" si="0"/>
        <v>14</v>
      </c>
      <c r="I19" s="9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>
        <f>4+2</f>
        <v>6</v>
      </c>
      <c r="BD19" s="12"/>
      <c r="BE19" s="12"/>
      <c r="BF19" s="12"/>
      <c r="BG19" s="12"/>
      <c r="BH19" s="12"/>
      <c r="BI19" s="12"/>
      <c r="BJ19" s="12">
        <f>1+1</f>
        <v>2</v>
      </c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>
        <f>1+1</f>
        <v>2</v>
      </c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>
        <v>0</v>
      </c>
      <c r="CY19" s="175"/>
      <c r="CZ19" s="175"/>
      <c r="DA19" s="175"/>
      <c r="DB19" s="175"/>
      <c r="DC19" s="175"/>
      <c r="DD19" s="175">
        <v>0</v>
      </c>
      <c r="DE19" s="175"/>
      <c r="DF19" s="175"/>
      <c r="DG19" s="175"/>
      <c r="DH19" s="175">
        <f>3+1</f>
        <v>4</v>
      </c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/>
      <c r="FI19" s="175"/>
      <c r="FJ19" s="175"/>
      <c r="FK19" s="175"/>
      <c r="FL19" s="175"/>
      <c r="FM19" s="175"/>
      <c r="FN19" s="175"/>
      <c r="FO19" s="175"/>
      <c r="FP19" s="175"/>
      <c r="FQ19" s="175"/>
      <c r="FR19" s="175"/>
      <c r="FS19" s="175"/>
      <c r="FT19" s="175"/>
      <c r="FU19" s="175"/>
      <c r="FV19" s="175"/>
      <c r="FW19" s="175"/>
      <c r="FX19" s="175"/>
      <c r="FY19" s="175"/>
      <c r="FZ19" s="175"/>
      <c r="GA19" s="175"/>
      <c r="GB19" s="175"/>
      <c r="GC19" s="175"/>
      <c r="GD19" s="175"/>
      <c r="GE19" s="175"/>
      <c r="GF19" s="175"/>
      <c r="GG19" s="175"/>
      <c r="GH19" s="175"/>
      <c r="GI19" s="175"/>
      <c r="GJ19" s="175"/>
    </row>
    <row r="20" spans="1:192" ht="18" customHeight="1">
      <c r="A20" s="99" t="s">
        <v>173</v>
      </c>
      <c r="B20" s="219" t="s">
        <v>29</v>
      </c>
      <c r="C20" s="175">
        <v>2965</v>
      </c>
      <c r="D20" t="s">
        <v>47</v>
      </c>
      <c r="E20" s="175">
        <v>9070</v>
      </c>
      <c r="F20" s="175">
        <v>2011</v>
      </c>
      <c r="G20" t="s">
        <v>23</v>
      </c>
      <c r="H20" s="175">
        <f t="shared" si="0"/>
        <v>334.5</v>
      </c>
      <c r="I20" s="99">
        <f>Tabuľka11[[#This Row],[Stĺpec20]]+Tabuľka11[[#This Row],[Stĺpec21]]+Tabuľka11[[#This Row],[Stĺpec27]]+Tabuľka11[[#This Row],[Stĺpec28]]+AM21+AN21+Tabuľka11[[#This Row],[Stĺpec43]]+Tabuľka11[[#This Row],[Stĺpec77]]+Tabuľka11[[#This Row],[Stĺpec78]]+Tabuľka11[[#This Row],[Stĺpec85]]+Tabuľka11[[#This Row],[Stĺpec160]]+Tabuľka11[[#This Row],[Stĺpec161]]+Tabuľka11[[#This Row],[Stĺpec166]]+FW21+Tabuľka11[[#This Row],[Stĺpec172]]</f>
        <v>233.5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f>10+5</f>
        <v>15</v>
      </c>
      <c r="U20" s="12">
        <f>10+6</f>
        <v>16</v>
      </c>
      <c r="V20" s="12"/>
      <c r="W20" s="12"/>
      <c r="X20" s="12"/>
      <c r="Y20" s="12"/>
      <c r="Z20" s="12"/>
      <c r="AA20" s="12">
        <f>10+5</f>
        <v>15</v>
      </c>
      <c r="AB20" s="12">
        <f>8+7</f>
        <v>15</v>
      </c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>
        <f>(2+2+3)*1.5</f>
        <v>10.5</v>
      </c>
      <c r="AP20" s="12">
        <f>(2+2+4)*1.5</f>
        <v>12</v>
      </c>
      <c r="AQ20" s="12">
        <f>(3+3+4)*1.5</f>
        <v>15</v>
      </c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>
        <f>10+4</f>
        <v>14</v>
      </c>
      <c r="BE20" s="12">
        <f>8+4</f>
        <v>12</v>
      </c>
      <c r="BF20" s="12"/>
      <c r="BG20" s="12"/>
      <c r="BH20" s="12"/>
      <c r="BI20" s="12"/>
      <c r="BJ20" s="12"/>
      <c r="BK20" s="12">
        <f>10+4</f>
        <v>14</v>
      </c>
      <c r="BL20" s="12">
        <f>8+5</f>
        <v>13</v>
      </c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>
        <f>12+4</f>
        <v>16</v>
      </c>
      <c r="BY20" s="12">
        <f>10+6</f>
        <v>16</v>
      </c>
      <c r="BZ20" s="12"/>
      <c r="CA20" s="12"/>
      <c r="CB20" s="12"/>
      <c r="CC20" s="12"/>
      <c r="CD20" s="12"/>
      <c r="CE20" s="12">
        <f>10+3</f>
        <v>13</v>
      </c>
      <c r="CF20" s="12">
        <f>12+5</f>
        <v>17</v>
      </c>
      <c r="CG20" s="12"/>
      <c r="CH20" s="12"/>
      <c r="CI20" s="12"/>
      <c r="CJ20" s="12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>
        <f>6+3</f>
        <v>9</v>
      </c>
      <c r="DA20" s="175"/>
      <c r="DB20" s="175"/>
      <c r="DC20" s="175"/>
      <c r="DD20" s="175"/>
      <c r="DE20" s="175">
        <f>6+4</f>
        <v>10</v>
      </c>
      <c r="DF20" s="175"/>
      <c r="DG20" s="175"/>
      <c r="DH20" s="175"/>
      <c r="DI20" s="175"/>
      <c r="DJ20" s="175">
        <f>10+4</f>
        <v>14</v>
      </c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>
        <f>10+5</f>
        <v>15</v>
      </c>
      <c r="FP20" s="175">
        <f>10+5</f>
        <v>15</v>
      </c>
      <c r="FQ20" s="175"/>
      <c r="FR20" s="175"/>
      <c r="FS20" s="175"/>
      <c r="FT20" s="175">
        <f>8+4</f>
        <v>12</v>
      </c>
      <c r="FU20" s="175">
        <f>10+6</f>
        <v>16</v>
      </c>
      <c r="FV20" s="175"/>
      <c r="FW20" s="175"/>
      <c r="FX20" s="175"/>
      <c r="FY20" s="175"/>
      <c r="FZ20" s="175">
        <f>10+4</f>
        <v>14</v>
      </c>
      <c r="GA20" s="175">
        <f>8+4+4</f>
        <v>16</v>
      </c>
      <c r="GB20" s="175"/>
      <c r="GC20" s="175"/>
      <c r="GD20" s="175"/>
      <c r="GE20" s="175"/>
      <c r="GF20" s="175"/>
      <c r="GG20" s="175"/>
      <c r="GH20" s="175"/>
      <c r="GI20" s="175"/>
      <c r="GJ20" s="175"/>
    </row>
    <row r="21" spans="1:192" ht="18" customHeight="1">
      <c r="D21" t="s">
        <v>117</v>
      </c>
      <c r="E21" s="175">
        <v>10269</v>
      </c>
      <c r="F21" s="175">
        <v>2014</v>
      </c>
      <c r="H21" s="175">
        <f t="shared" si="0"/>
        <v>257.5</v>
      </c>
      <c r="J21" s="12"/>
      <c r="K21" s="12"/>
      <c r="L21" s="12"/>
      <c r="M21" s="12"/>
      <c r="N21" s="12"/>
      <c r="O21" s="12">
        <f>5+3</f>
        <v>8</v>
      </c>
      <c r="P21" s="12">
        <f>9+5</f>
        <v>14</v>
      </c>
      <c r="Q21" s="12"/>
      <c r="R21" s="12"/>
      <c r="S21" s="12"/>
      <c r="T21" s="12"/>
      <c r="U21" s="12"/>
      <c r="V21" s="12">
        <f>5+3</f>
        <v>8</v>
      </c>
      <c r="W21" s="12">
        <f>9+5</f>
        <v>14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>
        <f>(7+3)*1.5</f>
        <v>15</v>
      </c>
      <c r="AN21" s="12">
        <f>(7+4)*1.5</f>
        <v>16.5</v>
      </c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>
        <f>3+2</f>
        <v>5</v>
      </c>
      <c r="AZ21" s="12">
        <f>7+5</f>
        <v>12</v>
      </c>
      <c r="BA21" s="12"/>
      <c r="BB21" s="12"/>
      <c r="BC21" s="12"/>
      <c r="BD21" s="12"/>
      <c r="BE21" s="12"/>
      <c r="BF21" s="12">
        <f>5+2</f>
        <v>7</v>
      </c>
      <c r="BG21" s="12">
        <f>7+5</f>
        <v>12</v>
      </c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>
        <f>3+3</f>
        <v>6</v>
      </c>
      <c r="BT21" s="12">
        <f>9+5</f>
        <v>14</v>
      </c>
      <c r="BU21" s="12"/>
      <c r="BV21" s="12"/>
      <c r="BW21" s="12"/>
      <c r="BX21" s="12"/>
      <c r="BY21" s="12"/>
      <c r="BZ21" s="12"/>
      <c r="CA21" s="12">
        <f>5+4</f>
        <v>9</v>
      </c>
      <c r="CB21" s="12">
        <f>9+5</f>
        <v>14</v>
      </c>
      <c r="CC21" s="12"/>
      <c r="CD21" s="12"/>
      <c r="CE21" s="12"/>
      <c r="CF21" s="12"/>
      <c r="CG21" s="12"/>
      <c r="CH21" s="12"/>
      <c r="CI21" s="12"/>
      <c r="CJ21" s="12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>
        <f>7+5</f>
        <v>12</v>
      </c>
      <c r="CU21" s="175"/>
      <c r="CV21" s="175"/>
      <c r="CW21" s="175"/>
      <c r="CX21" s="175">
        <f>3+2+2</f>
        <v>7</v>
      </c>
      <c r="CY21" s="175"/>
      <c r="CZ21" s="175"/>
      <c r="DA21" s="175">
        <f>9+5</f>
        <v>14</v>
      </c>
      <c r="DB21" s="175"/>
      <c r="DC21" s="175"/>
      <c r="DD21" s="175">
        <v>0</v>
      </c>
      <c r="DE21" s="175"/>
      <c r="DF21" s="175"/>
      <c r="DG21" s="175"/>
      <c r="DH21" s="175"/>
      <c r="DI21" s="175">
        <f>3+3</f>
        <v>6</v>
      </c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  <c r="DT21" s="175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>
        <f>7+4</f>
        <v>11</v>
      </c>
      <c r="FO21" s="175">
        <f>6+4</f>
        <v>10</v>
      </c>
      <c r="FP21" s="175"/>
      <c r="FQ21" s="175"/>
      <c r="FR21" s="175">
        <f>7+2</f>
        <v>9</v>
      </c>
      <c r="FS21" s="175">
        <f>7+3</f>
        <v>10</v>
      </c>
      <c r="FT21" s="175"/>
      <c r="FU21" s="175"/>
      <c r="FV21" s="175"/>
      <c r="FW21" s="175">
        <f>10+5</f>
        <v>15</v>
      </c>
      <c r="FX21" s="175"/>
      <c r="FY21" s="175"/>
      <c r="FZ21" s="175">
        <f>6+3</f>
        <v>9</v>
      </c>
      <c r="GA21" s="175"/>
      <c r="GB21" s="175"/>
      <c r="GC21" s="175"/>
      <c r="GD21" s="175"/>
      <c r="GE21" s="175"/>
      <c r="GF21" s="175"/>
      <c r="GG21" s="175"/>
      <c r="GH21" s="175"/>
      <c r="GI21" s="175"/>
      <c r="GJ21" s="175"/>
    </row>
    <row r="22" spans="1:192" s="13" customFormat="1" ht="18" customHeight="1">
      <c r="A22" s="99" t="s">
        <v>174</v>
      </c>
      <c r="B22" s="219" t="s">
        <v>27</v>
      </c>
      <c r="C22" s="175">
        <v>135</v>
      </c>
      <c r="D22" t="s">
        <v>52</v>
      </c>
      <c r="E22" s="175">
        <v>9074</v>
      </c>
      <c r="F22" s="175">
        <v>2009</v>
      </c>
      <c r="G22" t="s">
        <v>23</v>
      </c>
      <c r="H22" s="175">
        <f t="shared" si="0"/>
        <v>157</v>
      </c>
      <c r="I22" s="99">
        <f>Tabuľka11[[#This Row],[Stĺpec18]]+Tabuľka11[[#This Row],[Stĺpec19]]+Tabuľka11[[#This Row],[Stĺpec26]]+Tabuľka11[[#This Row],[Stĺpec32]]+Tabuľka11[[#This Row],[Stĺpec38]]+Tabuľka11[[#This Row],[Stĺpec56]]+Tabuľka11[[#This Row],[Stĺpec76]]+Tabuľka11[[#This Row],[Stĺpec83]]+CW23+Tabuľka11[[#This Row],[Stĺpec100]]+Tabuľka11[[#This Row],[Stĺpec106]]+DH23+Tabuľka11[[#This Row],[Stĺpec111]]+Tabuľka11[[#This Row],[Stĺpec170]]+Tabuľka11[[#This Row],[Stĺpec171]]</f>
        <v>138</v>
      </c>
      <c r="J22" s="175"/>
      <c r="K22" s="175"/>
      <c r="L22" s="175"/>
      <c r="M22" s="175"/>
      <c r="N22" s="175"/>
      <c r="O22" s="175"/>
      <c r="P22" s="175"/>
      <c r="Q22" s="175"/>
      <c r="R22" s="175">
        <f>5+3</f>
        <v>8</v>
      </c>
      <c r="S22" s="175">
        <f>5+3</f>
        <v>8</v>
      </c>
      <c r="T22" s="175"/>
      <c r="U22" s="175"/>
      <c r="V22" s="175"/>
      <c r="W22" s="175"/>
      <c r="X22" s="175"/>
      <c r="Y22" s="175"/>
      <c r="Z22" s="175">
        <f>5+3</f>
        <v>8</v>
      </c>
      <c r="AA22" s="175"/>
      <c r="AB22" s="175"/>
      <c r="AC22" s="175"/>
      <c r="AD22" s="175"/>
      <c r="AE22" s="175"/>
      <c r="AF22" s="175">
        <f>9+2+2</f>
        <v>13</v>
      </c>
      <c r="AG22" s="175"/>
      <c r="AH22" s="175"/>
      <c r="AI22" s="175"/>
      <c r="AJ22" s="175">
        <f>4+1</f>
        <v>5</v>
      </c>
      <c r="AK22" s="175"/>
      <c r="AL22" s="175">
        <f>5+2+2</f>
        <v>9</v>
      </c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>
        <f>5+2</f>
        <v>7</v>
      </c>
      <c r="BD22" s="175"/>
      <c r="BE22" s="175"/>
      <c r="BF22" s="175"/>
      <c r="BG22" s="175"/>
      <c r="BH22" s="175"/>
      <c r="BI22" s="175"/>
      <c r="BJ22" s="175">
        <f>4+1</f>
        <v>5</v>
      </c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>
        <f>9+3</f>
        <v>12</v>
      </c>
      <c r="BX22" s="175"/>
      <c r="BY22" s="175"/>
      <c r="BZ22" s="175"/>
      <c r="CA22" s="175"/>
      <c r="CB22" s="175"/>
      <c r="CC22" s="175"/>
      <c r="CD22" s="175">
        <f>9+3</f>
        <v>12</v>
      </c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>
        <f>7+3+2</f>
        <v>12</v>
      </c>
      <c r="CY22" s="175"/>
      <c r="CZ22" s="175"/>
      <c r="DA22" s="175"/>
      <c r="DB22" s="175"/>
      <c r="DC22" s="175"/>
      <c r="DD22" s="175">
        <f>4+3+2</f>
        <v>9</v>
      </c>
      <c r="DE22" s="175"/>
      <c r="DF22" s="175"/>
      <c r="DG22" s="175"/>
      <c r="DH22" s="175"/>
      <c r="DI22" s="175">
        <f>4+3</f>
        <v>7</v>
      </c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/>
      <c r="EK22" s="175"/>
      <c r="EL22" s="175"/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>
        <f>3+3</f>
        <v>6</v>
      </c>
      <c r="FO22" s="175">
        <f>2+3</f>
        <v>5</v>
      </c>
      <c r="FP22" s="175"/>
      <c r="FQ22" s="175"/>
      <c r="FR22" s="175">
        <f>3+2</f>
        <v>5</v>
      </c>
      <c r="FS22" s="175">
        <f>3+2</f>
        <v>5</v>
      </c>
      <c r="FT22" s="175"/>
      <c r="FU22" s="175"/>
      <c r="FV22" s="175"/>
      <c r="FW22" s="175"/>
      <c r="FX22" s="175"/>
      <c r="FY22" s="175">
        <f>7+2</f>
        <v>9</v>
      </c>
      <c r="FZ22" s="175">
        <f>5+2</f>
        <v>7</v>
      </c>
      <c r="GA22" s="175"/>
      <c r="GB22" s="175"/>
      <c r="GC22" s="175"/>
      <c r="GD22" s="175"/>
      <c r="GE22" s="175"/>
      <c r="GF22" s="175">
        <f>4+1</f>
        <v>5</v>
      </c>
      <c r="GG22" s="175"/>
      <c r="GH22" s="175"/>
      <c r="GI22" s="175"/>
      <c r="GJ22" s="175"/>
    </row>
    <row r="23" spans="1:192" s="13" customFormat="1" ht="18" customHeight="1">
      <c r="A23" s="99"/>
      <c r="B23" s="219"/>
      <c r="C23" s="175"/>
      <c r="D23" t="s">
        <v>61</v>
      </c>
      <c r="E23" s="175">
        <v>9454</v>
      </c>
      <c r="F23" s="175">
        <v>2009</v>
      </c>
      <c r="G23"/>
      <c r="H23" s="175">
        <f t="shared" si="0"/>
        <v>81</v>
      </c>
      <c r="I23" s="99"/>
      <c r="J23" s="175"/>
      <c r="K23" s="175"/>
      <c r="L23" s="175"/>
      <c r="M23" s="175"/>
      <c r="N23" s="175"/>
      <c r="O23" s="175"/>
      <c r="P23" s="175"/>
      <c r="Q23" s="175"/>
      <c r="R23" s="175">
        <v>0</v>
      </c>
      <c r="S23" s="175">
        <f>3+2</f>
        <v>5</v>
      </c>
      <c r="T23" s="175"/>
      <c r="U23" s="175"/>
      <c r="V23" s="175"/>
      <c r="W23" s="175"/>
      <c r="X23" s="175"/>
      <c r="Y23" s="175"/>
      <c r="Z23" s="175">
        <f>3+1</f>
        <v>4</v>
      </c>
      <c r="AA23" s="175"/>
      <c r="AB23" s="175"/>
      <c r="AC23" s="175"/>
      <c r="AD23" s="175"/>
      <c r="AE23" s="175"/>
      <c r="AF23" s="175">
        <f>3+1+2</f>
        <v>6</v>
      </c>
      <c r="AG23" s="175"/>
      <c r="AH23" s="175"/>
      <c r="AI23" s="175"/>
      <c r="AJ23" s="175">
        <f>1+1</f>
        <v>2</v>
      </c>
      <c r="AK23" s="175"/>
      <c r="AL23" s="175">
        <f>4+0+2</f>
        <v>6</v>
      </c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>
        <f>3+2</f>
        <v>5</v>
      </c>
      <c r="BD23" s="175"/>
      <c r="BE23" s="175"/>
      <c r="BF23" s="175"/>
      <c r="BG23" s="175"/>
      <c r="BH23" s="175"/>
      <c r="BI23" s="175"/>
      <c r="BJ23" s="175">
        <v>0</v>
      </c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>
        <f>4+1</f>
        <v>5</v>
      </c>
      <c r="BX23" s="175"/>
      <c r="BY23" s="175"/>
      <c r="BZ23" s="175"/>
      <c r="CA23" s="175"/>
      <c r="CB23" s="175"/>
      <c r="CC23" s="175"/>
      <c r="CD23" s="175">
        <f>4+2</f>
        <v>6</v>
      </c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>
        <f>5+2</f>
        <v>7</v>
      </c>
      <c r="CX23" s="175"/>
      <c r="CY23" s="175"/>
      <c r="CZ23" s="175"/>
      <c r="DA23" s="175"/>
      <c r="DB23" s="175"/>
      <c r="DC23" s="175"/>
      <c r="DD23" s="175">
        <v>0</v>
      </c>
      <c r="DE23" s="175"/>
      <c r="DF23" s="175"/>
      <c r="DG23" s="175"/>
      <c r="DH23" s="175">
        <f>7+3</f>
        <v>10</v>
      </c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75"/>
      <c r="EC23" s="175"/>
      <c r="ED23" s="175"/>
      <c r="EE23" s="175"/>
      <c r="EF23" s="175"/>
      <c r="EG23" s="175"/>
      <c r="EH23" s="175"/>
      <c r="EI23" s="175"/>
      <c r="EJ23" s="175"/>
      <c r="EK23" s="175"/>
      <c r="EL23" s="175"/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175"/>
      <c r="FF23" s="175"/>
      <c r="FG23" s="175"/>
      <c r="FH23" s="175"/>
      <c r="FI23" s="175"/>
      <c r="FJ23" s="175"/>
      <c r="FK23" s="175"/>
      <c r="FL23" s="175"/>
      <c r="FM23" s="175">
        <f>3+1</f>
        <v>4</v>
      </c>
      <c r="FN23" s="175">
        <v>0</v>
      </c>
      <c r="FO23" s="175"/>
      <c r="FP23" s="175"/>
      <c r="FQ23" s="175"/>
      <c r="FR23" s="175">
        <f>2+2</f>
        <v>4</v>
      </c>
      <c r="FS23" s="175">
        <f>4+2</f>
        <v>6</v>
      </c>
      <c r="FT23" s="175"/>
      <c r="FU23" s="175"/>
      <c r="FV23" s="175"/>
      <c r="FW23" s="175"/>
      <c r="FX23" s="175"/>
      <c r="FY23" s="175">
        <f>3+2</f>
        <v>5</v>
      </c>
      <c r="FZ23" s="175"/>
      <c r="GA23" s="175"/>
      <c r="GB23" s="175"/>
      <c r="GC23" s="175"/>
      <c r="GD23" s="175"/>
      <c r="GE23" s="175"/>
      <c r="GF23" s="175">
        <f>5+1</f>
        <v>6</v>
      </c>
      <c r="GG23" s="175"/>
      <c r="GH23" s="175"/>
      <c r="GI23" s="175"/>
      <c r="GJ23" s="175"/>
    </row>
    <row r="24" spans="1:192" s="13" customFormat="1" ht="18" customHeight="1">
      <c r="A24" s="99" t="s">
        <v>178</v>
      </c>
      <c r="B24" s="219" t="s">
        <v>240</v>
      </c>
      <c r="C24" s="175">
        <v>2372</v>
      </c>
      <c r="D24" t="s">
        <v>64</v>
      </c>
      <c r="E24" s="175">
        <v>9449</v>
      </c>
      <c r="F24" s="175">
        <v>2011</v>
      </c>
      <c r="G24" t="s">
        <v>23</v>
      </c>
      <c r="H24" s="175">
        <f t="shared" si="0"/>
        <v>171</v>
      </c>
      <c r="I24" s="99">
        <f>Tabuľka11[[#This Row],[Stĺpec26]]+Tabuľka11[[#This Row],[Stĺpec31]]+Tabuľka11[[#This Row],[Stĺpec32]]+Tabuľka11[[#This Row],[Stĺpec35]]+Tabuľka11[[#This Row],[Stĺpec36]]+Tabuľka11[[#This Row],[Stĺpec37]]+Tabuľka11[[#This Row],[Stĺpec38]]+Tabuľka11[[#This Row],[Stĺpec57]]+Tabuľka11[[#This Row],[Stĺpec76]]+Tabuľka11[[#This Row],[Stĺpec77]]+Tabuľka11[[#This Row],[Stĺpec83]]+Tabuľka11[[#This Row],[Stĺpec101]]+Tabuľka11[[#This Row],[Stĺpec106]]+Tabuľka11[[#This Row],[Stĺpec160]]+Tabuľka11[[#This Row],[Stĺpec177]]</f>
        <v>134</v>
      </c>
      <c r="J24" s="175"/>
      <c r="K24" s="175"/>
      <c r="L24" s="175"/>
      <c r="M24" s="175"/>
      <c r="N24" s="175"/>
      <c r="O24" s="175"/>
      <c r="P24" s="175"/>
      <c r="Q24" s="175"/>
      <c r="R24" s="175">
        <f>4+2</f>
        <v>6</v>
      </c>
      <c r="S24" s="175">
        <f>4+2</f>
        <v>6</v>
      </c>
      <c r="T24" s="175"/>
      <c r="U24" s="175"/>
      <c r="V24" s="175"/>
      <c r="W24" s="175"/>
      <c r="X24" s="175"/>
      <c r="Y24" s="175">
        <f>5+2</f>
        <v>7</v>
      </c>
      <c r="Z24" s="175">
        <f>4+3</f>
        <v>7</v>
      </c>
      <c r="AA24" s="175"/>
      <c r="AB24" s="175"/>
      <c r="AC24" s="175"/>
      <c r="AD24" s="175"/>
      <c r="AE24" s="175">
        <f>5+1+1</f>
        <v>7</v>
      </c>
      <c r="AF24" s="175">
        <f>4+1+2</f>
        <v>7</v>
      </c>
      <c r="AG24" s="175"/>
      <c r="AH24" s="175"/>
      <c r="AI24" s="175">
        <f>5+2</f>
        <v>7</v>
      </c>
      <c r="AJ24" s="175">
        <f>7+2</f>
        <v>9</v>
      </c>
      <c r="AK24" s="175">
        <f>5+2+1</f>
        <v>8</v>
      </c>
      <c r="AL24" s="175">
        <f>7+2+2</f>
        <v>11</v>
      </c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>
        <v>0</v>
      </c>
      <c r="BD24" s="175">
        <f>6+1</f>
        <v>7</v>
      </c>
      <c r="BE24" s="175"/>
      <c r="BF24" s="175"/>
      <c r="BG24" s="175"/>
      <c r="BH24" s="175"/>
      <c r="BI24" s="175"/>
      <c r="BJ24" s="175">
        <v>0</v>
      </c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>
        <f>7+2</f>
        <v>9</v>
      </c>
      <c r="BX24" s="175">
        <f>8+3</f>
        <v>11</v>
      </c>
      <c r="BY24" s="175"/>
      <c r="BZ24" s="175"/>
      <c r="CA24" s="175"/>
      <c r="CB24" s="175"/>
      <c r="CC24" s="175"/>
      <c r="CD24" s="175">
        <f>7+2</f>
        <v>9</v>
      </c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>
        <f>1+2+2</f>
        <v>5</v>
      </c>
      <c r="CY24" s="175">
        <f>10+2+3</f>
        <v>15</v>
      </c>
      <c r="CZ24" s="175"/>
      <c r="DA24" s="175"/>
      <c r="DB24" s="175"/>
      <c r="DC24" s="175"/>
      <c r="DD24" s="175">
        <f>5+3+2</f>
        <v>10</v>
      </c>
      <c r="DE24" s="175"/>
      <c r="DF24" s="175"/>
      <c r="DG24" s="175"/>
      <c r="DH24" s="175"/>
      <c r="DI24" s="175">
        <v>0</v>
      </c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>
        <v>0</v>
      </c>
      <c r="FO24" s="175">
        <f>5+3</f>
        <v>8</v>
      </c>
      <c r="FP24" s="175"/>
      <c r="FQ24" s="175"/>
      <c r="FR24" s="175">
        <v>0</v>
      </c>
      <c r="FS24" s="175">
        <v>0</v>
      </c>
      <c r="FT24" s="175"/>
      <c r="FU24" s="175"/>
      <c r="FV24" s="175"/>
      <c r="FW24" s="175"/>
      <c r="FX24" s="175"/>
      <c r="FY24" s="175">
        <f>4+2</f>
        <v>6</v>
      </c>
      <c r="FZ24" s="175">
        <f>2+1</f>
        <v>3</v>
      </c>
      <c r="GA24" s="175"/>
      <c r="GB24" s="175"/>
      <c r="GC24" s="175"/>
      <c r="GD24" s="175"/>
      <c r="GE24" s="175"/>
      <c r="GF24" s="175">
        <f>3+1</f>
        <v>4</v>
      </c>
      <c r="GG24" s="175">
        <f>8+1</f>
        <v>9</v>
      </c>
      <c r="GH24" s="175"/>
      <c r="GI24" s="175"/>
      <c r="GJ24" s="175"/>
    </row>
    <row r="25" spans="1:192" s="13" customFormat="1" ht="18" customHeight="1">
      <c r="A25" s="99"/>
      <c r="B25" s="219"/>
      <c r="C25" s="175"/>
      <c r="D25" t="s">
        <v>241</v>
      </c>
      <c r="E25" s="175">
        <v>10655</v>
      </c>
      <c r="F25" s="175">
        <v>2015</v>
      </c>
      <c r="G25"/>
      <c r="H25" s="175">
        <f t="shared" si="0"/>
        <v>15</v>
      </c>
      <c r="I25" s="99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>
        <v>2</v>
      </c>
      <c r="AY25" s="175">
        <f>1+1</f>
        <v>2</v>
      </c>
      <c r="AZ25" s="175"/>
      <c r="BA25" s="175"/>
      <c r="BB25" s="175"/>
      <c r="BC25" s="175"/>
      <c r="BD25" s="175"/>
      <c r="BE25" s="175"/>
      <c r="BF25" s="175">
        <v>0</v>
      </c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>
        <v>0</v>
      </c>
      <c r="BT25" s="175"/>
      <c r="BU25" s="175">
        <v>0</v>
      </c>
      <c r="BV25" s="175"/>
      <c r="BW25" s="175"/>
      <c r="BX25" s="175"/>
      <c r="BY25" s="175"/>
      <c r="BZ25" s="175"/>
      <c r="CA25" s="175">
        <v>0</v>
      </c>
      <c r="CB25" s="175"/>
      <c r="CC25" s="175">
        <f>2+1</f>
        <v>3</v>
      </c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>
        <v>0</v>
      </c>
      <c r="CV25" s="175">
        <v>0</v>
      </c>
      <c r="CW25" s="175"/>
      <c r="CX25" s="175"/>
      <c r="CY25" s="175"/>
      <c r="CZ25" s="175"/>
      <c r="DA25" s="175"/>
      <c r="DB25" s="175">
        <v>0</v>
      </c>
      <c r="DC25" s="175">
        <f>1+1</f>
        <v>2</v>
      </c>
      <c r="DD25" s="175"/>
      <c r="DE25" s="175"/>
      <c r="DF25" s="175">
        <f>1+2</f>
        <v>3</v>
      </c>
      <c r="DG25" s="175">
        <v>3</v>
      </c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5"/>
      <c r="FR25" s="175"/>
      <c r="FS25" s="175"/>
      <c r="FT25" s="175"/>
      <c r="FU25" s="175"/>
      <c r="FV25" s="175"/>
      <c r="FW25" s="175"/>
      <c r="FX25" s="175"/>
      <c r="FY25" s="175"/>
      <c r="FZ25" s="175"/>
      <c r="GA25" s="175"/>
      <c r="GB25" s="175"/>
      <c r="GC25" s="175"/>
      <c r="GD25" s="175"/>
      <c r="GE25" s="175"/>
      <c r="GF25" s="175"/>
      <c r="GG25" s="175"/>
      <c r="GH25" s="175"/>
      <c r="GI25" s="175"/>
      <c r="GJ25" s="175"/>
    </row>
    <row r="26" spans="1:192" s="13" customFormat="1" ht="18" customHeight="1">
      <c r="A26" s="99" t="s">
        <v>175</v>
      </c>
      <c r="B26" s="219" t="s">
        <v>86</v>
      </c>
      <c r="C26" s="175">
        <v>7279</v>
      </c>
      <c r="D26" t="s">
        <v>87</v>
      </c>
      <c r="E26" s="175">
        <v>10202</v>
      </c>
      <c r="F26" s="175">
        <v>2014</v>
      </c>
      <c r="G26" t="s">
        <v>32</v>
      </c>
      <c r="H26" s="175">
        <f t="shared" si="0"/>
        <v>106</v>
      </c>
      <c r="I26" s="99">
        <f>Tabuľka11[[#This Row],[Stĺpec32]]+Tabuľka11[[#This Row],[Stĺpec34]]+Tabuľka11[[#This Row],[Stĺpec52]]+Tabuľka11[[#This Row],[Stĺpec53]]+Tabuľka11[[#This Row],[Stĺpec59]]+Tabuľka11[[#This Row],[Stĺpec60]]+Tabuľka11[[#This Row],[Stĺpec91]]+Tabuľka11[[#This Row],[Stĺpec96]]+Tabuľka11[[#This Row],[Stĺpec100]]+Tabuľka11[[#This Row],[Stĺpec103]]+Tabuľka11[[#This Row],[Stĺpec111]]+Tabuľka11[[#This Row],[Stĺpec143]]+Tabuľka11[[#This Row],[Stĺpec144]]+Tabuľka11[[#This Row],[Stĺpec151]]+Tabuľka11[[#This Row],[Stĺpec152]]</f>
        <v>104</v>
      </c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>
        <f>1+0+2</f>
        <v>3</v>
      </c>
      <c r="AG26" s="175"/>
      <c r="AH26" s="175">
        <f>4+1</f>
        <v>5</v>
      </c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>
        <f>2+1</f>
        <v>3</v>
      </c>
      <c r="AZ26" s="175">
        <f>5+4</f>
        <v>9</v>
      </c>
      <c r="BA26" s="175"/>
      <c r="BB26" s="175"/>
      <c r="BC26" s="175"/>
      <c r="BD26" s="175"/>
      <c r="BE26" s="175"/>
      <c r="BF26" s="175">
        <f>2+2</f>
        <v>4</v>
      </c>
      <c r="BG26" s="175">
        <f>5+5</f>
        <v>10</v>
      </c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>
        <v>2</v>
      </c>
      <c r="CP26" s="175">
        <f>7+1</f>
        <v>8</v>
      </c>
      <c r="CQ26" s="175"/>
      <c r="CR26" s="175"/>
      <c r="CS26" s="175"/>
      <c r="CT26" s="175">
        <f>9+5</f>
        <v>14</v>
      </c>
      <c r="CU26" s="175"/>
      <c r="CV26" s="175"/>
      <c r="CW26" s="175"/>
      <c r="CX26" s="175">
        <f>4+3+2</f>
        <v>9</v>
      </c>
      <c r="CY26" s="175"/>
      <c r="CZ26" s="175"/>
      <c r="DA26" s="175">
        <f>7+5</f>
        <v>12</v>
      </c>
      <c r="DB26" s="175"/>
      <c r="DC26" s="175"/>
      <c r="DD26" s="175">
        <v>0</v>
      </c>
      <c r="DE26" s="175"/>
      <c r="DF26" s="175"/>
      <c r="DG26" s="175"/>
      <c r="DH26" s="175"/>
      <c r="DI26" s="175">
        <f>3+3</f>
        <v>6</v>
      </c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>
        <f>3+1</f>
        <v>4</v>
      </c>
      <c r="EY26" s="175">
        <f>5+2</f>
        <v>7</v>
      </c>
      <c r="EZ26" s="175"/>
      <c r="FA26" s="175"/>
      <c r="FB26" s="175"/>
      <c r="FC26" s="175"/>
      <c r="FD26" s="175"/>
      <c r="FE26" s="175"/>
      <c r="FF26" s="175">
        <f>3+1</f>
        <v>4</v>
      </c>
      <c r="FG26" s="175">
        <f>5+1</f>
        <v>6</v>
      </c>
      <c r="FH26" s="175"/>
      <c r="FI26" s="175"/>
      <c r="FJ26" s="175"/>
      <c r="FK26" s="175"/>
      <c r="FL26" s="175"/>
      <c r="FM26" s="175"/>
      <c r="FN26" s="175"/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  <c r="GD26" s="175"/>
      <c r="GE26" s="175"/>
      <c r="GF26" s="175"/>
      <c r="GG26" s="175"/>
      <c r="GH26" s="175"/>
      <c r="GI26" s="175"/>
      <c r="GJ26" s="175"/>
    </row>
    <row r="27" spans="1:192" ht="18" customHeight="1">
      <c r="A27" s="99" t="s">
        <v>176</v>
      </c>
      <c r="B27" s="219" t="s">
        <v>72</v>
      </c>
      <c r="C27" s="175">
        <v>4920</v>
      </c>
      <c r="D27" t="s">
        <v>74</v>
      </c>
      <c r="E27" s="175">
        <v>9051</v>
      </c>
      <c r="F27" s="175">
        <v>2010</v>
      </c>
      <c r="G27" t="s">
        <v>384</v>
      </c>
      <c r="H27" s="175">
        <f>SUM(J27:GJ27)</f>
        <v>78</v>
      </c>
      <c r="I27" s="99">
        <f>SUM(H27:H28)</f>
        <v>94</v>
      </c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>
        <f>9+4</f>
        <v>13</v>
      </c>
      <c r="CQ27" s="175"/>
      <c r="CR27" s="175"/>
      <c r="CS27" s="175"/>
      <c r="CT27" s="175"/>
      <c r="CU27" s="175"/>
      <c r="CV27" s="175"/>
      <c r="CW27" s="175"/>
      <c r="CX27" s="175"/>
      <c r="CY27" s="175">
        <f>8+2+3</f>
        <v>13</v>
      </c>
      <c r="CZ27" s="175"/>
      <c r="DA27" s="175"/>
      <c r="DB27" s="175"/>
      <c r="DC27" s="175"/>
      <c r="DD27" s="175">
        <f>1+2+2</f>
        <v>5</v>
      </c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/>
      <c r="DW27" s="175"/>
      <c r="DX27" s="175"/>
      <c r="DY27" s="175"/>
      <c r="DZ27" s="175"/>
      <c r="EA27" s="175"/>
      <c r="EB27" s="175"/>
      <c r="EC27" s="175"/>
      <c r="ED27" s="175"/>
      <c r="EE27" s="175"/>
      <c r="EF27" s="175"/>
      <c r="EG27" s="175"/>
      <c r="EH27" s="175"/>
      <c r="EI27" s="175"/>
      <c r="EJ27" s="175"/>
      <c r="EK27" s="175"/>
      <c r="EL27" s="175"/>
      <c r="EM27" s="175">
        <f>7+3+2</f>
        <v>12</v>
      </c>
      <c r="EN27" s="175">
        <v>0</v>
      </c>
      <c r="EO27" s="175"/>
      <c r="EP27" s="175"/>
      <c r="EQ27" s="175"/>
      <c r="ER27" s="175">
        <f>7+4+2</f>
        <v>13</v>
      </c>
      <c r="ES27" s="175"/>
      <c r="ET27" s="175"/>
      <c r="EU27" s="175"/>
      <c r="EV27" s="175"/>
      <c r="EW27" s="175"/>
      <c r="EX27" s="175"/>
      <c r="EY27" s="175"/>
      <c r="EZ27" s="175">
        <f>6+4</f>
        <v>10</v>
      </c>
      <c r="FA27" s="175"/>
      <c r="FB27" s="175"/>
      <c r="FC27" s="175"/>
      <c r="FD27" s="175"/>
      <c r="FE27" s="175"/>
      <c r="FF27" s="175"/>
      <c r="FG27" s="175"/>
      <c r="FH27" s="175">
        <f>8+4</f>
        <v>12</v>
      </c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  <c r="GD27" s="175"/>
      <c r="GE27" s="175"/>
      <c r="GF27" s="175"/>
      <c r="GG27" s="175"/>
      <c r="GH27" s="175"/>
      <c r="GI27" s="175"/>
      <c r="GJ27" s="175"/>
    </row>
    <row r="28" spans="1:192" ht="18" customHeight="1">
      <c r="D28" t="s">
        <v>343</v>
      </c>
      <c r="F28" s="175">
        <v>2006</v>
      </c>
      <c r="H28" s="175">
        <f>SUM(J28:GJ28)</f>
        <v>16</v>
      </c>
      <c r="J28" s="175"/>
      <c r="K28" s="175"/>
      <c r="L28" s="175"/>
      <c r="M28" s="175"/>
      <c r="N28" s="175"/>
      <c r="O28" s="175"/>
      <c r="P28" s="175"/>
      <c r="Q28" s="175"/>
      <c r="R28" s="175"/>
      <c r="S28" s="175">
        <f>7+4</f>
        <v>11</v>
      </c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>
        <f>0</f>
        <v>0</v>
      </c>
      <c r="AS28" s="175"/>
      <c r="AT28" s="175">
        <f>1+2+2</f>
        <v>5</v>
      </c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</row>
    <row r="29" spans="1:192" s="13" customFormat="1" ht="18" customHeight="1">
      <c r="A29" s="99" t="s">
        <v>177</v>
      </c>
      <c r="B29" s="219" t="s">
        <v>79</v>
      </c>
      <c r="C29" s="175">
        <v>5185</v>
      </c>
      <c r="D29" t="s">
        <v>351</v>
      </c>
      <c r="E29" s="175">
        <v>11003</v>
      </c>
      <c r="F29" s="175">
        <v>2015</v>
      </c>
      <c r="G29" t="s">
        <v>42</v>
      </c>
      <c r="H29" s="175">
        <f t="shared" si="0"/>
        <v>12</v>
      </c>
      <c r="I29" s="99">
        <f>SUM(H29:H32)</f>
        <v>90</v>
      </c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>
        <f>3+3+1</f>
        <v>7</v>
      </c>
      <c r="AW29" s="175">
        <f>2+2+1</f>
        <v>5</v>
      </c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5"/>
      <c r="FF29" s="175"/>
      <c r="FG29" s="175"/>
      <c r="FH29" s="175"/>
      <c r="FI29" s="175"/>
      <c r="FJ29" s="175"/>
      <c r="FK29" s="175"/>
      <c r="FL29" s="175"/>
      <c r="FM29" s="175"/>
      <c r="FN29" s="175"/>
      <c r="FO29" s="175"/>
      <c r="FP29" s="175"/>
      <c r="FQ29" s="175"/>
      <c r="FR29" s="175"/>
      <c r="FS29" s="175"/>
      <c r="FT29" s="175"/>
      <c r="FU29" s="175"/>
      <c r="FV29" s="175"/>
      <c r="FW29" s="175"/>
      <c r="FX29" s="175"/>
      <c r="FY29" s="175"/>
      <c r="FZ29" s="175"/>
      <c r="GA29" s="175"/>
      <c r="GB29" s="175"/>
      <c r="GC29" s="175"/>
      <c r="GD29" s="175"/>
      <c r="GE29" s="175"/>
      <c r="GF29" s="175"/>
      <c r="GG29" s="175"/>
      <c r="GH29" s="175"/>
      <c r="GI29" s="175"/>
      <c r="GJ29" s="175"/>
    </row>
    <row r="30" spans="1:192" s="13" customFormat="1" ht="18" customHeight="1">
      <c r="A30" s="99"/>
      <c r="B30" s="219"/>
      <c r="C30" s="175"/>
      <c r="D30" t="s">
        <v>352</v>
      </c>
      <c r="E30" s="175">
        <v>11004</v>
      </c>
      <c r="F30" s="175">
        <v>2015</v>
      </c>
      <c r="G30"/>
      <c r="H30" s="175">
        <f t="shared" si="0"/>
        <v>11</v>
      </c>
      <c r="I30" s="99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>
        <f>2+2+1</f>
        <v>5</v>
      </c>
      <c r="AW30" s="175">
        <f>3+2+1</f>
        <v>6</v>
      </c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175"/>
      <c r="DK30" s="175"/>
      <c r="DL30" s="175"/>
      <c r="DM30" s="175"/>
      <c r="DN30" s="175"/>
      <c r="DO30" s="175"/>
      <c r="DP30" s="175"/>
      <c r="DQ30" s="175"/>
      <c r="DR30" s="175"/>
      <c r="DS30" s="175"/>
      <c r="DT30" s="175"/>
      <c r="DU30" s="175"/>
      <c r="DV30" s="175"/>
      <c r="DW30" s="175"/>
      <c r="DX30" s="175"/>
      <c r="DY30" s="175"/>
      <c r="DZ30" s="175"/>
      <c r="EA30" s="175"/>
      <c r="EB30" s="175"/>
      <c r="EC30" s="175"/>
      <c r="ED30" s="175"/>
      <c r="EE30" s="175"/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5"/>
      <c r="FG30" s="175"/>
      <c r="FH30" s="175"/>
      <c r="FI30" s="175"/>
      <c r="FJ30" s="175"/>
      <c r="FK30" s="175"/>
      <c r="FL30" s="175"/>
      <c r="FM30" s="175"/>
      <c r="FN30" s="175"/>
      <c r="FO30" s="175"/>
      <c r="FP30" s="175"/>
      <c r="FQ30" s="175"/>
      <c r="FR30" s="175"/>
      <c r="FS30" s="175"/>
      <c r="FT30" s="175"/>
      <c r="FU30" s="175"/>
      <c r="FV30" s="175"/>
      <c r="FW30" s="175"/>
      <c r="FX30" s="175"/>
      <c r="FY30" s="175"/>
      <c r="FZ30" s="175"/>
      <c r="GA30" s="175"/>
      <c r="GB30" s="175"/>
      <c r="GC30" s="175"/>
      <c r="GD30" s="175"/>
      <c r="GE30" s="175"/>
      <c r="GF30" s="175"/>
      <c r="GG30" s="175"/>
      <c r="GH30" s="175"/>
      <c r="GI30" s="175"/>
      <c r="GJ30" s="175"/>
    </row>
    <row r="31" spans="1:192" s="13" customFormat="1" ht="18" customHeight="1">
      <c r="A31" s="272"/>
      <c r="B31" s="285"/>
      <c r="C31" s="175"/>
      <c r="D31" s="4" t="s">
        <v>519</v>
      </c>
      <c r="E31" s="175">
        <v>11222</v>
      </c>
      <c r="F31" s="175">
        <v>2015</v>
      </c>
      <c r="G31"/>
      <c r="H31" s="175">
        <f t="shared" si="0"/>
        <v>8</v>
      </c>
      <c r="I31" s="99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284"/>
      <c r="AN31" s="284"/>
      <c r="AO31" s="284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75"/>
      <c r="EC31" s="175"/>
      <c r="ED31" s="175"/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5"/>
      <c r="ER31" s="175"/>
      <c r="ES31" s="175">
        <f>5+3</f>
        <v>8</v>
      </c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75"/>
      <c r="GF31" s="175"/>
      <c r="GG31" s="175"/>
      <c r="GH31" s="175"/>
      <c r="GI31" s="175"/>
      <c r="GJ31" s="175"/>
    </row>
    <row r="32" spans="1:192" s="13" customFormat="1" ht="18" customHeight="1">
      <c r="A32" s="99"/>
      <c r="B32" s="219"/>
      <c r="C32" s="175"/>
      <c r="D32" t="s">
        <v>388</v>
      </c>
      <c r="E32" s="175">
        <v>11168</v>
      </c>
      <c r="F32" s="175"/>
      <c r="G32"/>
      <c r="H32" s="175">
        <f t="shared" si="0"/>
        <v>59</v>
      </c>
      <c r="I32" s="99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>
        <f>15+6</f>
        <v>21</v>
      </c>
      <c r="CS32" s="175"/>
      <c r="CT32" s="175"/>
      <c r="CU32" s="175"/>
      <c r="CV32" s="175"/>
      <c r="CW32" s="175"/>
      <c r="CX32" s="175"/>
      <c r="CY32" s="175"/>
      <c r="CZ32" s="175">
        <f>12+4</f>
        <v>16</v>
      </c>
      <c r="DA32" s="175"/>
      <c r="DB32" s="175"/>
      <c r="DC32" s="175"/>
      <c r="DD32" s="175"/>
      <c r="DE32" s="175">
        <f>15+7</f>
        <v>22</v>
      </c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/>
      <c r="GE32" s="175"/>
      <c r="GF32" s="175"/>
      <c r="GG32" s="175"/>
      <c r="GH32" s="175"/>
      <c r="GI32" s="175"/>
      <c r="GJ32" s="175"/>
    </row>
    <row r="33" spans="1:192" s="17" customFormat="1" ht="18" customHeight="1">
      <c r="A33" s="99" t="s">
        <v>188</v>
      </c>
      <c r="B33" s="219" t="s">
        <v>33</v>
      </c>
      <c r="C33" s="175">
        <v>4256</v>
      </c>
      <c r="D33" t="s">
        <v>184</v>
      </c>
      <c r="E33" s="175"/>
      <c r="F33" s="175">
        <v>2006</v>
      </c>
      <c r="G33" t="s">
        <v>315</v>
      </c>
      <c r="H33" s="175">
        <f t="shared" si="0"/>
        <v>19</v>
      </c>
      <c r="I33" s="99">
        <f>SUM(H33:H36)</f>
        <v>81</v>
      </c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>
        <f>5+3+3</f>
        <v>11</v>
      </c>
      <c r="AT33" s="175"/>
      <c r="AU33" s="175">
        <f>2+3+3</f>
        <v>8</v>
      </c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  <c r="EX33" s="175"/>
      <c r="EY33" s="175"/>
      <c r="EZ33" s="175"/>
      <c r="FA33" s="175"/>
      <c r="FB33" s="175"/>
      <c r="FC33" s="175"/>
      <c r="FD33" s="175"/>
      <c r="FE33" s="175"/>
      <c r="FF33" s="175"/>
      <c r="FG33" s="175"/>
      <c r="FH33" s="175"/>
      <c r="FI33" s="175"/>
      <c r="FJ33" s="175"/>
      <c r="FK33" s="175"/>
      <c r="FL33" s="175"/>
      <c r="FM33" s="175"/>
      <c r="FN33" s="175"/>
      <c r="FO33" s="175"/>
      <c r="FP33" s="175"/>
      <c r="FQ33" s="175"/>
      <c r="FR33" s="175"/>
      <c r="FS33" s="175"/>
      <c r="FT33" s="175"/>
      <c r="FU33" s="175"/>
      <c r="FV33" s="175"/>
      <c r="FW33" s="175"/>
      <c r="FX33" s="175"/>
      <c r="FY33" s="175"/>
      <c r="FZ33" s="175"/>
      <c r="GA33" s="175"/>
      <c r="GB33" s="175"/>
      <c r="GC33" s="175"/>
      <c r="GD33" s="175"/>
      <c r="GE33" s="175"/>
      <c r="GF33" s="175"/>
      <c r="GG33" s="175"/>
      <c r="GH33" s="175"/>
      <c r="GI33" s="175"/>
      <c r="GJ33" s="175"/>
    </row>
    <row r="34" spans="1:192" s="17" customFormat="1" ht="18" customHeight="1">
      <c r="A34" s="99"/>
      <c r="B34" s="219"/>
      <c r="C34" s="175"/>
      <c r="D34" t="s">
        <v>247</v>
      </c>
      <c r="E34" s="175">
        <v>10166</v>
      </c>
      <c r="F34" s="175">
        <v>2012</v>
      </c>
      <c r="G34"/>
      <c r="H34" s="175">
        <f t="shared" si="0"/>
        <v>45</v>
      </c>
      <c r="I34" s="99"/>
      <c r="J34" s="175"/>
      <c r="K34" s="175"/>
      <c r="L34" s="175">
        <v>0</v>
      </c>
      <c r="M34" s="175">
        <f>3+2+2</f>
        <v>7</v>
      </c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>
        <f>3+2+2</f>
        <v>7</v>
      </c>
      <c r="AS34" s="175"/>
      <c r="AT34" s="175">
        <f>3+3+2</f>
        <v>8</v>
      </c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>
        <f>3+2+2</f>
        <v>7</v>
      </c>
      <c r="CL34" s="175">
        <f>3+3+2</f>
        <v>8</v>
      </c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>
        <f>3+3+2</f>
        <v>8</v>
      </c>
      <c r="DT34" s="175"/>
      <c r="DU34" s="175"/>
      <c r="DV34" s="175"/>
      <c r="DW34" s="175">
        <v>0</v>
      </c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  <c r="EX34" s="175"/>
      <c r="EY34" s="175"/>
      <c r="EZ34" s="175"/>
      <c r="FA34" s="175"/>
      <c r="FB34" s="175"/>
      <c r="FC34" s="175"/>
      <c r="FD34" s="175"/>
      <c r="FE34" s="175"/>
      <c r="FF34" s="175"/>
      <c r="FG34" s="175"/>
      <c r="FH34" s="175"/>
      <c r="FI34" s="175"/>
      <c r="FJ34" s="175"/>
      <c r="FK34" s="175"/>
      <c r="FL34" s="175"/>
      <c r="FM34" s="175"/>
      <c r="FN34" s="175"/>
      <c r="FO34" s="175"/>
      <c r="FP34" s="175"/>
      <c r="FQ34" s="175"/>
      <c r="FR34" s="175"/>
      <c r="FS34" s="175"/>
      <c r="FT34" s="175"/>
      <c r="FU34" s="175"/>
      <c r="FV34" s="175"/>
      <c r="FW34" s="175"/>
      <c r="FX34" s="175"/>
      <c r="FY34" s="175"/>
      <c r="FZ34" s="175"/>
      <c r="GA34" s="175"/>
      <c r="GB34" s="175"/>
      <c r="GC34" s="175"/>
      <c r="GD34" s="175"/>
      <c r="GE34" s="175"/>
      <c r="GF34" s="175"/>
      <c r="GG34" s="175"/>
      <c r="GH34" s="175"/>
      <c r="GI34" s="175"/>
      <c r="GJ34" s="175"/>
    </row>
    <row r="35" spans="1:192" s="17" customFormat="1" ht="18" customHeight="1">
      <c r="A35" s="272"/>
      <c r="B35" s="285"/>
      <c r="C35" s="175"/>
      <c r="D35" s="4" t="s">
        <v>522</v>
      </c>
      <c r="E35" s="175">
        <v>10340</v>
      </c>
      <c r="F35" s="175">
        <v>2013</v>
      </c>
      <c r="G35"/>
      <c r="H35" s="175">
        <f t="shared" si="0"/>
        <v>8</v>
      </c>
      <c r="I35" s="99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284"/>
      <c r="AN35" s="284"/>
      <c r="AO35" s="284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75"/>
      <c r="EC35" s="175"/>
      <c r="ED35" s="175"/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5"/>
      <c r="EU35" s="175"/>
      <c r="EV35" s="175">
        <f>2+1</f>
        <v>3</v>
      </c>
      <c r="EW35" s="175">
        <v>3</v>
      </c>
      <c r="EX35" s="175"/>
      <c r="EY35" s="175"/>
      <c r="EZ35" s="175"/>
      <c r="FA35" s="175"/>
      <c r="FB35" s="175"/>
      <c r="FC35" s="175"/>
      <c r="FD35" s="175"/>
      <c r="FE35" s="175">
        <v>2</v>
      </c>
      <c r="FF35" s="175"/>
      <c r="FG35" s="175"/>
      <c r="FH35" s="175"/>
      <c r="FI35" s="175"/>
      <c r="FJ35" s="175"/>
      <c r="FK35" s="175"/>
      <c r="FL35" s="175"/>
      <c r="FM35" s="175"/>
      <c r="FN35" s="175"/>
      <c r="FO35" s="175"/>
      <c r="FP35" s="175"/>
      <c r="FQ35" s="175"/>
      <c r="FR35" s="175"/>
      <c r="FS35" s="175"/>
      <c r="FT35" s="175"/>
      <c r="FU35" s="175"/>
      <c r="FV35" s="175"/>
      <c r="FW35" s="175"/>
      <c r="FX35" s="175"/>
      <c r="FY35" s="175"/>
      <c r="FZ35" s="175"/>
      <c r="GA35" s="175"/>
      <c r="GB35" s="175"/>
      <c r="GC35" s="175"/>
      <c r="GD35" s="175"/>
      <c r="GE35" s="175"/>
      <c r="GF35" s="175"/>
      <c r="GG35" s="175"/>
      <c r="GH35" s="175"/>
      <c r="GI35" s="175"/>
      <c r="GJ35" s="175"/>
    </row>
    <row r="36" spans="1:192" s="17" customFormat="1" ht="18" customHeight="1">
      <c r="A36" s="99"/>
      <c r="B36" s="219"/>
      <c r="C36" s="175"/>
      <c r="D36" t="s">
        <v>314</v>
      </c>
      <c r="E36" s="175">
        <v>10703</v>
      </c>
      <c r="F36" s="175">
        <v>2014</v>
      </c>
      <c r="G36"/>
      <c r="H36" s="175">
        <f t="shared" si="0"/>
        <v>9</v>
      </c>
      <c r="I36" s="99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>
        <f>1+3</f>
        <v>4</v>
      </c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/>
      <c r="EA36" s="175"/>
      <c r="EB36" s="175"/>
      <c r="EC36" s="175"/>
      <c r="ED36" s="175"/>
      <c r="EE36" s="175"/>
      <c r="EF36" s="175"/>
      <c r="EG36" s="175"/>
      <c r="EH36" s="175"/>
      <c r="EI36" s="175"/>
      <c r="EJ36" s="175"/>
      <c r="EK36" s="175"/>
      <c r="EL36" s="175"/>
      <c r="EM36" s="175"/>
      <c r="EN36" s="175"/>
      <c r="EO36" s="175"/>
      <c r="EP36" s="175"/>
      <c r="EQ36" s="175"/>
      <c r="ER36" s="175"/>
      <c r="ES36" s="175"/>
      <c r="ET36" s="175"/>
      <c r="EU36" s="175"/>
      <c r="EV36" s="175">
        <f>1+1</f>
        <v>2</v>
      </c>
      <c r="EW36" s="175"/>
      <c r="EX36" s="175"/>
      <c r="EY36" s="175"/>
      <c r="EZ36" s="175"/>
      <c r="FA36" s="175"/>
      <c r="FB36" s="175"/>
      <c r="FC36" s="175">
        <v>3</v>
      </c>
      <c r="FD36" s="175"/>
      <c r="FE36" s="175"/>
      <c r="FF36" s="175"/>
      <c r="FG36" s="175"/>
      <c r="FH36" s="175"/>
      <c r="FI36" s="175"/>
      <c r="FJ36" s="175"/>
      <c r="FK36" s="175"/>
      <c r="FL36" s="175"/>
      <c r="FM36" s="175"/>
      <c r="FN36" s="175"/>
      <c r="FO36" s="175"/>
      <c r="FP36" s="175"/>
      <c r="FQ36" s="175"/>
      <c r="FR36" s="175"/>
      <c r="FS36" s="175"/>
      <c r="FT36" s="175"/>
      <c r="FU36" s="175"/>
      <c r="FV36" s="175"/>
      <c r="FW36" s="175"/>
      <c r="FX36" s="175"/>
      <c r="FY36" s="175"/>
      <c r="FZ36" s="175"/>
      <c r="GA36" s="175"/>
      <c r="GB36" s="175"/>
      <c r="GC36" s="175"/>
      <c r="GD36" s="175"/>
      <c r="GE36" s="175"/>
      <c r="GF36" s="175"/>
      <c r="GG36" s="175"/>
      <c r="GH36" s="175"/>
      <c r="GI36" s="175"/>
      <c r="GJ36" s="175"/>
    </row>
    <row r="37" spans="1:192" s="13" customFormat="1" ht="18" customHeight="1">
      <c r="A37" s="99" t="s">
        <v>450</v>
      </c>
      <c r="B37" s="219" t="s">
        <v>34</v>
      </c>
      <c r="C37" s="175">
        <v>867</v>
      </c>
      <c r="D37" t="s">
        <v>60</v>
      </c>
      <c r="E37" s="175">
        <v>9402</v>
      </c>
      <c r="F37" s="175">
        <v>2006</v>
      </c>
      <c r="G37" t="s">
        <v>32</v>
      </c>
      <c r="H37" s="175">
        <f t="shared" si="0"/>
        <v>65</v>
      </c>
      <c r="I37" s="99">
        <f>H37</f>
        <v>65</v>
      </c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>
        <f>10+5</f>
        <v>15</v>
      </c>
      <c r="BF37" s="175"/>
      <c r="BG37" s="175"/>
      <c r="BH37" s="175"/>
      <c r="BI37" s="175"/>
      <c r="BJ37" s="175"/>
      <c r="BK37" s="175"/>
      <c r="BL37" s="175">
        <f>10+5</f>
        <v>15</v>
      </c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5"/>
      <c r="BY37" s="175">
        <f>8+6</f>
        <v>14</v>
      </c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  <c r="CU37" s="175"/>
      <c r="CV37" s="175"/>
      <c r="CW37" s="175"/>
      <c r="CX37" s="175"/>
      <c r="CY37" s="175"/>
      <c r="CZ37" s="175">
        <f>5+3</f>
        <v>8</v>
      </c>
      <c r="DA37" s="175"/>
      <c r="DB37" s="175"/>
      <c r="DC37" s="175"/>
      <c r="DD37" s="175"/>
      <c r="DE37" s="175">
        <f>8+5</f>
        <v>13</v>
      </c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/>
      <c r="DV37" s="175"/>
      <c r="DW37" s="175"/>
      <c r="DX37" s="175"/>
      <c r="DY37" s="175"/>
      <c r="DZ37" s="175"/>
      <c r="EA37" s="175"/>
      <c r="EB37" s="175"/>
      <c r="EC37" s="175"/>
      <c r="ED37" s="175"/>
      <c r="EE37" s="175"/>
      <c r="EF37" s="175"/>
      <c r="EG37" s="175"/>
      <c r="EH37" s="175"/>
      <c r="EI37" s="175"/>
      <c r="EJ37" s="175"/>
      <c r="EK37" s="175"/>
      <c r="EL37" s="175"/>
      <c r="EM37" s="175"/>
      <c r="EN37" s="175"/>
      <c r="EO37" s="175"/>
      <c r="EP37" s="175"/>
      <c r="EQ37" s="175"/>
      <c r="ER37" s="175"/>
      <c r="ES37" s="175"/>
      <c r="ET37" s="175"/>
      <c r="EU37" s="175"/>
      <c r="EV37" s="175"/>
      <c r="EW37" s="175"/>
      <c r="EX37" s="175"/>
      <c r="EY37" s="175"/>
      <c r="EZ37" s="175"/>
      <c r="FA37" s="175"/>
      <c r="FB37" s="175"/>
      <c r="FC37" s="175"/>
      <c r="FD37" s="175"/>
      <c r="FE37" s="175"/>
      <c r="FF37" s="175"/>
      <c r="FG37" s="175"/>
      <c r="FH37" s="175"/>
      <c r="FI37" s="175"/>
      <c r="FJ37" s="175"/>
      <c r="FK37" s="175"/>
      <c r="FL37" s="175"/>
      <c r="FM37" s="175"/>
      <c r="FN37" s="175"/>
      <c r="FO37" s="175"/>
      <c r="FP37" s="175"/>
      <c r="FQ37" s="175"/>
      <c r="FR37" s="175"/>
      <c r="FS37" s="175"/>
      <c r="FT37" s="175"/>
      <c r="FU37" s="175"/>
      <c r="FV37" s="175"/>
      <c r="FW37" s="175"/>
      <c r="FX37" s="175"/>
      <c r="FY37" s="175"/>
      <c r="FZ37" s="175"/>
      <c r="GA37" s="175"/>
      <c r="GB37" s="175"/>
      <c r="GC37" s="175"/>
      <c r="GD37" s="175"/>
      <c r="GE37" s="175"/>
      <c r="GF37" s="175"/>
      <c r="GG37" s="175"/>
      <c r="GH37" s="175"/>
      <c r="GI37" s="175"/>
      <c r="GJ37" s="175"/>
    </row>
    <row r="38" spans="1:192" s="13" customFormat="1" ht="18" customHeight="1">
      <c r="A38" s="99" t="s">
        <v>200</v>
      </c>
      <c r="B38" s="219" t="s">
        <v>270</v>
      </c>
      <c r="C38" s="175">
        <v>3057</v>
      </c>
      <c r="D38" t="s">
        <v>271</v>
      </c>
      <c r="E38" s="175">
        <v>9969</v>
      </c>
      <c r="F38" s="175">
        <v>2013</v>
      </c>
      <c r="G38" t="s">
        <v>299</v>
      </c>
      <c r="H38" s="175">
        <f t="shared" si="0"/>
        <v>59</v>
      </c>
      <c r="I38" s="99">
        <f>H38</f>
        <v>59</v>
      </c>
      <c r="J38" s="175"/>
      <c r="K38" s="175"/>
      <c r="L38" s="175"/>
      <c r="M38" s="175"/>
      <c r="N38" s="175"/>
      <c r="O38" s="175"/>
      <c r="P38" s="175">
        <f>5+4</f>
        <v>9</v>
      </c>
      <c r="Q38" s="175"/>
      <c r="R38" s="175">
        <f>2+1</f>
        <v>3</v>
      </c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>
        <v>3</v>
      </c>
      <c r="BQ38" s="175">
        <v>5</v>
      </c>
      <c r="BR38" s="175"/>
      <c r="BS38" s="175"/>
      <c r="BT38" s="175">
        <f>7+5</f>
        <v>12</v>
      </c>
      <c r="BU38" s="175"/>
      <c r="BV38" s="175"/>
      <c r="BW38" s="175">
        <v>0</v>
      </c>
      <c r="BX38" s="175"/>
      <c r="BY38" s="175"/>
      <c r="BZ38" s="175"/>
      <c r="CA38" s="175"/>
      <c r="CB38" s="175">
        <f>7+3</f>
        <v>10</v>
      </c>
      <c r="CC38" s="175"/>
      <c r="CD38" s="175">
        <f>1+0</f>
        <v>1</v>
      </c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>
        <f>5+1</f>
        <v>6</v>
      </c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>
        <f>3+0+2</f>
        <v>5</v>
      </c>
      <c r="EA38" s="175">
        <f>3+0+2</f>
        <v>5</v>
      </c>
      <c r="EB38" s="175"/>
      <c r="EC38" s="175"/>
      <c r="ED38" s="175"/>
      <c r="EE38" s="175"/>
      <c r="EF38" s="175"/>
      <c r="EG38" s="175"/>
      <c r="EH38" s="175"/>
      <c r="EI38" s="175"/>
      <c r="EJ38" s="175"/>
      <c r="EK38" s="175"/>
      <c r="EL38" s="175"/>
      <c r="EM38" s="175"/>
      <c r="EN38" s="175"/>
      <c r="EO38" s="175"/>
      <c r="EP38" s="175"/>
      <c r="EQ38" s="175"/>
      <c r="ER38" s="175"/>
      <c r="ES38" s="175"/>
      <c r="ET38" s="175"/>
      <c r="EU38" s="175"/>
      <c r="EV38" s="175"/>
      <c r="EW38" s="175"/>
      <c r="EX38" s="175"/>
      <c r="EY38" s="175"/>
      <c r="EZ38" s="175"/>
      <c r="FA38" s="175"/>
      <c r="FB38" s="175"/>
      <c r="FC38" s="175"/>
      <c r="FD38" s="175"/>
      <c r="FE38" s="175"/>
      <c r="FF38" s="175"/>
      <c r="FG38" s="175"/>
      <c r="FH38" s="175"/>
      <c r="FI38" s="175"/>
      <c r="FJ38" s="175"/>
      <c r="FK38" s="175"/>
      <c r="FL38" s="175"/>
      <c r="FM38" s="175"/>
      <c r="FN38" s="175"/>
      <c r="FO38" s="175"/>
      <c r="FP38" s="175"/>
      <c r="FQ38" s="175"/>
      <c r="FR38" s="175"/>
      <c r="FS38" s="175"/>
      <c r="FT38" s="175"/>
      <c r="FU38" s="175"/>
      <c r="FV38" s="175"/>
      <c r="FW38" s="175"/>
      <c r="FX38" s="175"/>
      <c r="FY38" s="175"/>
      <c r="FZ38" s="175"/>
      <c r="GA38" s="175"/>
      <c r="GB38" s="175"/>
      <c r="GC38" s="175"/>
      <c r="GD38" s="175"/>
      <c r="GE38" s="175"/>
      <c r="GF38" s="175"/>
      <c r="GG38" s="175"/>
      <c r="GH38" s="175"/>
      <c r="GI38" s="175"/>
      <c r="GJ38" s="175"/>
    </row>
    <row r="39" spans="1:192" s="13" customFormat="1" ht="18" customHeight="1">
      <c r="A39" s="99" t="s">
        <v>195</v>
      </c>
      <c r="B39" s="219" t="s">
        <v>127</v>
      </c>
      <c r="C39" s="175">
        <v>2362</v>
      </c>
      <c r="D39" t="s">
        <v>301</v>
      </c>
      <c r="E39" s="175">
        <v>10553</v>
      </c>
      <c r="F39" s="175">
        <v>2014</v>
      </c>
      <c r="G39" t="s">
        <v>302</v>
      </c>
      <c r="H39" s="175">
        <f t="shared" si="0"/>
        <v>43</v>
      </c>
      <c r="I39" s="99">
        <f>H39</f>
        <v>43</v>
      </c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>
        <v>0</v>
      </c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>
        <v>0</v>
      </c>
      <c r="BO39" s="175">
        <f>5+1</f>
        <v>6</v>
      </c>
      <c r="BP39" s="175"/>
      <c r="BQ39" s="175"/>
      <c r="BR39" s="175"/>
      <c r="BS39" s="175"/>
      <c r="BT39" s="175"/>
      <c r="BU39" s="175">
        <v>0</v>
      </c>
      <c r="BV39" s="175">
        <v>0</v>
      </c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  <c r="CU39" s="175"/>
      <c r="CV39" s="175"/>
      <c r="CW39" s="175"/>
      <c r="CX39" s="175"/>
      <c r="CY39" s="175"/>
      <c r="CZ39" s="175"/>
      <c r="DA39" s="175"/>
      <c r="DB39" s="175"/>
      <c r="DC39" s="175"/>
      <c r="DD39" s="175"/>
      <c r="DE39" s="175"/>
      <c r="DF39" s="175"/>
      <c r="DG39" s="175"/>
      <c r="DH39" s="175"/>
      <c r="DI39" s="175"/>
      <c r="DJ39" s="175"/>
      <c r="DK39" s="175"/>
      <c r="DL39" s="175"/>
      <c r="DM39" s="175"/>
      <c r="DN39" s="175"/>
      <c r="DO39" s="175"/>
      <c r="DP39" s="175"/>
      <c r="DQ39" s="175"/>
      <c r="DR39" s="175"/>
      <c r="DS39" s="175"/>
      <c r="DT39" s="175"/>
      <c r="DU39" s="175"/>
      <c r="DV39" s="175"/>
      <c r="DW39" s="175"/>
      <c r="DX39" s="175"/>
      <c r="DY39" s="175">
        <f>2+1+1</f>
        <v>4</v>
      </c>
      <c r="DZ39" s="175"/>
      <c r="EA39" s="175"/>
      <c r="EB39" s="175"/>
      <c r="EC39" s="175"/>
      <c r="ED39" s="175"/>
      <c r="EE39" s="175"/>
      <c r="EF39" s="175"/>
      <c r="EG39" s="175"/>
      <c r="EH39" s="175"/>
      <c r="EI39" s="175"/>
      <c r="EJ39" s="175"/>
      <c r="EK39" s="175"/>
      <c r="EL39" s="175">
        <f>2+1+1</f>
        <v>4</v>
      </c>
      <c r="EM39" s="175"/>
      <c r="EN39" s="175"/>
      <c r="EO39" s="175"/>
      <c r="EP39" s="175"/>
      <c r="EQ39" s="175">
        <f>5+2+1</f>
        <v>8</v>
      </c>
      <c r="ER39" s="175"/>
      <c r="ES39" s="175"/>
      <c r="ET39" s="175"/>
      <c r="EU39" s="175"/>
      <c r="EV39" s="175"/>
      <c r="EW39" s="175">
        <f>4+2</f>
        <v>6</v>
      </c>
      <c r="EX39" s="175"/>
      <c r="EY39" s="175"/>
      <c r="EZ39" s="175"/>
      <c r="FA39" s="175"/>
      <c r="FB39" s="175"/>
      <c r="FC39" s="175"/>
      <c r="FD39" s="175"/>
      <c r="FE39" s="175">
        <v>3</v>
      </c>
      <c r="FF39" s="175"/>
      <c r="FG39" s="175"/>
      <c r="FH39" s="175"/>
      <c r="FI39" s="175"/>
      <c r="FJ39" s="175"/>
      <c r="FK39" s="175"/>
      <c r="FL39" s="175"/>
      <c r="FM39" s="175"/>
      <c r="FN39" s="175"/>
      <c r="FO39" s="175"/>
      <c r="FP39" s="175"/>
      <c r="FQ39" s="175"/>
      <c r="FR39" s="175"/>
      <c r="FS39" s="175"/>
      <c r="FT39" s="175"/>
      <c r="FU39" s="175"/>
      <c r="FV39" s="175"/>
      <c r="FW39" s="175"/>
      <c r="FX39" s="175">
        <f>4+1+1</f>
        <v>6</v>
      </c>
      <c r="FY39" s="175"/>
      <c r="FZ39" s="175"/>
      <c r="GA39" s="175"/>
      <c r="GB39" s="175"/>
      <c r="GC39" s="175"/>
      <c r="GD39" s="175"/>
      <c r="GE39" s="175">
        <f>3+2+1</f>
        <v>6</v>
      </c>
      <c r="GF39" s="175"/>
      <c r="GG39" s="175"/>
      <c r="GH39" s="175"/>
      <c r="GI39" s="175"/>
      <c r="GJ39" s="175"/>
    </row>
    <row r="40" spans="1:192" s="13" customFormat="1" ht="18" customHeight="1">
      <c r="A40" s="99" t="s">
        <v>179</v>
      </c>
      <c r="B40" s="219" t="s">
        <v>347</v>
      </c>
      <c r="C40" s="175"/>
      <c r="D40" t="s">
        <v>348</v>
      </c>
      <c r="E40" s="175">
        <v>10893</v>
      </c>
      <c r="F40" s="175"/>
      <c r="G40" t="s">
        <v>349</v>
      </c>
      <c r="H40" s="175">
        <f t="shared" ref="H40:H72" si="1">SUM(J40:GJ40)</f>
        <v>26</v>
      </c>
      <c r="I40" s="99">
        <f>H40</f>
        <v>26</v>
      </c>
      <c r="J40" s="175">
        <f>3+2+1</f>
        <v>6</v>
      </c>
      <c r="K40" s="175">
        <f>2+0+1</f>
        <v>3</v>
      </c>
      <c r="L40" s="175"/>
      <c r="M40" s="175"/>
      <c r="N40" s="175">
        <v>3</v>
      </c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>
        <f>4+2+1</f>
        <v>7</v>
      </c>
      <c r="DU40" s="175"/>
      <c r="DV40" s="175"/>
      <c r="DW40" s="175"/>
      <c r="DX40" s="175">
        <f>4+2+1</f>
        <v>7</v>
      </c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/>
      <c r="FQ40" s="175"/>
      <c r="FR40" s="175"/>
      <c r="FS40" s="175"/>
      <c r="FT40" s="175"/>
      <c r="FU40" s="175"/>
      <c r="FV40" s="175"/>
      <c r="FW40" s="175"/>
      <c r="FX40" s="175"/>
      <c r="FY40" s="175"/>
      <c r="FZ40" s="175"/>
      <c r="GA40" s="175"/>
      <c r="GB40" s="175"/>
      <c r="GC40" s="175"/>
      <c r="GD40" s="175"/>
      <c r="GE40" s="175"/>
      <c r="GF40" s="175"/>
      <c r="GG40" s="175"/>
      <c r="GH40" s="175"/>
      <c r="GI40" s="175"/>
      <c r="GJ40" s="175"/>
    </row>
    <row r="41" spans="1:192" s="13" customFormat="1" ht="18" customHeight="1">
      <c r="A41" s="99" t="s">
        <v>179</v>
      </c>
      <c r="B41" s="219" t="s">
        <v>124</v>
      </c>
      <c r="C41" s="175">
        <v>5439</v>
      </c>
      <c r="D41" s="4" t="s">
        <v>485</v>
      </c>
      <c r="E41" s="175">
        <v>8743</v>
      </c>
      <c r="F41" s="175">
        <v>2008</v>
      </c>
      <c r="G41" t="s">
        <v>303</v>
      </c>
      <c r="H41" s="175">
        <f t="shared" si="1"/>
        <v>12</v>
      </c>
      <c r="I41" s="99">
        <f>SUM(H41:H42)</f>
        <v>26</v>
      </c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/>
      <c r="CB41" s="175"/>
      <c r="CC41" s="175"/>
      <c r="CD41" s="175"/>
      <c r="CE41" s="175"/>
      <c r="CF41" s="175"/>
      <c r="CG41" s="175">
        <v>1</v>
      </c>
      <c r="CH41" s="175">
        <v>3</v>
      </c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>
        <f>3+1</f>
        <v>4</v>
      </c>
      <c r="DL41" s="175">
        <f>3+1</f>
        <v>4</v>
      </c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75"/>
      <c r="EC41" s="175"/>
      <c r="ED41" s="175"/>
      <c r="EE41" s="175"/>
      <c r="EF41" s="175"/>
      <c r="EG41" s="175"/>
      <c r="EH41" s="175"/>
      <c r="EI41" s="175"/>
      <c r="EJ41" s="175"/>
      <c r="EK41" s="175"/>
      <c r="EL41" s="175"/>
      <c r="EM41" s="175"/>
      <c r="EN41" s="175"/>
      <c r="EO41" s="175"/>
      <c r="EP41" s="175"/>
      <c r="EQ41" s="175"/>
      <c r="ER41" s="175"/>
      <c r="ES41" s="175"/>
      <c r="ET41" s="175"/>
      <c r="EU41" s="175"/>
      <c r="EV41" s="175"/>
      <c r="EW41" s="175"/>
      <c r="EX41" s="175"/>
      <c r="EY41" s="175"/>
      <c r="EZ41" s="175"/>
      <c r="FA41" s="175"/>
      <c r="FB41" s="175"/>
      <c r="FC41" s="175"/>
      <c r="FD41" s="175"/>
      <c r="FE41" s="175"/>
      <c r="FF41" s="175"/>
      <c r="FG41" s="175"/>
      <c r="FH41" s="175"/>
      <c r="FI41" s="175"/>
      <c r="FJ41" s="175"/>
      <c r="FK41" s="175">
        <v>0</v>
      </c>
      <c r="FL41" s="175">
        <v>0</v>
      </c>
      <c r="FM41" s="175"/>
      <c r="FN41" s="175"/>
      <c r="FO41" s="175"/>
      <c r="FP41" s="175"/>
      <c r="FQ41" s="175"/>
      <c r="FR41" s="175"/>
      <c r="FS41" s="175"/>
      <c r="FT41" s="175"/>
      <c r="FU41" s="175"/>
      <c r="FV41" s="175"/>
      <c r="FW41" s="175"/>
      <c r="FX41" s="175"/>
      <c r="FY41" s="175"/>
      <c r="FZ41" s="175"/>
      <c r="GA41" s="175"/>
      <c r="GB41" s="175"/>
      <c r="GC41" s="175"/>
      <c r="GD41" s="175"/>
      <c r="GE41" s="175"/>
      <c r="GF41" s="175"/>
      <c r="GG41" s="175"/>
      <c r="GH41" s="175"/>
      <c r="GI41" s="175"/>
      <c r="GJ41" s="175"/>
    </row>
    <row r="42" spans="1:192" s="13" customFormat="1" ht="18" customHeight="1">
      <c r="A42" s="272"/>
      <c r="B42" s="285"/>
      <c r="C42" s="175"/>
      <c r="D42" t="s">
        <v>466</v>
      </c>
      <c r="E42" s="175">
        <v>7704</v>
      </c>
      <c r="F42" s="175"/>
      <c r="G42"/>
      <c r="H42" s="175">
        <f t="shared" si="1"/>
        <v>14</v>
      </c>
      <c r="I42" s="99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284"/>
      <c r="AN42" s="284"/>
      <c r="AO42" s="284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  <c r="CU42" s="175"/>
      <c r="CV42" s="175"/>
      <c r="CW42" s="175"/>
      <c r="CX42" s="175"/>
      <c r="CY42" s="175"/>
      <c r="CZ42" s="175"/>
      <c r="DA42" s="175"/>
      <c r="DB42" s="175"/>
      <c r="DC42" s="175"/>
      <c r="DD42" s="175"/>
      <c r="DE42" s="175"/>
      <c r="DF42" s="175"/>
      <c r="DG42" s="175"/>
      <c r="DH42" s="175"/>
      <c r="DI42" s="175"/>
      <c r="DJ42" s="175"/>
      <c r="DK42" s="175"/>
      <c r="DL42" s="175"/>
      <c r="DM42" s="175"/>
      <c r="DN42" s="175"/>
      <c r="DO42" s="175">
        <v>7</v>
      </c>
      <c r="DP42" s="175">
        <v>7</v>
      </c>
      <c r="DQ42" s="175"/>
      <c r="DR42" s="175"/>
      <c r="DS42" s="175"/>
      <c r="DT42" s="175"/>
      <c r="DU42" s="175"/>
      <c r="DV42" s="175"/>
      <c r="DW42" s="175"/>
      <c r="DX42" s="175"/>
      <c r="DY42" s="175"/>
      <c r="DZ42" s="175"/>
      <c r="EA42" s="175"/>
      <c r="EB42" s="175"/>
      <c r="EC42" s="175"/>
      <c r="ED42" s="175"/>
      <c r="EE42" s="175"/>
      <c r="EF42" s="175"/>
      <c r="EG42" s="175"/>
      <c r="EH42" s="175"/>
      <c r="EI42" s="175"/>
      <c r="EJ42" s="175"/>
      <c r="EK42" s="175"/>
      <c r="EL42" s="175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  <c r="EX42" s="175"/>
      <c r="EY42" s="175"/>
      <c r="EZ42" s="175"/>
      <c r="FA42" s="175"/>
      <c r="FB42" s="175"/>
      <c r="FC42" s="175"/>
      <c r="FD42" s="175"/>
      <c r="FE42" s="175"/>
      <c r="FF42" s="175"/>
      <c r="FG42" s="175"/>
      <c r="FH42" s="175"/>
      <c r="FI42" s="175"/>
      <c r="FJ42" s="175"/>
      <c r="FK42" s="175"/>
      <c r="FL42" s="175"/>
      <c r="FM42" s="175"/>
      <c r="FN42" s="175"/>
      <c r="FO42" s="175"/>
      <c r="FP42" s="175"/>
      <c r="FQ42" s="175"/>
      <c r="FR42" s="175"/>
      <c r="FS42" s="175"/>
      <c r="FT42" s="175"/>
      <c r="FU42" s="175"/>
      <c r="FV42" s="175"/>
      <c r="FW42" s="175"/>
      <c r="FX42" s="175"/>
      <c r="FY42" s="175"/>
      <c r="FZ42" s="175"/>
      <c r="GA42" s="175"/>
      <c r="GB42" s="175"/>
      <c r="GC42" s="175"/>
      <c r="GD42" s="175"/>
      <c r="GE42" s="175"/>
      <c r="GF42" s="175"/>
      <c r="GG42" s="175"/>
      <c r="GH42" s="175"/>
      <c r="GI42" s="175"/>
      <c r="GJ42" s="175"/>
    </row>
    <row r="43" spans="1:192" s="13" customFormat="1" ht="18" customHeight="1">
      <c r="A43" s="99" t="s">
        <v>180</v>
      </c>
      <c r="B43" s="219" t="s">
        <v>67</v>
      </c>
      <c r="C43" s="175">
        <v>2443</v>
      </c>
      <c r="D43" s="4" t="s">
        <v>465</v>
      </c>
      <c r="E43" s="175">
        <v>10653</v>
      </c>
      <c r="F43" s="175">
        <v>2015</v>
      </c>
      <c r="G43" t="s">
        <v>62</v>
      </c>
      <c r="H43" s="175">
        <f t="shared" si="1"/>
        <v>23</v>
      </c>
      <c r="I43" s="99">
        <f>H43</f>
        <v>23</v>
      </c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>
        <v>2</v>
      </c>
      <c r="AY43" s="175">
        <v>0</v>
      </c>
      <c r="AZ43" s="175"/>
      <c r="BA43" s="175"/>
      <c r="BB43" s="175"/>
      <c r="BC43" s="175"/>
      <c r="BD43" s="175"/>
      <c r="BE43" s="175"/>
      <c r="BF43" s="175">
        <v>1</v>
      </c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>
        <f>3+2</f>
        <v>5</v>
      </c>
      <c r="BS43" s="175">
        <f>1+3</f>
        <v>4</v>
      </c>
      <c r="BT43" s="175"/>
      <c r="BU43" s="175"/>
      <c r="BV43" s="175"/>
      <c r="BW43" s="175"/>
      <c r="BX43" s="175"/>
      <c r="BY43" s="175"/>
      <c r="BZ43" s="175">
        <v>3</v>
      </c>
      <c r="CA43" s="175">
        <f>1+1</f>
        <v>2</v>
      </c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>
        <f>5+1</f>
        <v>6</v>
      </c>
      <c r="CT43" s="175"/>
      <c r="CU43" s="175">
        <v>0</v>
      </c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75"/>
      <c r="EC43" s="175"/>
      <c r="ED43" s="175"/>
      <c r="EE43" s="175"/>
      <c r="EF43" s="175"/>
      <c r="EG43" s="175"/>
      <c r="EH43" s="175"/>
      <c r="EI43" s="175"/>
      <c r="EJ43" s="175"/>
      <c r="EK43" s="175"/>
      <c r="EL43" s="175"/>
      <c r="EM43" s="175"/>
      <c r="EN43" s="175"/>
      <c r="EO43" s="175"/>
      <c r="EP43" s="175"/>
      <c r="EQ43" s="175"/>
      <c r="ER43" s="175"/>
      <c r="ES43" s="175"/>
      <c r="ET43" s="175"/>
      <c r="EU43" s="175"/>
      <c r="EV43" s="175"/>
      <c r="EW43" s="175"/>
      <c r="EX43" s="175"/>
      <c r="EY43" s="175"/>
      <c r="EZ43" s="175"/>
      <c r="FA43" s="175"/>
      <c r="FB43" s="175"/>
      <c r="FC43" s="175"/>
      <c r="FD43" s="175"/>
      <c r="FE43" s="175"/>
      <c r="FF43" s="175"/>
      <c r="FG43" s="175"/>
      <c r="FH43" s="175"/>
      <c r="FI43" s="175"/>
      <c r="FJ43" s="175"/>
      <c r="FK43" s="175">
        <f>0</f>
        <v>0</v>
      </c>
      <c r="FL43" s="175">
        <v>0</v>
      </c>
      <c r="FM43" s="175"/>
      <c r="FN43" s="175"/>
      <c r="FO43" s="175"/>
      <c r="FP43" s="175"/>
      <c r="FQ43" s="175"/>
      <c r="FR43" s="175"/>
      <c r="FS43" s="175"/>
      <c r="FT43" s="175"/>
      <c r="FU43" s="175"/>
      <c r="FV43" s="175"/>
      <c r="FW43" s="175"/>
      <c r="FX43" s="175"/>
      <c r="FY43" s="175"/>
      <c r="FZ43" s="175"/>
      <c r="GA43" s="175"/>
      <c r="GB43" s="175"/>
      <c r="GC43" s="175"/>
      <c r="GD43" s="175"/>
      <c r="GE43" s="175"/>
      <c r="GF43" s="175"/>
      <c r="GG43" s="175"/>
      <c r="GH43" s="175"/>
      <c r="GI43" s="175"/>
      <c r="GJ43" s="175"/>
    </row>
    <row r="44" spans="1:192" s="13" customFormat="1" ht="18" customHeight="1">
      <c r="A44" s="99" t="s">
        <v>205</v>
      </c>
      <c r="B44" s="219" t="s">
        <v>31</v>
      </c>
      <c r="C44" s="175">
        <v>5794</v>
      </c>
      <c r="D44" t="s">
        <v>68</v>
      </c>
      <c r="E44" s="175">
        <v>9909</v>
      </c>
      <c r="F44" s="175">
        <v>2013</v>
      </c>
      <c r="G44" t="s">
        <v>69</v>
      </c>
      <c r="H44" s="175">
        <f t="shared" si="1"/>
        <v>20</v>
      </c>
      <c r="I44" s="99">
        <f>H44</f>
        <v>20</v>
      </c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>
        <v>0</v>
      </c>
      <c r="BB44" s="175">
        <v>0</v>
      </c>
      <c r="BC44" s="175"/>
      <c r="BD44" s="175"/>
      <c r="BE44" s="175"/>
      <c r="BF44" s="175"/>
      <c r="BG44" s="175"/>
      <c r="BH44" s="175">
        <v>0</v>
      </c>
      <c r="BI44" s="175">
        <v>0</v>
      </c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5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>
        <f>5+2</f>
        <v>7</v>
      </c>
      <c r="CJ44" s="175">
        <f>7+2</f>
        <v>9</v>
      </c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  <c r="CU44" s="175"/>
      <c r="CV44" s="175">
        <v>0</v>
      </c>
      <c r="CW44" s="175">
        <f>3+1</f>
        <v>4</v>
      </c>
      <c r="CX44" s="175"/>
      <c r="CY44" s="175"/>
      <c r="CZ44" s="175"/>
      <c r="DA44" s="175"/>
      <c r="DB44" s="175">
        <v>0</v>
      </c>
      <c r="DC44" s="175">
        <v>0</v>
      </c>
      <c r="DD44" s="175"/>
      <c r="DE44" s="175"/>
      <c r="DF44" s="175"/>
      <c r="DG44" s="175">
        <v>0</v>
      </c>
      <c r="DH44" s="175">
        <v>0</v>
      </c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75"/>
      <c r="EC44" s="175"/>
      <c r="ED44" s="175"/>
      <c r="EE44" s="175"/>
      <c r="EF44" s="175"/>
      <c r="EG44" s="175"/>
      <c r="EH44" s="175"/>
      <c r="EI44" s="175"/>
      <c r="EJ44" s="175"/>
      <c r="EK44" s="175"/>
      <c r="EL44" s="175"/>
      <c r="EM44" s="175"/>
      <c r="EN44" s="175"/>
      <c r="EO44" s="175"/>
      <c r="EP44" s="175"/>
      <c r="EQ44" s="175"/>
      <c r="ER44" s="175"/>
      <c r="ES44" s="175"/>
      <c r="ET44" s="175"/>
      <c r="EU44" s="175"/>
      <c r="EV44" s="175"/>
      <c r="EW44" s="175"/>
      <c r="EX44" s="175"/>
      <c r="EY44" s="175"/>
      <c r="EZ44" s="175"/>
      <c r="FA44" s="175"/>
      <c r="FB44" s="175"/>
      <c r="FC44" s="175"/>
      <c r="FD44" s="175"/>
      <c r="FE44" s="175"/>
      <c r="FF44" s="175"/>
      <c r="FG44" s="175"/>
      <c r="FH44" s="175"/>
      <c r="FI44" s="175"/>
      <c r="FJ44" s="175"/>
      <c r="FK44" s="175"/>
      <c r="FL44" s="175"/>
      <c r="FM44" s="175"/>
      <c r="FN44" s="175"/>
      <c r="FO44" s="175"/>
      <c r="FP44" s="175"/>
      <c r="FQ44" s="175"/>
      <c r="FR44" s="175"/>
      <c r="FS44" s="175"/>
      <c r="FT44" s="175"/>
      <c r="FU44" s="175"/>
      <c r="FV44" s="175"/>
      <c r="FW44" s="175"/>
      <c r="FX44" s="175"/>
      <c r="FY44" s="175"/>
      <c r="FZ44" s="175"/>
      <c r="GA44" s="175"/>
      <c r="GB44" s="175"/>
      <c r="GC44" s="175"/>
      <c r="GD44" s="175"/>
      <c r="GE44" s="175"/>
      <c r="GF44" s="175"/>
      <c r="GG44" s="175"/>
      <c r="GH44" s="175"/>
      <c r="GI44" s="175"/>
      <c r="GJ44" s="175"/>
    </row>
    <row r="45" spans="1:192" s="13" customFormat="1" ht="18" customHeight="1">
      <c r="A45" s="99" t="s">
        <v>486</v>
      </c>
      <c r="B45" s="219" t="s">
        <v>57</v>
      </c>
      <c r="C45" s="175">
        <v>4112</v>
      </c>
      <c r="D45" t="s">
        <v>236</v>
      </c>
      <c r="E45" s="175">
        <v>9461</v>
      </c>
      <c r="F45" s="175">
        <v>2012</v>
      </c>
      <c r="G45" t="s">
        <v>44</v>
      </c>
      <c r="H45" s="175">
        <f t="shared" si="1"/>
        <v>18</v>
      </c>
      <c r="I45" s="99">
        <f>H45</f>
        <v>18</v>
      </c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>
        <v>3</v>
      </c>
      <c r="CJ45" s="175">
        <v>5</v>
      </c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>
        <v>5</v>
      </c>
      <c r="DP45" s="175">
        <v>5</v>
      </c>
      <c r="DQ45" s="175"/>
      <c r="DR45" s="175"/>
      <c r="DS45" s="175"/>
      <c r="DT45" s="175"/>
      <c r="DU45" s="175"/>
      <c r="DV45" s="175"/>
      <c r="DW45" s="175"/>
      <c r="DX45" s="175"/>
      <c r="DY45" s="175"/>
      <c r="DZ45" s="175"/>
      <c r="EA45" s="175"/>
      <c r="EB45" s="175"/>
      <c r="EC45" s="175"/>
      <c r="ED45" s="175"/>
      <c r="EE45" s="175"/>
      <c r="EF45" s="175"/>
      <c r="EG45" s="175"/>
      <c r="EH45" s="175"/>
      <c r="EI45" s="175"/>
      <c r="EJ45" s="175"/>
      <c r="EK45" s="175"/>
      <c r="EL45" s="175"/>
      <c r="EM45" s="175"/>
      <c r="EN45" s="175"/>
      <c r="EO45" s="175"/>
      <c r="EP45" s="175"/>
      <c r="EQ45" s="175"/>
      <c r="ER45" s="175"/>
      <c r="ES45" s="175"/>
      <c r="ET45" s="175"/>
      <c r="EU45" s="175"/>
      <c r="EV45" s="175"/>
      <c r="EW45" s="175"/>
      <c r="EX45" s="175"/>
      <c r="EY45" s="175"/>
      <c r="EZ45" s="175"/>
      <c r="FA45" s="175"/>
      <c r="FB45" s="175"/>
      <c r="FC45" s="175"/>
      <c r="FD45" s="175"/>
      <c r="FE45" s="175"/>
      <c r="FF45" s="175"/>
      <c r="FG45" s="175"/>
      <c r="FH45" s="175"/>
      <c r="FI45" s="175"/>
      <c r="FJ45" s="175"/>
      <c r="FK45" s="175"/>
      <c r="FL45" s="175">
        <v>0</v>
      </c>
      <c r="FM45" s="175">
        <v>0</v>
      </c>
      <c r="FN45" s="175"/>
      <c r="FO45" s="175"/>
      <c r="FP45" s="175"/>
      <c r="FQ45" s="175"/>
      <c r="FR45" s="175"/>
      <c r="FS45" s="175"/>
      <c r="FT45" s="175"/>
      <c r="FU45" s="175"/>
      <c r="FV45" s="175"/>
      <c r="FW45" s="175"/>
      <c r="FX45" s="175"/>
      <c r="FY45" s="175"/>
      <c r="FZ45" s="175"/>
      <c r="GA45" s="175"/>
      <c r="GB45" s="175"/>
      <c r="GC45" s="175"/>
      <c r="GD45" s="175"/>
      <c r="GE45" s="175"/>
      <c r="GF45" s="175"/>
      <c r="GG45" s="175"/>
      <c r="GH45" s="175"/>
      <c r="GI45" s="175"/>
      <c r="GJ45" s="175"/>
    </row>
    <row r="46" spans="1:192" s="13" customFormat="1" ht="18" customHeight="1">
      <c r="A46" s="99" t="s">
        <v>486</v>
      </c>
      <c r="B46" s="219" t="s">
        <v>41</v>
      </c>
      <c r="C46" s="175">
        <v>1742</v>
      </c>
      <c r="D46" t="s">
        <v>230</v>
      </c>
      <c r="E46" s="175"/>
      <c r="F46" s="175"/>
      <c r="G46" t="s">
        <v>202</v>
      </c>
      <c r="H46" s="175">
        <f t="shared" si="1"/>
        <v>0</v>
      </c>
      <c r="I46" s="99">
        <f>SUM(H46:H48)</f>
        <v>18</v>
      </c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75"/>
      <c r="EC46" s="175"/>
      <c r="ED46" s="175"/>
      <c r="EE46" s="175"/>
      <c r="EF46" s="175"/>
      <c r="EG46" s="175"/>
      <c r="EH46" s="175"/>
      <c r="EI46" s="175"/>
      <c r="EJ46" s="175"/>
      <c r="EK46" s="175"/>
      <c r="EL46" s="175"/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  <c r="EX46" s="175"/>
      <c r="EY46" s="175"/>
      <c r="EZ46" s="175"/>
      <c r="FA46" s="175"/>
      <c r="FB46" s="175"/>
      <c r="FC46" s="175"/>
      <c r="FD46" s="175"/>
      <c r="FE46" s="175"/>
      <c r="FF46" s="175"/>
      <c r="FG46" s="175"/>
      <c r="FH46" s="175"/>
      <c r="FI46" s="175"/>
      <c r="FJ46" s="175"/>
      <c r="FK46" s="175"/>
      <c r="FL46" s="175"/>
      <c r="FM46" s="175"/>
      <c r="FN46" s="175"/>
      <c r="FO46" s="175"/>
      <c r="FP46" s="175"/>
      <c r="FQ46" s="175"/>
      <c r="FR46" s="175"/>
      <c r="FS46" s="175"/>
      <c r="FT46" s="175"/>
      <c r="FU46" s="175"/>
      <c r="FV46" s="175"/>
      <c r="FW46" s="175"/>
      <c r="FX46" s="175"/>
      <c r="FY46" s="175"/>
      <c r="FZ46" s="175"/>
      <c r="GA46" s="175"/>
      <c r="GB46" s="175"/>
      <c r="GC46" s="175"/>
      <c r="GD46" s="175"/>
      <c r="GE46" s="175"/>
      <c r="GF46" s="175"/>
      <c r="GG46" s="175"/>
      <c r="GH46" s="175"/>
      <c r="GI46" s="175"/>
      <c r="GJ46" s="175"/>
    </row>
    <row r="47" spans="1:192" s="13" customFormat="1" ht="18" customHeight="1">
      <c r="A47" s="99"/>
      <c r="B47" s="219"/>
      <c r="C47" s="175"/>
      <c r="D47" t="s">
        <v>232</v>
      </c>
      <c r="E47" s="175"/>
      <c r="F47" s="175">
        <v>2003</v>
      </c>
      <c r="G47"/>
      <c r="H47" s="175">
        <f t="shared" si="1"/>
        <v>0</v>
      </c>
      <c r="I47" s="99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75"/>
      <c r="FT47" s="175"/>
      <c r="FU47" s="175"/>
      <c r="FV47" s="175"/>
      <c r="FW47" s="175"/>
      <c r="FX47" s="175"/>
      <c r="FY47" s="175"/>
      <c r="FZ47" s="175"/>
      <c r="GA47" s="175"/>
      <c r="GB47" s="175"/>
      <c r="GC47" s="175"/>
      <c r="GD47" s="175"/>
      <c r="GE47" s="175"/>
      <c r="GF47" s="175"/>
      <c r="GG47" s="175"/>
      <c r="GH47" s="175"/>
      <c r="GI47" s="175"/>
      <c r="GJ47" s="175"/>
    </row>
    <row r="48" spans="1:192" s="13" customFormat="1" ht="18" customHeight="1">
      <c r="A48" s="99"/>
      <c r="B48" s="219"/>
      <c r="C48" s="175"/>
      <c r="D48" t="s">
        <v>208</v>
      </c>
      <c r="E48" s="175">
        <v>10624</v>
      </c>
      <c r="F48" s="175">
        <v>2004</v>
      </c>
      <c r="G48"/>
      <c r="H48" s="175">
        <f t="shared" si="1"/>
        <v>18</v>
      </c>
      <c r="I48" s="99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>
        <f>7+2</f>
        <v>9</v>
      </c>
      <c r="BD48" s="175"/>
      <c r="BE48" s="175"/>
      <c r="BF48" s="175"/>
      <c r="BG48" s="175"/>
      <c r="BH48" s="175"/>
      <c r="BI48" s="175"/>
      <c r="BJ48" s="175">
        <f>7+2</f>
        <v>9</v>
      </c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/>
      <c r="DW48" s="175"/>
      <c r="DX48" s="175"/>
      <c r="DY48" s="175"/>
      <c r="DZ48" s="175"/>
      <c r="EA48" s="175"/>
      <c r="EB48" s="175"/>
      <c r="EC48" s="175"/>
      <c r="ED48" s="175"/>
      <c r="EE48" s="175"/>
      <c r="EF48" s="175"/>
      <c r="EG48" s="175"/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75"/>
      <c r="FT48" s="175"/>
      <c r="FU48" s="175"/>
      <c r="FV48" s="175"/>
      <c r="FW48" s="175"/>
      <c r="FX48" s="175"/>
      <c r="FY48" s="175"/>
      <c r="FZ48" s="175"/>
      <c r="GA48" s="175"/>
      <c r="GB48" s="175"/>
      <c r="GC48" s="175"/>
      <c r="GD48" s="175"/>
      <c r="GE48" s="175"/>
      <c r="GF48" s="175"/>
      <c r="GG48" s="175"/>
      <c r="GH48" s="175"/>
      <c r="GI48" s="175"/>
      <c r="GJ48" s="175"/>
    </row>
    <row r="49" spans="1:192" s="13" customFormat="1" ht="18" customHeight="1">
      <c r="A49" s="99" t="s">
        <v>453</v>
      </c>
      <c r="B49" s="219" t="s">
        <v>467</v>
      </c>
      <c r="C49" s="175">
        <v>7660</v>
      </c>
      <c r="D49" s="4" t="s">
        <v>468</v>
      </c>
      <c r="E49" s="175">
        <v>11181</v>
      </c>
      <c r="F49" s="175">
        <v>2007</v>
      </c>
      <c r="G49" s="4" t="s">
        <v>469</v>
      </c>
      <c r="H49" s="175">
        <f t="shared" si="1"/>
        <v>12</v>
      </c>
      <c r="I49" s="99">
        <f>Tabuľka11[[#This Row],[Stĺpec8]]</f>
        <v>12</v>
      </c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284"/>
      <c r="AN49" s="284"/>
      <c r="AO49" s="284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>
        <f>3</f>
        <v>3</v>
      </c>
      <c r="DR49" s="175">
        <v>3</v>
      </c>
      <c r="DS49" s="175"/>
      <c r="DT49" s="175"/>
      <c r="DU49" s="175">
        <v>3</v>
      </c>
      <c r="DV49" s="175">
        <v>3</v>
      </c>
      <c r="DW49" s="175"/>
      <c r="DX49" s="175"/>
      <c r="DY49" s="175"/>
      <c r="DZ49" s="175"/>
      <c r="EA49" s="175"/>
      <c r="EB49" s="175"/>
      <c r="EC49" s="175"/>
      <c r="ED49" s="175"/>
      <c r="EE49" s="175"/>
      <c r="EF49" s="175"/>
      <c r="EG49" s="175"/>
      <c r="EH49" s="175"/>
      <c r="EI49" s="175"/>
      <c r="EJ49" s="175"/>
      <c r="EK49" s="175"/>
      <c r="EL49" s="175"/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5"/>
      <c r="FF49" s="175"/>
      <c r="FG49" s="175"/>
      <c r="FH49" s="175"/>
      <c r="FI49" s="175"/>
      <c r="FJ49" s="175"/>
      <c r="FK49" s="175"/>
      <c r="FL49" s="175"/>
      <c r="FM49" s="175"/>
      <c r="FN49" s="175"/>
      <c r="FO49" s="175"/>
      <c r="FP49" s="175"/>
      <c r="FQ49" s="175"/>
      <c r="FR49" s="175"/>
      <c r="FS49" s="175"/>
      <c r="FT49" s="175"/>
      <c r="FU49" s="175"/>
      <c r="FV49" s="175"/>
      <c r="FW49" s="175"/>
      <c r="FX49" s="175"/>
      <c r="FY49" s="175"/>
      <c r="FZ49" s="175"/>
      <c r="GA49" s="175"/>
      <c r="GB49" s="175"/>
      <c r="GC49" s="175"/>
      <c r="GD49" s="175"/>
      <c r="GE49" s="175"/>
      <c r="GF49" s="175"/>
      <c r="GG49" s="175"/>
      <c r="GH49" s="175"/>
      <c r="GI49" s="175"/>
      <c r="GJ49" s="175"/>
    </row>
    <row r="50" spans="1:192" ht="18" customHeight="1">
      <c r="A50" s="99" t="s">
        <v>451</v>
      </c>
      <c r="B50" s="219" t="s">
        <v>89</v>
      </c>
      <c r="C50" s="175">
        <v>7998</v>
      </c>
      <c r="D50" t="s">
        <v>191</v>
      </c>
      <c r="F50" s="175">
        <v>2014</v>
      </c>
      <c r="G50" t="s">
        <v>42</v>
      </c>
      <c r="H50" s="175">
        <f t="shared" si="1"/>
        <v>0</v>
      </c>
      <c r="I50" s="99">
        <f>SUM(H50:H52)</f>
        <v>11</v>
      </c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  <c r="EX50" s="175"/>
      <c r="EY50" s="175"/>
      <c r="EZ50" s="175"/>
      <c r="FA50" s="175"/>
      <c r="FB50" s="175"/>
      <c r="FC50" s="175"/>
      <c r="FD50" s="175"/>
      <c r="FE50" s="175"/>
      <c r="FF50" s="175"/>
      <c r="FG50" s="175"/>
      <c r="FH50" s="175"/>
      <c r="FI50" s="175"/>
      <c r="FJ50" s="175"/>
      <c r="FK50" s="175"/>
      <c r="FL50" s="175"/>
      <c r="FM50" s="175"/>
      <c r="FN50" s="175"/>
      <c r="FO50" s="175"/>
      <c r="FP50" s="175"/>
      <c r="FQ50" s="175"/>
      <c r="FR50" s="175"/>
      <c r="FS50" s="175"/>
      <c r="FT50" s="175"/>
      <c r="FU50" s="175"/>
      <c r="FV50" s="175"/>
      <c r="FW50" s="175"/>
      <c r="FX50" s="175"/>
      <c r="FY50" s="175"/>
      <c r="FZ50" s="175"/>
      <c r="GA50" s="175"/>
      <c r="GB50" s="175"/>
      <c r="GC50" s="175"/>
      <c r="GD50" s="175"/>
      <c r="GE50" s="175"/>
      <c r="GF50" s="175"/>
      <c r="GG50" s="175"/>
      <c r="GH50" s="175"/>
      <c r="GI50" s="175"/>
      <c r="GJ50" s="175"/>
    </row>
    <row r="51" spans="1:192" s="13" customFormat="1" ht="18" customHeight="1">
      <c r="A51" s="99"/>
      <c r="B51" s="219"/>
      <c r="C51" s="175"/>
      <c r="D51" t="s">
        <v>97</v>
      </c>
      <c r="E51" s="175">
        <v>10197</v>
      </c>
      <c r="F51" s="175">
        <v>2013</v>
      </c>
      <c r="G51"/>
      <c r="H51" s="175">
        <f t="shared" si="1"/>
        <v>5</v>
      </c>
      <c r="I51" s="99"/>
      <c r="J51" s="175"/>
      <c r="K51" s="175"/>
      <c r="L51" s="175"/>
      <c r="M51" s="175"/>
      <c r="N51" s="175"/>
      <c r="O51" s="175"/>
      <c r="P51" s="175"/>
      <c r="Q51" s="175">
        <v>0</v>
      </c>
      <c r="R51" s="175"/>
      <c r="S51" s="175"/>
      <c r="T51" s="175"/>
      <c r="U51" s="175"/>
      <c r="V51" s="175"/>
      <c r="W51" s="175"/>
      <c r="X51" s="175">
        <v>3</v>
      </c>
      <c r="Y51" s="175"/>
      <c r="Z51" s="175"/>
      <c r="AA51" s="175"/>
      <c r="AB51" s="175"/>
      <c r="AC51" s="175"/>
      <c r="AD51" s="175">
        <f>1+1</f>
        <v>2</v>
      </c>
      <c r="AE51" s="175"/>
      <c r="AF51" s="175"/>
      <c r="AG51" s="175">
        <v>0</v>
      </c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5"/>
      <c r="DJ51" s="175"/>
      <c r="DK51" s="175"/>
      <c r="DL51" s="175"/>
      <c r="DM51" s="175"/>
      <c r="DN51" s="175"/>
      <c r="DO51" s="175"/>
      <c r="DP51" s="175"/>
      <c r="DQ51" s="175"/>
      <c r="DR51" s="175"/>
      <c r="DS51" s="175"/>
      <c r="DT51" s="175"/>
      <c r="DU51" s="175"/>
      <c r="DV51" s="175"/>
      <c r="DW51" s="175"/>
      <c r="DX51" s="175"/>
      <c r="DY51" s="175"/>
      <c r="DZ51" s="175"/>
      <c r="EA51" s="175"/>
      <c r="EB51" s="175"/>
      <c r="EC51" s="175"/>
      <c r="ED51" s="175"/>
      <c r="EE51" s="175"/>
      <c r="EF51" s="175"/>
      <c r="EG51" s="175"/>
      <c r="EH51" s="175"/>
      <c r="EI51" s="175"/>
      <c r="EJ51" s="175"/>
      <c r="EK51" s="175"/>
      <c r="EL51" s="175"/>
      <c r="EM51" s="175"/>
      <c r="EN51" s="175"/>
      <c r="EO51" s="175"/>
      <c r="EP51" s="175"/>
      <c r="EQ51" s="175"/>
      <c r="ER51" s="175"/>
      <c r="ES51" s="175"/>
      <c r="ET51" s="175"/>
      <c r="EU51" s="175"/>
      <c r="EV51" s="175"/>
      <c r="EW51" s="175"/>
      <c r="EX51" s="175"/>
      <c r="EY51" s="175"/>
      <c r="EZ51" s="175"/>
      <c r="FA51" s="175"/>
      <c r="FB51" s="175"/>
      <c r="FC51" s="175"/>
      <c r="FD51" s="175"/>
      <c r="FE51" s="175"/>
      <c r="FF51" s="175"/>
      <c r="FG51" s="175"/>
      <c r="FH51" s="175"/>
      <c r="FI51" s="175"/>
      <c r="FJ51" s="175"/>
      <c r="FK51" s="175"/>
      <c r="FL51" s="175"/>
      <c r="FM51" s="175"/>
      <c r="FN51" s="175"/>
      <c r="FO51" s="175"/>
      <c r="FP51" s="175"/>
      <c r="FQ51" s="175"/>
      <c r="FR51" s="175"/>
      <c r="FS51" s="175"/>
      <c r="FT51" s="175"/>
      <c r="FU51" s="175"/>
      <c r="FV51" s="175"/>
      <c r="FW51" s="175"/>
      <c r="FX51" s="175"/>
      <c r="FY51" s="175"/>
      <c r="FZ51" s="175"/>
      <c r="GA51" s="175"/>
      <c r="GB51" s="175"/>
      <c r="GC51" s="175"/>
      <c r="GD51" s="175"/>
      <c r="GE51" s="175"/>
      <c r="GF51" s="175"/>
      <c r="GG51" s="175"/>
      <c r="GH51" s="175"/>
      <c r="GI51" s="175"/>
      <c r="GJ51" s="175"/>
    </row>
    <row r="52" spans="1:192" s="13" customFormat="1" ht="18" customHeight="1">
      <c r="A52" s="99"/>
      <c r="B52" s="219"/>
      <c r="C52" s="175"/>
      <c r="D52" t="s">
        <v>335</v>
      </c>
      <c r="E52" s="175">
        <v>10993</v>
      </c>
      <c r="F52" s="175">
        <v>2014</v>
      </c>
      <c r="G52"/>
      <c r="H52" s="175">
        <f t="shared" si="1"/>
        <v>6</v>
      </c>
      <c r="I52" s="99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>
        <f>2+1</f>
        <v>3</v>
      </c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>
        <f>3</f>
        <v>3</v>
      </c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75"/>
      <c r="FT52" s="175"/>
      <c r="FU52" s="175"/>
      <c r="FV52" s="175"/>
      <c r="FW52" s="175"/>
      <c r="FX52" s="175"/>
      <c r="FY52" s="175"/>
      <c r="FZ52" s="175"/>
      <c r="GA52" s="175"/>
      <c r="GB52" s="175"/>
      <c r="GC52" s="175"/>
      <c r="GD52" s="175"/>
      <c r="GE52" s="175"/>
      <c r="GF52" s="175"/>
      <c r="GG52" s="175"/>
      <c r="GH52" s="175"/>
      <c r="GI52" s="175"/>
      <c r="GJ52" s="175"/>
    </row>
    <row r="53" spans="1:192" ht="18" customHeight="1">
      <c r="A53" s="99" t="s">
        <v>452</v>
      </c>
      <c r="B53" s="219" t="s">
        <v>248</v>
      </c>
      <c r="C53" s="175">
        <v>7379</v>
      </c>
      <c r="D53" t="s">
        <v>249</v>
      </c>
      <c r="E53" s="175">
        <v>8343</v>
      </c>
      <c r="G53" t="s">
        <v>303</v>
      </c>
      <c r="H53" s="175">
        <f t="shared" si="1"/>
        <v>10</v>
      </c>
      <c r="I53" s="99">
        <f>H53</f>
        <v>10</v>
      </c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>
        <v>0</v>
      </c>
      <c r="BV53" s="175"/>
      <c r="BW53" s="175"/>
      <c r="BX53" s="175"/>
      <c r="BY53" s="175"/>
      <c r="BZ53" s="175"/>
      <c r="CA53" s="175"/>
      <c r="CB53" s="175"/>
      <c r="CC53" s="175">
        <v>0</v>
      </c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>
        <v>0</v>
      </c>
      <c r="CV53" s="175"/>
      <c r="CW53" s="175"/>
      <c r="CX53" s="175"/>
      <c r="CY53" s="175"/>
      <c r="CZ53" s="175"/>
      <c r="DA53" s="175"/>
      <c r="DB53" s="175">
        <v>0</v>
      </c>
      <c r="DC53" s="175"/>
      <c r="DD53" s="175"/>
      <c r="DE53" s="175"/>
      <c r="DF53" s="175">
        <v>0</v>
      </c>
      <c r="DG53" s="175"/>
      <c r="DH53" s="175"/>
      <c r="DI53" s="175"/>
      <c r="DJ53" s="175"/>
      <c r="DK53" s="175"/>
      <c r="DL53" s="175"/>
      <c r="DM53" s="175">
        <v>5</v>
      </c>
      <c r="DN53" s="175">
        <v>5</v>
      </c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175"/>
      <c r="FE53" s="175"/>
      <c r="FF53" s="175"/>
      <c r="FG53" s="175"/>
      <c r="FH53" s="175"/>
      <c r="FI53" s="175"/>
      <c r="FJ53" s="175"/>
      <c r="FK53" s="175"/>
      <c r="FL53" s="175"/>
      <c r="FM53" s="175"/>
      <c r="FN53" s="175"/>
      <c r="FO53" s="175"/>
      <c r="FP53" s="175"/>
      <c r="FQ53" s="175"/>
      <c r="FR53" s="175"/>
      <c r="FS53" s="175"/>
      <c r="FT53" s="175"/>
      <c r="FU53" s="175"/>
      <c r="FV53" s="175"/>
      <c r="FW53" s="175"/>
      <c r="FX53" s="175"/>
      <c r="FY53" s="175"/>
      <c r="FZ53" s="175"/>
      <c r="GA53" s="175"/>
      <c r="GB53" s="175"/>
      <c r="GC53" s="175"/>
      <c r="GD53" s="175"/>
      <c r="GE53" s="175"/>
      <c r="GF53" s="175"/>
      <c r="GG53" s="175"/>
      <c r="GH53" s="175"/>
      <c r="GI53" s="175"/>
      <c r="GJ53" s="175"/>
    </row>
    <row r="54" spans="1:192" s="13" customFormat="1" ht="18" customHeight="1">
      <c r="A54" s="99" t="s">
        <v>470</v>
      </c>
      <c r="B54" s="219" t="s">
        <v>298</v>
      </c>
      <c r="C54" s="175">
        <v>2093</v>
      </c>
      <c r="D54" t="s">
        <v>297</v>
      </c>
      <c r="E54" s="175">
        <v>11114</v>
      </c>
      <c r="F54" s="175">
        <v>2015</v>
      </c>
      <c r="G54" t="s">
        <v>44</v>
      </c>
      <c r="H54" s="175">
        <f>SUM(J54:GJ54)</f>
        <v>7</v>
      </c>
      <c r="I54" s="99">
        <f>H54</f>
        <v>7</v>
      </c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>
        <f>2+2</f>
        <v>4</v>
      </c>
      <c r="BS54" s="175"/>
      <c r="BT54" s="175"/>
      <c r="BU54" s="175">
        <v>0</v>
      </c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  <c r="CU54" s="175">
        <v>0</v>
      </c>
      <c r="CV54" s="175"/>
      <c r="CW54" s="175"/>
      <c r="CX54" s="175"/>
      <c r="CY54" s="175"/>
      <c r="CZ54" s="175"/>
      <c r="DA54" s="175"/>
      <c r="DB54" s="175">
        <v>0</v>
      </c>
      <c r="DC54" s="175"/>
      <c r="DD54" s="175"/>
      <c r="DE54" s="175"/>
      <c r="DF54" s="175"/>
      <c r="DG54" s="175"/>
      <c r="DH54" s="175"/>
      <c r="DI54" s="175"/>
      <c r="DJ54" s="175"/>
      <c r="DK54" s="175"/>
      <c r="DL54" s="175"/>
      <c r="DM54" s="175"/>
      <c r="DN54" s="175"/>
      <c r="DO54" s="175"/>
      <c r="DP54" s="175"/>
      <c r="DQ54" s="175"/>
      <c r="DR54" s="175"/>
      <c r="DS54" s="175"/>
      <c r="DT54" s="175"/>
      <c r="DU54" s="175"/>
      <c r="DV54" s="175"/>
      <c r="DW54" s="175"/>
      <c r="DX54" s="175"/>
      <c r="DY54" s="175"/>
      <c r="DZ54" s="175"/>
      <c r="EA54" s="175"/>
      <c r="EB54" s="175"/>
      <c r="EC54" s="175"/>
      <c r="ED54" s="175"/>
      <c r="EE54" s="175"/>
      <c r="EF54" s="175"/>
      <c r="EG54" s="175"/>
      <c r="EH54" s="175"/>
      <c r="EI54" s="175"/>
      <c r="EJ54" s="175">
        <f>2+0+1</f>
        <v>3</v>
      </c>
      <c r="EK54" s="175">
        <v>0</v>
      </c>
      <c r="EL54" s="175"/>
      <c r="EM54" s="175"/>
      <c r="EN54" s="175"/>
      <c r="EO54" s="175">
        <v>0</v>
      </c>
      <c r="EP54" s="175">
        <v>0</v>
      </c>
      <c r="EQ54" s="175"/>
      <c r="ER54" s="175"/>
      <c r="ES54" s="175"/>
      <c r="ET54" s="175"/>
      <c r="EU54" s="175"/>
      <c r="EV54" s="175"/>
      <c r="EW54" s="175"/>
      <c r="EX54" s="175"/>
      <c r="EY54" s="175"/>
      <c r="EZ54" s="175"/>
      <c r="FA54" s="175"/>
      <c r="FB54" s="175"/>
      <c r="FC54" s="175"/>
      <c r="FD54" s="175"/>
      <c r="FE54" s="175"/>
      <c r="FF54" s="175"/>
      <c r="FG54" s="175"/>
      <c r="FH54" s="175"/>
      <c r="FI54" s="175"/>
      <c r="FJ54" s="175"/>
      <c r="FK54" s="175"/>
      <c r="FL54" s="175"/>
      <c r="FM54" s="175"/>
      <c r="FN54" s="175"/>
      <c r="FO54" s="175"/>
      <c r="FP54" s="175"/>
      <c r="FQ54" s="175"/>
      <c r="FR54" s="175"/>
      <c r="FS54" s="175"/>
      <c r="FT54" s="175"/>
      <c r="FU54" s="175"/>
      <c r="FV54" s="175"/>
      <c r="FW54" s="175"/>
      <c r="FX54" s="175"/>
      <c r="FY54" s="175"/>
      <c r="FZ54" s="175"/>
      <c r="GA54" s="175"/>
      <c r="GB54" s="175"/>
      <c r="GC54" s="175"/>
      <c r="GD54" s="175"/>
      <c r="GE54" s="175"/>
      <c r="GF54" s="175"/>
      <c r="GG54" s="175"/>
      <c r="GH54" s="175"/>
      <c r="GI54" s="175"/>
      <c r="GJ54" s="175"/>
    </row>
    <row r="55" spans="1:192" s="17" customFormat="1" ht="18" customHeight="1">
      <c r="A55" s="99" t="s">
        <v>470</v>
      </c>
      <c r="B55" s="219" t="s">
        <v>334</v>
      </c>
      <c r="C55" s="175">
        <v>8004</v>
      </c>
      <c r="D55" t="s">
        <v>322</v>
      </c>
      <c r="E55" s="175">
        <v>10992</v>
      </c>
      <c r="F55" s="175">
        <v>2016</v>
      </c>
      <c r="G55" t="s">
        <v>42</v>
      </c>
      <c r="H55" s="175">
        <f t="shared" si="1"/>
        <v>4</v>
      </c>
      <c r="I55" s="99">
        <f>SUM(H55:H56)</f>
        <v>7</v>
      </c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>
        <f>3+1</f>
        <v>4</v>
      </c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  <c r="CU55" s="175"/>
      <c r="CV55" s="175"/>
      <c r="CW55" s="175"/>
      <c r="CX55" s="175"/>
      <c r="CY55" s="175"/>
      <c r="CZ55" s="175"/>
      <c r="DA55" s="175"/>
      <c r="DB55" s="175"/>
      <c r="DC55" s="175"/>
      <c r="DD55" s="175"/>
      <c r="DE55" s="175"/>
      <c r="DF55" s="175"/>
      <c r="DG55" s="175"/>
      <c r="DH55" s="175"/>
      <c r="DI55" s="175"/>
      <c r="DJ55" s="175"/>
      <c r="DK55" s="175"/>
      <c r="DL55" s="175"/>
      <c r="DM55" s="175"/>
      <c r="DN55" s="175"/>
      <c r="DO55" s="175"/>
      <c r="DP55" s="175"/>
      <c r="DQ55" s="175"/>
      <c r="DR55" s="175"/>
      <c r="DS55" s="175"/>
      <c r="DT55" s="175"/>
      <c r="DU55" s="175"/>
      <c r="DV55" s="175"/>
      <c r="DW55" s="175"/>
      <c r="DX55" s="175"/>
      <c r="DY55" s="175"/>
      <c r="DZ55" s="175"/>
      <c r="EA55" s="175"/>
      <c r="EB55" s="175"/>
      <c r="EC55" s="175"/>
      <c r="ED55" s="175"/>
      <c r="EE55" s="175"/>
      <c r="EF55" s="175"/>
      <c r="EG55" s="175"/>
      <c r="EH55" s="175"/>
      <c r="EI55" s="175"/>
      <c r="EJ55" s="175"/>
      <c r="EK55" s="175"/>
      <c r="EL55" s="175"/>
      <c r="EM55" s="175"/>
      <c r="EN55" s="175"/>
      <c r="EO55" s="175"/>
      <c r="EP55" s="175"/>
      <c r="EQ55" s="175"/>
      <c r="ER55" s="175"/>
      <c r="ES55" s="175"/>
      <c r="ET55" s="175"/>
      <c r="EU55" s="175"/>
      <c r="EV55" s="175"/>
      <c r="EW55" s="175"/>
      <c r="EX55" s="175"/>
      <c r="EY55" s="175"/>
      <c r="EZ55" s="175"/>
      <c r="FA55" s="175"/>
      <c r="FB55" s="175"/>
      <c r="FC55" s="175"/>
      <c r="FD55" s="175"/>
      <c r="FE55" s="175"/>
      <c r="FF55" s="175"/>
      <c r="FG55" s="175"/>
      <c r="FH55" s="175"/>
      <c r="FI55" s="175"/>
      <c r="FJ55" s="175"/>
      <c r="FK55" s="175"/>
      <c r="FL55" s="175"/>
      <c r="FM55" s="175"/>
      <c r="FN55" s="175"/>
      <c r="FO55" s="175"/>
      <c r="FP55" s="175"/>
      <c r="FQ55" s="175"/>
      <c r="FR55" s="175"/>
      <c r="FS55" s="175"/>
      <c r="FT55" s="175"/>
      <c r="FU55" s="175"/>
      <c r="FV55" s="175"/>
      <c r="FW55" s="175"/>
      <c r="FX55" s="175"/>
      <c r="FY55" s="175"/>
      <c r="FZ55" s="175"/>
      <c r="GA55" s="175"/>
      <c r="GB55" s="175"/>
      <c r="GC55" s="175"/>
      <c r="GD55" s="175"/>
      <c r="GE55" s="175"/>
      <c r="GF55" s="175"/>
      <c r="GG55" s="175"/>
      <c r="GH55" s="175"/>
      <c r="GI55" s="175"/>
      <c r="GJ55" s="175"/>
    </row>
    <row r="56" spans="1:192" s="17" customFormat="1" ht="18" customHeight="1">
      <c r="A56" s="99"/>
      <c r="B56" s="219"/>
      <c r="C56" s="175"/>
      <c r="D56" t="s">
        <v>339</v>
      </c>
      <c r="E56" s="175">
        <v>9794</v>
      </c>
      <c r="F56" s="175">
        <v>2009</v>
      </c>
      <c r="G56"/>
      <c r="H56" s="175">
        <f t="shared" si="1"/>
        <v>3</v>
      </c>
      <c r="I56" s="99"/>
      <c r="J56" s="175"/>
      <c r="K56" s="175"/>
      <c r="L56" s="175"/>
      <c r="M56" s="175"/>
      <c r="N56" s="175"/>
      <c r="O56" s="175"/>
      <c r="P56" s="175"/>
      <c r="Q56" s="175">
        <v>0</v>
      </c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>
        <v>0</v>
      </c>
      <c r="AE56" s="175"/>
      <c r="AF56" s="175"/>
      <c r="AG56" s="175"/>
      <c r="AH56" s="175"/>
      <c r="AI56" s="175">
        <f>3</f>
        <v>3</v>
      </c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  <c r="DS56" s="175"/>
      <c r="DT56" s="175"/>
      <c r="DU56" s="175"/>
      <c r="DV56" s="175"/>
      <c r="DW56" s="175"/>
      <c r="DX56" s="175"/>
      <c r="DY56" s="175"/>
      <c r="DZ56" s="175"/>
      <c r="EA56" s="175"/>
      <c r="EB56" s="175"/>
      <c r="EC56" s="175"/>
      <c r="ED56" s="175"/>
      <c r="EE56" s="175"/>
      <c r="EF56" s="175"/>
      <c r="EG56" s="175"/>
      <c r="EH56" s="175"/>
      <c r="EI56" s="175"/>
      <c r="EJ56" s="175"/>
      <c r="EK56" s="175"/>
      <c r="EL56" s="175"/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  <c r="FW56" s="175"/>
      <c r="FX56" s="175"/>
      <c r="FY56" s="175"/>
      <c r="FZ56" s="175"/>
      <c r="GA56" s="175"/>
      <c r="GB56" s="175"/>
      <c r="GC56" s="175"/>
      <c r="GD56" s="175"/>
      <c r="GE56" s="175"/>
      <c r="GF56" s="175"/>
      <c r="GG56" s="175"/>
      <c r="GH56" s="175"/>
      <c r="GI56" s="175"/>
      <c r="GJ56" s="175"/>
    </row>
    <row r="57" spans="1:192" s="13" customFormat="1" ht="18" customHeight="1">
      <c r="A57" s="99" t="s">
        <v>471</v>
      </c>
      <c r="B57" s="219" t="s">
        <v>119</v>
      </c>
      <c r="C57" s="175">
        <v>5267</v>
      </c>
      <c r="D57" t="s">
        <v>120</v>
      </c>
      <c r="E57" s="175">
        <v>10119</v>
      </c>
      <c r="F57" s="175">
        <v>2013</v>
      </c>
      <c r="G57" t="s">
        <v>461</v>
      </c>
      <c r="H57" s="175">
        <f t="shared" si="1"/>
        <v>6</v>
      </c>
      <c r="I57" s="99">
        <f>H57</f>
        <v>6</v>
      </c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>
        <v>2</v>
      </c>
      <c r="CJ57" s="175">
        <v>4</v>
      </c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  <c r="CU57" s="175"/>
      <c r="CV57" s="175"/>
      <c r="CW57" s="175"/>
      <c r="CX57" s="175"/>
      <c r="CY57" s="175"/>
      <c r="CZ57" s="175"/>
      <c r="DA57" s="175"/>
      <c r="DB57" s="175"/>
      <c r="DC57" s="175"/>
      <c r="DD57" s="175"/>
      <c r="DE57" s="175"/>
      <c r="DF57" s="175"/>
      <c r="DG57" s="175"/>
      <c r="DH57" s="175">
        <v>0</v>
      </c>
      <c r="DI57" s="175"/>
      <c r="DJ57" s="175"/>
      <c r="DK57" s="175"/>
      <c r="DL57" s="175"/>
      <c r="DM57" s="175"/>
      <c r="DN57" s="175"/>
      <c r="DO57" s="175"/>
      <c r="DP57" s="175"/>
      <c r="DQ57" s="175"/>
      <c r="DR57" s="175"/>
      <c r="DS57" s="175"/>
      <c r="DT57" s="175"/>
      <c r="DU57" s="175"/>
      <c r="DV57" s="175"/>
      <c r="DW57" s="175"/>
      <c r="DX57" s="175"/>
      <c r="DY57" s="175"/>
      <c r="DZ57" s="175"/>
      <c r="EA57" s="175"/>
      <c r="EB57" s="175"/>
      <c r="EC57" s="175"/>
      <c r="ED57" s="175"/>
      <c r="EE57" s="175"/>
      <c r="EF57" s="175"/>
      <c r="EG57" s="175"/>
      <c r="EH57" s="175"/>
      <c r="EI57" s="175"/>
      <c r="EJ57" s="175"/>
      <c r="EK57" s="175"/>
      <c r="EL57" s="175"/>
      <c r="EM57" s="175"/>
      <c r="EN57" s="175"/>
      <c r="EO57" s="175"/>
      <c r="EP57" s="175"/>
      <c r="EQ57" s="175"/>
      <c r="ER57" s="175"/>
      <c r="ES57" s="175"/>
      <c r="ET57" s="175"/>
      <c r="EU57" s="175"/>
      <c r="EV57" s="175"/>
      <c r="EW57" s="175"/>
      <c r="EX57" s="175"/>
      <c r="EY57" s="175"/>
      <c r="EZ57" s="175"/>
      <c r="FA57" s="175"/>
      <c r="FB57" s="175"/>
      <c r="FC57" s="175"/>
      <c r="FD57" s="175"/>
      <c r="FE57" s="175"/>
      <c r="FF57" s="175"/>
      <c r="FG57" s="175"/>
      <c r="FH57" s="175"/>
      <c r="FI57" s="175"/>
      <c r="FJ57" s="175"/>
      <c r="FK57" s="175"/>
      <c r="FL57" s="175"/>
      <c r="FM57" s="175"/>
      <c r="FN57" s="175"/>
      <c r="FO57" s="175"/>
      <c r="FP57" s="175"/>
      <c r="FQ57" s="175"/>
      <c r="FR57" s="175"/>
      <c r="FS57" s="175"/>
      <c r="FT57" s="175"/>
      <c r="FU57" s="175"/>
      <c r="FV57" s="175"/>
      <c r="FW57" s="175"/>
      <c r="FX57" s="175"/>
      <c r="FY57" s="175"/>
      <c r="FZ57" s="175"/>
      <c r="GA57" s="175"/>
      <c r="GB57" s="175"/>
      <c r="GC57" s="175"/>
      <c r="GD57" s="175"/>
      <c r="GE57" s="175"/>
      <c r="GF57" s="175"/>
      <c r="GG57" s="175"/>
      <c r="GH57" s="175"/>
      <c r="GI57" s="175"/>
      <c r="GJ57" s="175"/>
    </row>
    <row r="58" spans="1:192" ht="15.95" customHeight="1">
      <c r="A58" s="99" t="s">
        <v>455</v>
      </c>
      <c r="B58" s="219" t="s">
        <v>256</v>
      </c>
      <c r="C58" s="175">
        <v>6122</v>
      </c>
      <c r="D58" t="s">
        <v>324</v>
      </c>
      <c r="E58" s="175">
        <v>10808</v>
      </c>
      <c r="F58" s="175">
        <v>2012</v>
      </c>
      <c r="G58" t="s">
        <v>202</v>
      </c>
      <c r="H58" s="175">
        <f t="shared" si="1"/>
        <v>5</v>
      </c>
      <c r="I58" s="99">
        <f>H58</f>
        <v>5</v>
      </c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>
        <v>0</v>
      </c>
      <c r="BB58" s="175">
        <v>0</v>
      </c>
      <c r="BC58" s="175"/>
      <c r="BD58" s="175"/>
      <c r="BE58" s="175"/>
      <c r="BF58" s="175"/>
      <c r="BG58" s="175"/>
      <c r="BH58" s="175">
        <v>0</v>
      </c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  <c r="CU58" s="175"/>
      <c r="CV58" s="175"/>
      <c r="CW58" s="175"/>
      <c r="CX58" s="175"/>
      <c r="CY58" s="175"/>
      <c r="CZ58" s="175"/>
      <c r="DA58" s="175"/>
      <c r="DB58" s="175"/>
      <c r="DC58" s="175"/>
      <c r="DD58" s="175"/>
      <c r="DE58" s="175"/>
      <c r="DF58" s="175"/>
      <c r="DG58" s="175"/>
      <c r="DH58" s="175"/>
      <c r="DI58" s="175"/>
      <c r="DJ58" s="175"/>
      <c r="DK58" s="175"/>
      <c r="DL58" s="175"/>
      <c r="DM58" s="175"/>
      <c r="DN58" s="175"/>
      <c r="DO58" s="175"/>
      <c r="DP58" s="175"/>
      <c r="DQ58" s="175"/>
      <c r="DR58" s="175"/>
      <c r="DS58" s="175"/>
      <c r="DT58" s="175"/>
      <c r="DU58" s="175"/>
      <c r="DV58" s="175"/>
      <c r="DW58" s="175"/>
      <c r="DX58" s="175"/>
      <c r="DY58" s="175"/>
      <c r="DZ58" s="175"/>
      <c r="EA58" s="175"/>
      <c r="EB58" s="175"/>
      <c r="EC58" s="175"/>
      <c r="ED58" s="175"/>
      <c r="EE58" s="175"/>
      <c r="EF58" s="175"/>
      <c r="EG58" s="175"/>
      <c r="EH58" s="175"/>
      <c r="EI58" s="175"/>
      <c r="EJ58" s="175"/>
      <c r="EK58" s="175"/>
      <c r="EL58" s="175"/>
      <c r="EM58" s="175"/>
      <c r="EN58" s="175"/>
      <c r="EO58" s="175"/>
      <c r="EP58" s="175"/>
      <c r="EQ58" s="175"/>
      <c r="ER58" s="175"/>
      <c r="ES58" s="175"/>
      <c r="ET58" s="175"/>
      <c r="EU58" s="175"/>
      <c r="EV58" s="175">
        <v>0</v>
      </c>
      <c r="EW58" s="175">
        <v>2</v>
      </c>
      <c r="EX58" s="175"/>
      <c r="EY58" s="175"/>
      <c r="EZ58" s="175"/>
      <c r="FA58" s="175"/>
      <c r="FB58" s="175"/>
      <c r="FC58" s="175">
        <v>2</v>
      </c>
      <c r="FD58" s="175"/>
      <c r="FE58" s="175">
        <v>1</v>
      </c>
      <c r="FF58" s="175"/>
      <c r="FG58" s="175"/>
      <c r="FH58" s="175"/>
      <c r="FI58" s="175"/>
      <c r="FJ58" s="175"/>
      <c r="FK58" s="175"/>
      <c r="FL58" s="175"/>
      <c r="FM58" s="175"/>
      <c r="FN58" s="175"/>
      <c r="FO58" s="175"/>
      <c r="FP58" s="175"/>
      <c r="FQ58" s="175"/>
      <c r="FR58" s="175"/>
      <c r="FS58" s="175"/>
      <c r="FT58" s="175"/>
      <c r="FU58" s="175"/>
      <c r="FV58" s="175"/>
      <c r="FW58" s="175"/>
      <c r="FX58" s="175"/>
      <c r="FY58" s="175"/>
      <c r="FZ58" s="175"/>
      <c r="GA58" s="175"/>
      <c r="GB58" s="175"/>
      <c r="GC58" s="175"/>
      <c r="GD58" s="175"/>
      <c r="GE58" s="175"/>
      <c r="GF58" s="175"/>
      <c r="GG58" s="175"/>
      <c r="GH58" s="175"/>
      <c r="GI58" s="175"/>
      <c r="GJ58" s="175"/>
    </row>
    <row r="59" spans="1:192" s="13" customFormat="1" ht="18" customHeight="1">
      <c r="A59" s="99" t="s">
        <v>512</v>
      </c>
      <c r="B59" s="219" t="s">
        <v>337</v>
      </c>
      <c r="C59" s="175">
        <v>8603</v>
      </c>
      <c r="D59" t="s">
        <v>336</v>
      </c>
      <c r="E59" s="175">
        <v>10856</v>
      </c>
      <c r="F59" s="175">
        <v>2014</v>
      </c>
      <c r="G59" t="s">
        <v>42</v>
      </c>
      <c r="H59" s="175">
        <f t="shared" si="1"/>
        <v>2</v>
      </c>
      <c r="I59" s="99">
        <f t="shared" ref="I59:I63" si="2">H59</f>
        <v>2</v>
      </c>
      <c r="J59" s="175"/>
      <c r="K59" s="175"/>
      <c r="L59" s="175"/>
      <c r="M59" s="175"/>
      <c r="N59" s="175"/>
      <c r="O59" s="175"/>
      <c r="P59" s="175"/>
      <c r="Q59" s="175">
        <v>0</v>
      </c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>
        <v>2</v>
      </c>
      <c r="AD59" s="175">
        <v>0</v>
      </c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5"/>
      <c r="BR59" s="175"/>
      <c r="BS59" s="175"/>
      <c r="BT59" s="175"/>
      <c r="BU59" s="175"/>
      <c r="BV59" s="175"/>
      <c r="BW59" s="175"/>
      <c r="BX59" s="175"/>
      <c r="BY59" s="175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  <c r="CU59" s="175"/>
      <c r="CV59" s="175"/>
      <c r="CW59" s="175"/>
      <c r="CX59" s="175"/>
      <c r="CY59" s="175"/>
      <c r="CZ59" s="175"/>
      <c r="DA59" s="175"/>
      <c r="DB59" s="175"/>
      <c r="DC59" s="175"/>
      <c r="DD59" s="175"/>
      <c r="DE59" s="175"/>
      <c r="DF59" s="175"/>
      <c r="DG59" s="175"/>
      <c r="DH59" s="175"/>
      <c r="DI59" s="175"/>
      <c r="DJ59" s="175"/>
      <c r="DK59" s="175"/>
      <c r="DL59" s="175"/>
      <c r="DM59" s="175"/>
      <c r="DN59" s="175"/>
      <c r="DO59" s="175"/>
      <c r="DP59" s="175"/>
      <c r="DQ59" s="175"/>
      <c r="DR59" s="175"/>
      <c r="DS59" s="175"/>
      <c r="DT59" s="175"/>
      <c r="DU59" s="175"/>
      <c r="DV59" s="175"/>
      <c r="DW59" s="175"/>
      <c r="DX59" s="175"/>
      <c r="DY59" s="175"/>
      <c r="DZ59" s="175"/>
      <c r="EA59" s="175"/>
      <c r="EB59" s="175"/>
      <c r="EC59" s="175"/>
      <c r="ED59" s="175"/>
      <c r="EE59" s="175"/>
      <c r="EF59" s="175"/>
      <c r="EG59" s="175"/>
      <c r="EH59" s="175"/>
      <c r="EI59" s="175"/>
      <c r="EJ59" s="175"/>
      <c r="EK59" s="175"/>
      <c r="EL59" s="175"/>
      <c r="EM59" s="175"/>
      <c r="EN59" s="175"/>
      <c r="EO59" s="175"/>
      <c r="EP59" s="175"/>
      <c r="EQ59" s="175"/>
      <c r="ER59" s="175"/>
      <c r="ES59" s="175"/>
      <c r="ET59" s="175"/>
      <c r="EU59" s="175"/>
      <c r="EV59" s="175"/>
      <c r="EW59" s="175"/>
      <c r="EX59" s="175"/>
      <c r="EY59" s="175"/>
      <c r="EZ59" s="175"/>
      <c r="FA59" s="175"/>
      <c r="FB59" s="175"/>
      <c r="FC59" s="175"/>
      <c r="FD59" s="175"/>
      <c r="FE59" s="175"/>
      <c r="FF59" s="175"/>
      <c r="FG59" s="175"/>
      <c r="FH59" s="175"/>
      <c r="FI59" s="175"/>
      <c r="FJ59" s="175"/>
      <c r="FK59" s="175"/>
      <c r="FL59" s="175"/>
      <c r="FM59" s="175"/>
      <c r="FN59" s="175"/>
      <c r="FO59" s="175"/>
      <c r="FP59" s="175"/>
      <c r="FQ59" s="175"/>
      <c r="FR59" s="175"/>
      <c r="FS59" s="175"/>
      <c r="FT59" s="175"/>
      <c r="FU59" s="175"/>
      <c r="FV59" s="175"/>
      <c r="FW59" s="175"/>
      <c r="FX59" s="175"/>
      <c r="FY59" s="175"/>
      <c r="FZ59" s="175"/>
      <c r="GA59" s="175"/>
      <c r="GB59" s="175"/>
      <c r="GC59" s="175"/>
      <c r="GD59" s="175"/>
      <c r="GE59" s="175"/>
      <c r="GF59" s="175"/>
      <c r="GG59" s="175"/>
      <c r="GH59" s="175"/>
      <c r="GI59" s="175"/>
      <c r="GJ59" s="175"/>
    </row>
    <row r="60" spans="1:192" s="13" customFormat="1" ht="18" customHeight="1">
      <c r="A60" s="99" t="s">
        <v>512</v>
      </c>
      <c r="B60" s="219" t="s">
        <v>122</v>
      </c>
      <c r="C60" s="175">
        <v>7761</v>
      </c>
      <c r="D60" t="s">
        <v>123</v>
      </c>
      <c r="E60" s="175">
        <v>9908</v>
      </c>
      <c r="F60" s="175"/>
      <c r="G60" t="s">
        <v>69</v>
      </c>
      <c r="H60" s="175">
        <f t="shared" si="1"/>
        <v>2</v>
      </c>
      <c r="I60" s="99">
        <f t="shared" si="2"/>
        <v>2</v>
      </c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284"/>
      <c r="AN60" s="284"/>
      <c r="AO60" s="284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5"/>
      <c r="BR60" s="175"/>
      <c r="BS60" s="175"/>
      <c r="BT60" s="175"/>
      <c r="BU60" s="175"/>
      <c r="BV60" s="175"/>
      <c r="BW60" s="175"/>
      <c r="BX60" s="175"/>
      <c r="BY60" s="175"/>
      <c r="BZ60" s="175"/>
      <c r="CA60" s="175"/>
      <c r="CB60" s="175"/>
      <c r="CC60" s="175"/>
      <c r="CD60" s="175"/>
      <c r="CE60" s="175"/>
      <c r="CF60" s="175"/>
      <c r="CG60" s="175">
        <v>1</v>
      </c>
      <c r="CH60" s="175"/>
      <c r="CI60" s="175">
        <v>1</v>
      </c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  <c r="CU60" s="175"/>
      <c r="CV60" s="175"/>
      <c r="CW60" s="175"/>
      <c r="CX60" s="175"/>
      <c r="CY60" s="175"/>
      <c r="CZ60" s="175"/>
      <c r="DA60" s="175"/>
      <c r="DB60" s="175"/>
      <c r="DC60" s="175"/>
      <c r="DD60" s="175"/>
      <c r="DE60" s="175"/>
      <c r="DF60" s="175"/>
      <c r="DG60" s="175"/>
      <c r="DH60" s="175"/>
      <c r="DI60" s="175"/>
      <c r="DJ60" s="175"/>
      <c r="DK60" s="175"/>
      <c r="DL60" s="175"/>
      <c r="DM60" s="175"/>
      <c r="DN60" s="175"/>
      <c r="DO60" s="175"/>
      <c r="DP60" s="175"/>
      <c r="DQ60" s="175"/>
      <c r="DR60" s="175"/>
      <c r="DS60" s="175"/>
      <c r="DT60" s="175"/>
      <c r="DU60" s="175"/>
      <c r="DV60" s="175"/>
      <c r="DW60" s="175"/>
      <c r="DX60" s="175"/>
      <c r="DY60" s="175"/>
      <c r="DZ60" s="175"/>
      <c r="EA60" s="175"/>
      <c r="EB60" s="175"/>
      <c r="EC60" s="175"/>
      <c r="ED60" s="175"/>
      <c r="EE60" s="175"/>
      <c r="EF60" s="175"/>
      <c r="EG60" s="175"/>
      <c r="EH60" s="175"/>
      <c r="EI60" s="175"/>
      <c r="EJ60" s="175"/>
      <c r="EK60" s="175"/>
      <c r="EL60" s="175"/>
      <c r="EM60" s="175"/>
      <c r="EN60" s="175"/>
      <c r="EO60" s="175"/>
      <c r="EP60" s="175"/>
      <c r="EQ60" s="175"/>
      <c r="ER60" s="175"/>
      <c r="ES60" s="175"/>
      <c r="ET60" s="175"/>
      <c r="EU60" s="175"/>
      <c r="EV60" s="175"/>
      <c r="EW60" s="175"/>
      <c r="EX60" s="175"/>
      <c r="EY60" s="175"/>
      <c r="EZ60" s="175"/>
      <c r="FA60" s="175"/>
      <c r="FB60" s="175"/>
      <c r="FC60" s="175"/>
      <c r="FD60" s="175"/>
      <c r="FE60" s="175"/>
      <c r="FF60" s="175"/>
      <c r="FG60" s="175"/>
      <c r="FH60" s="175"/>
      <c r="FI60" s="175"/>
      <c r="FJ60" s="175"/>
      <c r="FK60" s="175"/>
      <c r="FL60" s="175"/>
      <c r="FM60" s="175"/>
      <c r="FN60" s="175"/>
      <c r="FO60" s="175"/>
      <c r="FP60" s="175"/>
      <c r="FQ60" s="175"/>
      <c r="FR60" s="175"/>
      <c r="FS60" s="175"/>
      <c r="FT60" s="175"/>
      <c r="FU60" s="175"/>
      <c r="FV60" s="175"/>
      <c r="FW60" s="175"/>
      <c r="FX60" s="175"/>
      <c r="FY60" s="175"/>
      <c r="FZ60" s="175"/>
      <c r="GA60" s="175"/>
      <c r="GB60" s="175"/>
      <c r="GC60" s="175"/>
      <c r="GD60" s="175"/>
      <c r="GE60" s="175"/>
      <c r="GF60" s="175"/>
      <c r="GG60" s="175"/>
      <c r="GH60" s="175"/>
      <c r="GI60" s="175"/>
      <c r="GJ60" s="175"/>
    </row>
    <row r="61" spans="1:192" s="13" customFormat="1" ht="18" customHeight="1">
      <c r="A61" s="99" t="s">
        <v>512</v>
      </c>
      <c r="B61" s="219" t="s">
        <v>459</v>
      </c>
      <c r="C61" s="175">
        <v>5795</v>
      </c>
      <c r="D61" t="s">
        <v>460</v>
      </c>
      <c r="E61" s="175">
        <v>9077</v>
      </c>
      <c r="F61" s="175"/>
      <c r="G61" t="s">
        <v>461</v>
      </c>
      <c r="H61" s="175">
        <f t="shared" si="1"/>
        <v>2</v>
      </c>
      <c r="I61" s="99">
        <f t="shared" si="2"/>
        <v>2</v>
      </c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284"/>
      <c r="AN61" s="284"/>
      <c r="AO61" s="284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5"/>
      <c r="BR61" s="175"/>
      <c r="BS61" s="175"/>
      <c r="BT61" s="175"/>
      <c r="BU61" s="175"/>
      <c r="BV61" s="175"/>
      <c r="BW61" s="175"/>
      <c r="BX61" s="175"/>
      <c r="BY61" s="175"/>
      <c r="BZ61" s="175"/>
      <c r="CA61" s="175"/>
      <c r="CB61" s="175"/>
      <c r="CC61" s="175"/>
      <c r="CD61" s="175"/>
      <c r="CE61" s="175"/>
      <c r="CF61" s="175"/>
      <c r="CG61" s="175">
        <v>2</v>
      </c>
      <c r="CH61" s="175"/>
      <c r="CI61" s="175">
        <v>0</v>
      </c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  <c r="CU61" s="175"/>
      <c r="CV61" s="175"/>
      <c r="CW61" s="175"/>
      <c r="CX61" s="175"/>
      <c r="CY61" s="175"/>
      <c r="CZ61" s="175"/>
      <c r="DA61" s="175"/>
      <c r="DB61" s="175"/>
      <c r="DC61" s="175"/>
      <c r="DD61" s="175"/>
      <c r="DE61" s="175"/>
      <c r="DF61" s="175"/>
      <c r="DG61" s="175"/>
      <c r="DH61" s="175"/>
      <c r="DI61" s="175"/>
      <c r="DJ61" s="175"/>
      <c r="DK61" s="175"/>
      <c r="DL61" s="175"/>
      <c r="DM61" s="175"/>
      <c r="DN61" s="175"/>
      <c r="DO61" s="175"/>
      <c r="DP61" s="175"/>
      <c r="DQ61" s="175"/>
      <c r="DR61" s="175"/>
      <c r="DS61" s="175"/>
      <c r="DT61" s="175"/>
      <c r="DU61" s="175"/>
      <c r="DV61" s="175"/>
      <c r="DW61" s="175"/>
      <c r="DX61" s="175"/>
      <c r="DY61" s="175"/>
      <c r="DZ61" s="175"/>
      <c r="EA61" s="175"/>
      <c r="EB61" s="175"/>
      <c r="EC61" s="175"/>
      <c r="ED61" s="175"/>
      <c r="EE61" s="175"/>
      <c r="EF61" s="175"/>
      <c r="EG61" s="175"/>
      <c r="EH61" s="175"/>
      <c r="EI61" s="175"/>
      <c r="EJ61" s="175"/>
      <c r="EK61" s="175"/>
      <c r="EL61" s="175"/>
      <c r="EM61" s="175"/>
      <c r="EN61" s="175"/>
      <c r="EO61" s="175"/>
      <c r="EP61" s="175"/>
      <c r="EQ61" s="175"/>
      <c r="ER61" s="175"/>
      <c r="ES61" s="175"/>
      <c r="ET61" s="175"/>
      <c r="EU61" s="175"/>
      <c r="EV61" s="175"/>
      <c r="EW61" s="175"/>
      <c r="EX61" s="175"/>
      <c r="EY61" s="175"/>
      <c r="EZ61" s="175"/>
      <c r="FA61" s="175"/>
      <c r="FB61" s="175"/>
      <c r="FC61" s="175"/>
      <c r="FD61" s="175"/>
      <c r="FE61" s="175"/>
      <c r="FF61" s="175"/>
      <c r="FG61" s="175"/>
      <c r="FH61" s="175"/>
      <c r="FI61" s="175"/>
      <c r="FJ61" s="175"/>
      <c r="FK61" s="175"/>
      <c r="FL61" s="175"/>
      <c r="FM61" s="175"/>
      <c r="FN61" s="175"/>
      <c r="FO61" s="175"/>
      <c r="FP61" s="175"/>
      <c r="FQ61" s="175"/>
      <c r="FR61" s="175"/>
      <c r="FS61" s="175"/>
      <c r="FT61" s="175"/>
      <c r="FU61" s="175"/>
      <c r="FV61" s="175"/>
      <c r="FW61" s="175"/>
      <c r="FX61" s="175"/>
      <c r="FY61" s="175"/>
      <c r="FZ61" s="175"/>
      <c r="GA61" s="175"/>
      <c r="GB61" s="175"/>
      <c r="GC61" s="175"/>
      <c r="GD61" s="175"/>
      <c r="GE61" s="175"/>
      <c r="GF61" s="175"/>
      <c r="GG61" s="175"/>
      <c r="GH61" s="175"/>
      <c r="GI61" s="175"/>
      <c r="GJ61" s="175"/>
    </row>
    <row r="62" spans="1:192" s="13" customFormat="1" ht="18" customHeight="1">
      <c r="A62" s="99" t="s">
        <v>472</v>
      </c>
      <c r="B62" s="219" t="s">
        <v>308</v>
      </c>
      <c r="C62" s="175">
        <v>5106</v>
      </c>
      <c r="D62" t="s">
        <v>307</v>
      </c>
      <c r="E62" s="175">
        <v>9795</v>
      </c>
      <c r="F62" s="175">
        <v>2010</v>
      </c>
      <c r="G62" t="s">
        <v>42</v>
      </c>
      <c r="H62" s="175">
        <f t="shared" si="1"/>
        <v>1</v>
      </c>
      <c r="I62" s="99">
        <f t="shared" si="2"/>
        <v>1</v>
      </c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>
        <v>1</v>
      </c>
      <c r="BN62" s="175">
        <v>0</v>
      </c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  <c r="FR62" s="175"/>
      <c r="FS62" s="175"/>
      <c r="FT62" s="175"/>
      <c r="FU62" s="175"/>
      <c r="FV62" s="175"/>
      <c r="FW62" s="175"/>
      <c r="FX62" s="175"/>
      <c r="FY62" s="175"/>
      <c r="FZ62" s="175"/>
      <c r="GA62" s="175"/>
      <c r="GB62" s="175"/>
      <c r="GC62" s="175"/>
      <c r="GD62" s="175"/>
      <c r="GE62" s="175"/>
      <c r="GF62" s="175"/>
      <c r="GG62" s="175"/>
      <c r="GH62" s="175"/>
      <c r="GI62" s="175"/>
      <c r="GJ62" s="175"/>
    </row>
    <row r="63" spans="1:192" ht="15.95" customHeight="1">
      <c r="A63" s="99" t="s">
        <v>472</v>
      </c>
      <c r="B63" s="219" t="s">
        <v>161</v>
      </c>
      <c r="C63" s="175">
        <v>7672</v>
      </c>
      <c r="D63" t="s">
        <v>162</v>
      </c>
      <c r="E63" s="175">
        <v>9852</v>
      </c>
      <c r="F63" s="175">
        <v>2000</v>
      </c>
      <c r="G63" t="s">
        <v>382</v>
      </c>
      <c r="H63" s="175">
        <f t="shared" si="1"/>
        <v>1</v>
      </c>
      <c r="I63" s="99">
        <f t="shared" si="2"/>
        <v>1</v>
      </c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5"/>
      <c r="BR63" s="175"/>
      <c r="BS63" s="175"/>
      <c r="BT63" s="175"/>
      <c r="BU63" s="175"/>
      <c r="BV63" s="175"/>
      <c r="BW63" s="175"/>
      <c r="BX63" s="175"/>
      <c r="BY63" s="175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>
        <v>1</v>
      </c>
      <c r="CN63" s="175">
        <v>0</v>
      </c>
      <c r="CO63" s="175"/>
      <c r="CP63" s="175"/>
      <c r="CQ63" s="175"/>
      <c r="CR63" s="175"/>
      <c r="CS63" s="175"/>
      <c r="CT63" s="175"/>
      <c r="CU63" s="175"/>
      <c r="CV63" s="175"/>
      <c r="CW63" s="175"/>
      <c r="CX63" s="175"/>
      <c r="CY63" s="175"/>
      <c r="CZ63" s="175"/>
      <c r="DA63" s="175"/>
      <c r="DB63" s="175"/>
      <c r="DC63" s="175"/>
      <c r="DD63" s="175"/>
      <c r="DE63" s="175"/>
      <c r="DF63" s="175"/>
      <c r="DG63" s="175"/>
      <c r="DH63" s="175"/>
      <c r="DI63" s="175"/>
      <c r="DJ63" s="175"/>
      <c r="DK63" s="175"/>
      <c r="DL63" s="175"/>
      <c r="DM63" s="175"/>
      <c r="DN63" s="175"/>
      <c r="DO63" s="175"/>
      <c r="DP63" s="175"/>
      <c r="DQ63" s="175"/>
      <c r="DR63" s="175"/>
      <c r="DS63" s="175"/>
      <c r="DT63" s="175"/>
      <c r="DU63" s="175"/>
      <c r="DV63" s="175"/>
      <c r="DW63" s="175"/>
      <c r="DX63" s="175"/>
      <c r="DY63" s="175"/>
      <c r="DZ63" s="175"/>
      <c r="EA63" s="175"/>
      <c r="EB63" s="175"/>
      <c r="EC63" s="175"/>
      <c r="ED63" s="175"/>
      <c r="EE63" s="175"/>
      <c r="EF63" s="175"/>
      <c r="EG63" s="175"/>
      <c r="EH63" s="175"/>
      <c r="EI63" s="175"/>
      <c r="EJ63" s="175"/>
      <c r="EK63" s="175"/>
      <c r="EL63" s="175"/>
      <c r="EM63" s="175"/>
      <c r="EN63" s="175"/>
      <c r="EO63" s="175"/>
      <c r="EP63" s="175"/>
      <c r="EQ63" s="175"/>
      <c r="ER63" s="175"/>
      <c r="ES63" s="175"/>
      <c r="ET63" s="175"/>
      <c r="EU63" s="175"/>
      <c r="EV63" s="175"/>
      <c r="EW63" s="175"/>
      <c r="EX63" s="175"/>
      <c r="EY63" s="175"/>
      <c r="EZ63" s="175"/>
      <c r="FA63" s="175"/>
      <c r="FB63" s="175"/>
      <c r="FC63" s="175"/>
      <c r="FD63" s="175"/>
      <c r="FE63" s="175"/>
      <c r="FF63" s="175"/>
      <c r="FG63" s="175"/>
      <c r="FH63" s="175"/>
      <c r="FI63" s="175"/>
      <c r="FJ63" s="175"/>
      <c r="FK63" s="175"/>
      <c r="FL63" s="175"/>
      <c r="FM63" s="175"/>
      <c r="FN63" s="175"/>
      <c r="FO63" s="175"/>
      <c r="FP63" s="175"/>
      <c r="FQ63" s="175"/>
      <c r="FR63" s="175"/>
      <c r="FS63" s="175"/>
      <c r="FT63" s="175"/>
      <c r="FU63" s="175"/>
      <c r="FV63" s="175"/>
      <c r="FW63" s="175"/>
      <c r="FX63" s="175"/>
      <c r="FY63" s="175"/>
      <c r="FZ63" s="175"/>
      <c r="GA63" s="175"/>
      <c r="GB63" s="175"/>
      <c r="GC63" s="175"/>
      <c r="GD63" s="175"/>
      <c r="GE63" s="175"/>
      <c r="GF63" s="175"/>
      <c r="GG63" s="175"/>
      <c r="GH63" s="175"/>
      <c r="GI63" s="175"/>
      <c r="GJ63" s="175"/>
    </row>
    <row r="64" spans="1:192" s="13" customFormat="1" ht="18" customHeight="1">
      <c r="A64" s="99" t="s">
        <v>497</v>
      </c>
      <c r="B64" s="219" t="s">
        <v>103</v>
      </c>
      <c r="C64" s="175">
        <v>6829</v>
      </c>
      <c r="D64" t="s">
        <v>104</v>
      </c>
      <c r="E64" s="175">
        <v>9208</v>
      </c>
      <c r="F64" s="175"/>
      <c r="G64" t="s">
        <v>105</v>
      </c>
      <c r="H64" s="175">
        <f t="shared" si="1"/>
        <v>0</v>
      </c>
      <c r="I64" s="99">
        <f t="shared" ref="I64:I72" si="3">H64</f>
        <v>0</v>
      </c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  <c r="BO64" s="175"/>
      <c r="BP64" s="175"/>
      <c r="BQ64" s="175"/>
      <c r="BR64" s="175"/>
      <c r="BS64" s="175"/>
      <c r="BT64" s="175"/>
      <c r="BU64" s="175">
        <v>0</v>
      </c>
      <c r="BV64" s="175">
        <v>0</v>
      </c>
      <c r="BW64" s="175"/>
      <c r="BX64" s="175"/>
      <c r="BY64" s="175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  <c r="CU64" s="175"/>
      <c r="CV64" s="175"/>
      <c r="CW64" s="175"/>
      <c r="CX64" s="175"/>
      <c r="CY64" s="175"/>
      <c r="CZ64" s="175"/>
      <c r="DA64" s="175"/>
      <c r="DB64" s="175"/>
      <c r="DC64" s="175"/>
      <c r="DD64" s="175"/>
      <c r="DE64" s="175"/>
      <c r="DF64" s="175"/>
      <c r="DG64" s="175"/>
      <c r="DH64" s="175"/>
      <c r="DI64" s="175"/>
      <c r="DJ64" s="175"/>
      <c r="DK64" s="175"/>
      <c r="DL64" s="175"/>
      <c r="DM64" s="175"/>
      <c r="DN64" s="175"/>
      <c r="DO64" s="175"/>
      <c r="DP64" s="175"/>
      <c r="DQ64" s="175"/>
      <c r="DR64" s="175"/>
      <c r="DS64" s="175"/>
      <c r="DT64" s="175"/>
      <c r="DU64" s="175"/>
      <c r="DV64" s="175"/>
      <c r="DW64" s="175"/>
      <c r="DX64" s="175"/>
      <c r="DY64" s="175"/>
      <c r="DZ64" s="175"/>
      <c r="EA64" s="175"/>
      <c r="EB64" s="175"/>
      <c r="EC64" s="175"/>
      <c r="ED64" s="175"/>
      <c r="EE64" s="175"/>
      <c r="EF64" s="175"/>
      <c r="EG64" s="175"/>
      <c r="EH64" s="175"/>
      <c r="EI64" s="175"/>
      <c r="EJ64" s="175"/>
      <c r="EK64" s="175"/>
      <c r="EL64" s="175"/>
      <c r="EM64" s="175"/>
      <c r="EN64" s="175"/>
      <c r="EO64" s="175"/>
      <c r="EP64" s="175"/>
      <c r="EQ64" s="175"/>
      <c r="ER64" s="175"/>
      <c r="ES64" s="175"/>
      <c r="ET64" s="175"/>
      <c r="EU64" s="175"/>
      <c r="EV64" s="175"/>
      <c r="EW64" s="175"/>
      <c r="EX64" s="175"/>
      <c r="EY64" s="175"/>
      <c r="EZ64" s="175"/>
      <c r="FA64" s="175"/>
      <c r="FB64" s="175"/>
      <c r="FC64" s="175"/>
      <c r="FD64" s="175"/>
      <c r="FE64" s="175"/>
      <c r="FF64" s="175"/>
      <c r="FG64" s="175"/>
      <c r="FH64" s="175"/>
      <c r="FI64" s="175"/>
      <c r="FJ64" s="175"/>
      <c r="FK64" s="175"/>
      <c r="FL64" s="175"/>
      <c r="FM64" s="175"/>
      <c r="FN64" s="175"/>
      <c r="FO64" s="175"/>
      <c r="FP64" s="175"/>
      <c r="FQ64" s="175"/>
      <c r="FR64" s="175"/>
      <c r="FS64" s="175"/>
      <c r="FT64" s="175"/>
      <c r="FU64" s="175"/>
      <c r="FV64" s="175"/>
      <c r="FW64" s="175"/>
      <c r="FX64" s="175"/>
      <c r="FY64" s="175"/>
      <c r="FZ64" s="175"/>
      <c r="GA64" s="175"/>
      <c r="GB64" s="175"/>
      <c r="GC64" s="175"/>
      <c r="GD64" s="175"/>
      <c r="GE64" s="175"/>
      <c r="GF64" s="175"/>
      <c r="GG64" s="175"/>
      <c r="GH64" s="175"/>
      <c r="GI64" s="175"/>
      <c r="GJ64" s="175"/>
    </row>
    <row r="65" spans="1:192" s="13" customFormat="1" ht="18" customHeight="1">
      <c r="A65" s="99" t="s">
        <v>497</v>
      </c>
      <c r="B65" s="219" t="s">
        <v>231</v>
      </c>
      <c r="C65" s="175">
        <v>4050</v>
      </c>
      <c r="D65" t="s">
        <v>121</v>
      </c>
      <c r="E65" s="175">
        <v>8360</v>
      </c>
      <c r="F65" s="175"/>
      <c r="G65" t="s">
        <v>75</v>
      </c>
      <c r="H65" s="175">
        <f t="shared" si="1"/>
        <v>0</v>
      </c>
      <c r="I65" s="99">
        <f t="shared" si="3"/>
        <v>0</v>
      </c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  <c r="BO65" s="175"/>
      <c r="BP65" s="175"/>
      <c r="BQ65" s="175"/>
      <c r="BR65" s="175"/>
      <c r="BS65" s="175"/>
      <c r="BT65" s="175"/>
      <c r="BU65" s="175"/>
      <c r="BV65" s="175"/>
      <c r="BW65" s="175"/>
      <c r="BX65" s="175"/>
      <c r="BY65" s="175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  <c r="CU65" s="175">
        <v>0</v>
      </c>
      <c r="CV65" s="175">
        <v>0</v>
      </c>
      <c r="CW65" s="175"/>
      <c r="CX65" s="175"/>
      <c r="CY65" s="175"/>
      <c r="CZ65" s="175"/>
      <c r="DA65" s="175"/>
      <c r="DB65" s="175">
        <v>0</v>
      </c>
      <c r="DC65" s="175"/>
      <c r="DD65" s="175"/>
      <c r="DE65" s="175"/>
      <c r="DF65" s="175"/>
      <c r="DG65" s="175"/>
      <c r="DH65" s="175"/>
      <c r="DI65" s="175"/>
      <c r="DJ65" s="175"/>
      <c r="DK65" s="175"/>
      <c r="DL65" s="175"/>
      <c r="DM65" s="175"/>
      <c r="DN65" s="175"/>
      <c r="DO65" s="175"/>
      <c r="DP65" s="175"/>
      <c r="DQ65" s="175"/>
      <c r="DR65" s="175"/>
      <c r="DS65" s="175"/>
      <c r="DT65" s="175"/>
      <c r="DU65" s="175"/>
      <c r="DV65" s="175"/>
      <c r="DW65" s="175"/>
      <c r="DX65" s="175"/>
      <c r="DY65" s="175"/>
      <c r="DZ65" s="175"/>
      <c r="EA65" s="175"/>
      <c r="EB65" s="175"/>
      <c r="EC65" s="175"/>
      <c r="ED65" s="175"/>
      <c r="EE65" s="175"/>
      <c r="EF65" s="175"/>
      <c r="EG65" s="175"/>
      <c r="EH65" s="175"/>
      <c r="EI65" s="175"/>
      <c r="EJ65" s="175"/>
      <c r="EK65" s="175"/>
      <c r="EL65" s="175"/>
      <c r="EM65" s="175"/>
      <c r="EN65" s="175"/>
      <c r="EO65" s="175"/>
      <c r="EP65" s="175"/>
      <c r="EQ65" s="175"/>
      <c r="ER65" s="175"/>
      <c r="ES65" s="175"/>
      <c r="ET65" s="175"/>
      <c r="EU65" s="175"/>
      <c r="EV65" s="175"/>
      <c r="EW65" s="175"/>
      <c r="EX65" s="175"/>
      <c r="EY65" s="175"/>
      <c r="EZ65" s="175"/>
      <c r="FA65" s="175"/>
      <c r="FB65" s="175"/>
      <c r="FC65" s="175"/>
      <c r="FD65" s="175"/>
      <c r="FE65" s="175"/>
      <c r="FF65" s="175"/>
      <c r="FG65" s="175"/>
      <c r="FH65" s="175"/>
      <c r="FI65" s="175"/>
      <c r="FJ65" s="175"/>
      <c r="FK65" s="175"/>
      <c r="FL65" s="175"/>
      <c r="FM65" s="175"/>
      <c r="FN65" s="175"/>
      <c r="FO65" s="175"/>
      <c r="FP65" s="175"/>
      <c r="FQ65" s="175"/>
      <c r="FR65" s="175"/>
      <c r="FS65" s="175"/>
      <c r="FT65" s="175"/>
      <c r="FU65" s="175"/>
      <c r="FV65" s="175"/>
      <c r="FW65" s="175"/>
      <c r="FX65" s="175"/>
      <c r="FY65" s="175"/>
      <c r="FZ65" s="175"/>
      <c r="GA65" s="175"/>
      <c r="GB65" s="175"/>
      <c r="GC65" s="175"/>
      <c r="GD65" s="175"/>
      <c r="GE65" s="175"/>
      <c r="GF65" s="175"/>
      <c r="GG65" s="175"/>
      <c r="GH65" s="175"/>
      <c r="GI65" s="175"/>
      <c r="GJ65" s="175"/>
    </row>
    <row r="66" spans="1:192" s="13" customFormat="1" ht="18" customHeight="1">
      <c r="A66" s="99" t="s">
        <v>497</v>
      </c>
      <c r="B66" s="219" t="s">
        <v>260</v>
      </c>
      <c r="C66" s="175">
        <v>7380</v>
      </c>
      <c r="D66" t="s">
        <v>261</v>
      </c>
      <c r="E66" s="175">
        <v>10838</v>
      </c>
      <c r="F66" s="175"/>
      <c r="G66" t="s">
        <v>303</v>
      </c>
      <c r="H66" s="175">
        <f t="shared" si="1"/>
        <v>0</v>
      </c>
      <c r="I66" s="99">
        <f t="shared" si="3"/>
        <v>0</v>
      </c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  <c r="BO66" s="175"/>
      <c r="BP66" s="175"/>
      <c r="BQ66" s="175"/>
      <c r="BR66" s="175"/>
      <c r="BS66" s="175"/>
      <c r="BT66" s="175"/>
      <c r="BU66" s="175"/>
      <c r="BV66" s="175"/>
      <c r="BW66" s="175"/>
      <c r="BX66" s="175"/>
      <c r="BY66" s="175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  <c r="CU66" s="175"/>
      <c r="CV66" s="175"/>
      <c r="CW66" s="175"/>
      <c r="CX66" s="175"/>
      <c r="CY66" s="175"/>
      <c r="CZ66" s="175"/>
      <c r="DA66" s="175"/>
      <c r="DB66" s="175"/>
      <c r="DC66" s="175"/>
      <c r="DD66" s="175"/>
      <c r="DE66" s="175"/>
      <c r="DF66" s="175"/>
      <c r="DG66" s="175"/>
      <c r="DH66" s="175"/>
      <c r="DI66" s="175"/>
      <c r="DJ66" s="175"/>
      <c r="DK66" s="175">
        <v>0</v>
      </c>
      <c r="DL66" s="175">
        <v>0</v>
      </c>
      <c r="DM66" s="175"/>
      <c r="DN66" s="175"/>
      <c r="DO66" s="175"/>
      <c r="DP66" s="175"/>
      <c r="DQ66" s="175"/>
      <c r="DR66" s="175"/>
      <c r="DS66" s="175"/>
      <c r="DT66" s="175"/>
      <c r="DU66" s="175"/>
      <c r="DV66" s="175"/>
      <c r="DW66" s="175"/>
      <c r="DX66" s="175"/>
      <c r="DY66" s="175"/>
      <c r="DZ66" s="175"/>
      <c r="EA66" s="175"/>
      <c r="EB66" s="175"/>
      <c r="EC66" s="175"/>
      <c r="ED66" s="175"/>
      <c r="EE66" s="175"/>
      <c r="EF66" s="175"/>
      <c r="EG66" s="175"/>
      <c r="EH66" s="175"/>
      <c r="EI66" s="175"/>
      <c r="EJ66" s="175"/>
      <c r="EK66" s="175"/>
      <c r="EL66" s="175"/>
      <c r="EM66" s="175"/>
      <c r="EN66" s="175"/>
      <c r="EO66" s="175"/>
      <c r="EP66" s="175"/>
      <c r="EQ66" s="175"/>
      <c r="ER66" s="175"/>
      <c r="ES66" s="175"/>
      <c r="ET66" s="175"/>
      <c r="EU66" s="175"/>
      <c r="EV66" s="175"/>
      <c r="EW66" s="175"/>
      <c r="EX66" s="175"/>
      <c r="EY66" s="175"/>
      <c r="EZ66" s="175"/>
      <c r="FA66" s="175"/>
      <c r="FB66" s="175"/>
      <c r="FC66" s="175"/>
      <c r="FD66" s="175"/>
      <c r="FE66" s="175"/>
      <c r="FF66" s="175"/>
      <c r="FG66" s="175"/>
      <c r="FH66" s="175"/>
      <c r="FI66" s="175"/>
      <c r="FJ66" s="175"/>
      <c r="FK66" s="175"/>
      <c r="FL66" s="175"/>
      <c r="FM66" s="175"/>
      <c r="FN66" s="175"/>
      <c r="FO66" s="175"/>
      <c r="FP66" s="175"/>
      <c r="FQ66" s="175"/>
      <c r="FR66" s="175"/>
      <c r="FS66" s="175"/>
      <c r="FT66" s="175"/>
      <c r="FU66" s="175"/>
      <c r="FV66" s="175"/>
      <c r="FW66" s="175"/>
      <c r="FX66" s="175"/>
      <c r="FY66" s="175"/>
      <c r="FZ66" s="175"/>
      <c r="GA66" s="175"/>
      <c r="GB66" s="175"/>
      <c r="GC66" s="175"/>
      <c r="GD66" s="175"/>
      <c r="GE66" s="175"/>
      <c r="GF66" s="175"/>
      <c r="GG66" s="175"/>
      <c r="GH66" s="175"/>
      <c r="GI66" s="175"/>
      <c r="GJ66" s="175"/>
    </row>
    <row r="67" spans="1:192" s="13" customFormat="1" ht="18" customHeight="1">
      <c r="A67" s="99" t="s">
        <v>497</v>
      </c>
      <c r="B67" s="219" t="s">
        <v>535</v>
      </c>
      <c r="C67" s="175">
        <v>8648</v>
      </c>
      <c r="D67" t="s">
        <v>536</v>
      </c>
      <c r="E67" s="175">
        <v>11123</v>
      </c>
      <c r="F67" s="175">
        <v>2015</v>
      </c>
      <c r="G67" t="s">
        <v>110</v>
      </c>
      <c r="H67" s="175">
        <f t="shared" si="1"/>
        <v>0</v>
      </c>
      <c r="I67" s="99">
        <f t="shared" si="3"/>
        <v>0</v>
      </c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284"/>
      <c r="AN67" s="284"/>
      <c r="AO67" s="284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5"/>
      <c r="BR67" s="175"/>
      <c r="BS67" s="175"/>
      <c r="BT67" s="175"/>
      <c r="BU67" s="175"/>
      <c r="BV67" s="175"/>
      <c r="BW67" s="175"/>
      <c r="BX67" s="175"/>
      <c r="BY67" s="175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I67" s="175"/>
      <c r="DJ67" s="175"/>
      <c r="DK67" s="175"/>
      <c r="DL67" s="175"/>
      <c r="DM67" s="175"/>
      <c r="DN67" s="175"/>
      <c r="DO67" s="175"/>
      <c r="DP67" s="175"/>
      <c r="DQ67" s="175"/>
      <c r="DR67" s="175"/>
      <c r="DS67" s="175"/>
      <c r="DT67" s="175"/>
      <c r="DU67" s="175"/>
      <c r="DV67" s="175"/>
      <c r="DW67" s="175"/>
      <c r="DX67" s="175"/>
      <c r="DY67" s="175"/>
      <c r="DZ67" s="175"/>
      <c r="EA67" s="175"/>
      <c r="EB67" s="175"/>
      <c r="EC67" s="175"/>
      <c r="ED67" s="175"/>
      <c r="EE67" s="175"/>
      <c r="EF67" s="175"/>
      <c r="EG67" s="175"/>
      <c r="EH67" s="175"/>
      <c r="EI67" s="175"/>
      <c r="EJ67" s="175"/>
      <c r="EK67" s="175"/>
      <c r="EL67" s="175"/>
      <c r="EM67" s="175"/>
      <c r="EN67" s="175"/>
      <c r="EO67" s="175"/>
      <c r="EP67" s="175"/>
      <c r="EQ67" s="175"/>
      <c r="ER67" s="175"/>
      <c r="ES67" s="175"/>
      <c r="ET67" s="175"/>
      <c r="EU67" s="175"/>
      <c r="EV67" s="175"/>
      <c r="EW67" s="175"/>
      <c r="EX67" s="175"/>
      <c r="EY67" s="175"/>
      <c r="EZ67" s="175"/>
      <c r="FA67" s="175"/>
      <c r="FB67" s="175"/>
      <c r="FC67" s="175"/>
      <c r="FD67" s="175"/>
      <c r="FE67" s="175"/>
      <c r="FF67" s="175"/>
      <c r="FG67" s="175"/>
      <c r="FH67" s="175"/>
      <c r="FI67" s="175"/>
      <c r="FJ67" s="175"/>
      <c r="FK67" s="175">
        <v>0</v>
      </c>
      <c r="FL67" s="175"/>
      <c r="FM67" s="175"/>
      <c r="FN67" s="175"/>
      <c r="FO67" s="175"/>
      <c r="FP67" s="175"/>
      <c r="FQ67" s="175">
        <v>0</v>
      </c>
      <c r="FR67" s="175"/>
      <c r="FS67" s="175"/>
      <c r="FT67" s="175"/>
      <c r="FU67" s="175"/>
      <c r="FV67" s="175"/>
      <c r="FW67" s="175"/>
      <c r="FX67" s="175"/>
      <c r="FY67" s="175"/>
      <c r="FZ67" s="175"/>
      <c r="GA67" s="175"/>
      <c r="GB67" s="175"/>
      <c r="GC67" s="175"/>
      <c r="GD67" s="175"/>
      <c r="GE67" s="175"/>
      <c r="GF67" s="175"/>
      <c r="GG67" s="175"/>
      <c r="GH67" s="175"/>
      <c r="GI67" s="175"/>
      <c r="GJ67" s="175"/>
    </row>
    <row r="68" spans="1:192" s="13" customFormat="1" ht="18" customHeight="1">
      <c r="A68" s="99" t="s">
        <v>497</v>
      </c>
      <c r="B68" s="219" t="s">
        <v>331</v>
      </c>
      <c r="C68" s="175">
        <v>4050</v>
      </c>
      <c r="D68" t="s">
        <v>235</v>
      </c>
      <c r="E68" s="175">
        <v>8360</v>
      </c>
      <c r="F68" s="175"/>
      <c r="G68" t="s">
        <v>75</v>
      </c>
      <c r="H68" s="175">
        <f t="shared" si="1"/>
        <v>0</v>
      </c>
      <c r="I68" s="99">
        <f t="shared" si="3"/>
        <v>0</v>
      </c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>
        <v>0</v>
      </c>
      <c r="BB68" s="175">
        <v>0</v>
      </c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5"/>
      <c r="BR68" s="175"/>
      <c r="BS68" s="175"/>
      <c r="BT68" s="175"/>
      <c r="BU68" s="175"/>
      <c r="BV68" s="175"/>
      <c r="BW68" s="175"/>
      <c r="BX68" s="175"/>
      <c r="BY68" s="175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  <c r="CU68" s="175"/>
      <c r="CV68" s="175"/>
      <c r="CW68" s="175"/>
      <c r="CX68" s="175"/>
      <c r="CY68" s="175"/>
      <c r="CZ68" s="175"/>
      <c r="DA68" s="175"/>
      <c r="DB68" s="175"/>
      <c r="DC68" s="175">
        <v>0</v>
      </c>
      <c r="DD68" s="175"/>
      <c r="DE68" s="175"/>
      <c r="DF68" s="175"/>
      <c r="DG68" s="175"/>
      <c r="DH68" s="175"/>
      <c r="DI68" s="175"/>
      <c r="DJ68" s="175"/>
      <c r="DK68" s="175"/>
      <c r="DL68" s="175"/>
      <c r="DM68" s="175"/>
      <c r="DN68" s="175"/>
      <c r="DO68" s="175"/>
      <c r="DP68" s="175"/>
      <c r="DQ68" s="175"/>
      <c r="DR68" s="175"/>
      <c r="DS68" s="175"/>
      <c r="DT68" s="175"/>
      <c r="DU68" s="175"/>
      <c r="DV68" s="175"/>
      <c r="DW68" s="175"/>
      <c r="DX68" s="175"/>
      <c r="DY68" s="175"/>
      <c r="DZ68" s="175"/>
      <c r="EA68" s="175"/>
      <c r="EB68" s="175"/>
      <c r="EC68" s="175"/>
      <c r="ED68" s="175"/>
      <c r="EE68" s="175"/>
      <c r="EF68" s="175"/>
      <c r="EG68" s="175"/>
      <c r="EH68" s="175"/>
      <c r="EI68" s="175"/>
      <c r="EJ68" s="175"/>
      <c r="EK68" s="175"/>
      <c r="EL68" s="175"/>
      <c r="EM68" s="175"/>
      <c r="EN68" s="175"/>
      <c r="EO68" s="175"/>
      <c r="EP68" s="175"/>
      <c r="EQ68" s="175"/>
      <c r="ER68" s="175"/>
      <c r="ES68" s="175"/>
      <c r="ET68" s="175"/>
      <c r="EU68" s="175"/>
      <c r="EV68" s="175"/>
      <c r="EW68" s="175"/>
      <c r="EX68" s="175"/>
      <c r="EY68" s="175"/>
      <c r="EZ68" s="175"/>
      <c r="FA68" s="175"/>
      <c r="FB68" s="175"/>
      <c r="FC68" s="175"/>
      <c r="FD68" s="175"/>
      <c r="FE68" s="175"/>
      <c r="FF68" s="175"/>
      <c r="FG68" s="175"/>
      <c r="FH68" s="175"/>
      <c r="FI68" s="175"/>
      <c r="FJ68" s="175"/>
      <c r="FK68" s="175"/>
      <c r="FL68" s="175"/>
      <c r="FM68" s="175"/>
      <c r="FN68" s="175"/>
      <c r="FO68" s="175"/>
      <c r="FP68" s="175"/>
      <c r="FQ68" s="175"/>
      <c r="FR68" s="175"/>
      <c r="FS68" s="175"/>
      <c r="FT68" s="175"/>
      <c r="FU68" s="175"/>
      <c r="FV68" s="175"/>
      <c r="FW68" s="175"/>
      <c r="FX68" s="175"/>
      <c r="FY68" s="175"/>
      <c r="FZ68" s="175"/>
      <c r="GA68" s="175"/>
      <c r="GB68" s="175"/>
      <c r="GC68" s="175"/>
      <c r="GD68" s="175"/>
      <c r="GE68" s="175"/>
      <c r="GF68" s="175"/>
      <c r="GG68" s="175"/>
      <c r="GH68" s="175"/>
      <c r="GI68" s="175"/>
      <c r="GJ68" s="175"/>
    </row>
    <row r="69" spans="1:192" ht="15.95" customHeight="1">
      <c r="A69" s="99" t="s">
        <v>497</v>
      </c>
      <c r="B69" s="219" t="s">
        <v>211</v>
      </c>
      <c r="C69" s="175">
        <v>7879</v>
      </c>
      <c r="D69" t="s">
        <v>212</v>
      </c>
      <c r="E69" s="175">
        <v>10259</v>
      </c>
      <c r="F69" s="175">
        <v>2013</v>
      </c>
      <c r="G69" t="s">
        <v>207</v>
      </c>
      <c r="H69" s="175">
        <f t="shared" si="1"/>
        <v>0</v>
      </c>
      <c r="I69" s="99">
        <f t="shared" si="3"/>
        <v>0</v>
      </c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  <c r="BO69" s="175"/>
      <c r="BP69" s="175"/>
      <c r="BQ69" s="175"/>
      <c r="BR69" s="175"/>
      <c r="BS69" s="175"/>
      <c r="BT69" s="175"/>
      <c r="BU69" s="175"/>
      <c r="BV69" s="175"/>
      <c r="BW69" s="175"/>
      <c r="BX69" s="175"/>
      <c r="BY69" s="175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>
        <v>0</v>
      </c>
      <c r="CO69" s="175">
        <v>0</v>
      </c>
      <c r="CP69" s="175"/>
      <c r="CQ69" s="175"/>
      <c r="CR69" s="175"/>
      <c r="CS69" s="175"/>
      <c r="CT69" s="175"/>
      <c r="CU69" s="175"/>
      <c r="CV69" s="175"/>
      <c r="CW69" s="175"/>
      <c r="CX69" s="175"/>
      <c r="CY69" s="175"/>
      <c r="CZ69" s="175"/>
      <c r="DA69" s="175"/>
      <c r="DB69" s="175"/>
      <c r="DC69" s="175"/>
      <c r="DD69" s="175"/>
      <c r="DE69" s="175"/>
      <c r="DF69" s="175"/>
      <c r="DG69" s="175"/>
      <c r="DH69" s="175"/>
      <c r="DI69" s="175"/>
      <c r="DJ69" s="175"/>
      <c r="DK69" s="175"/>
      <c r="DL69" s="175"/>
      <c r="DM69" s="175"/>
      <c r="DN69" s="175"/>
      <c r="DO69" s="175"/>
      <c r="DP69" s="175"/>
      <c r="DQ69" s="175"/>
      <c r="DR69" s="175"/>
      <c r="DS69" s="175"/>
      <c r="DT69" s="175"/>
      <c r="DU69" s="175"/>
      <c r="DV69" s="175"/>
      <c r="DW69" s="175"/>
      <c r="DX69" s="175"/>
      <c r="DY69" s="175"/>
      <c r="DZ69" s="175"/>
      <c r="EA69" s="175"/>
      <c r="EB69" s="175"/>
      <c r="EC69" s="175"/>
      <c r="ED69" s="175"/>
      <c r="EE69" s="175"/>
      <c r="EF69" s="175"/>
      <c r="EG69" s="175"/>
      <c r="EH69" s="175"/>
      <c r="EI69" s="175"/>
      <c r="EJ69" s="175"/>
      <c r="EK69" s="175"/>
      <c r="EL69" s="175"/>
      <c r="EM69" s="175"/>
      <c r="EN69" s="175"/>
      <c r="EO69" s="175"/>
      <c r="EP69" s="175"/>
      <c r="EQ69" s="175"/>
      <c r="ER69" s="175"/>
      <c r="ES69" s="175"/>
      <c r="ET69" s="175"/>
      <c r="EU69" s="175"/>
      <c r="EV69" s="175"/>
      <c r="EW69" s="175"/>
      <c r="EX69" s="175"/>
      <c r="EY69" s="175"/>
      <c r="EZ69" s="175"/>
      <c r="FA69" s="175"/>
      <c r="FB69" s="175"/>
      <c r="FC69" s="175"/>
      <c r="FD69" s="175"/>
      <c r="FE69" s="175"/>
      <c r="FF69" s="175"/>
      <c r="FG69" s="175"/>
      <c r="FH69" s="175"/>
      <c r="FI69" s="175"/>
      <c r="FJ69" s="175"/>
      <c r="FK69" s="175"/>
      <c r="FL69" s="175"/>
      <c r="FM69" s="175"/>
      <c r="FN69" s="175"/>
      <c r="FO69" s="175"/>
      <c r="FP69" s="175"/>
      <c r="FQ69" s="175"/>
      <c r="FR69" s="175"/>
      <c r="FS69" s="175"/>
      <c r="FT69" s="175"/>
      <c r="FU69" s="175"/>
      <c r="FV69" s="175"/>
      <c r="FW69" s="175"/>
      <c r="FX69" s="175"/>
      <c r="FY69" s="175"/>
      <c r="FZ69" s="175"/>
      <c r="GA69" s="175"/>
      <c r="GB69" s="175"/>
      <c r="GC69" s="175"/>
      <c r="GD69" s="175"/>
      <c r="GE69" s="175"/>
      <c r="GF69" s="175"/>
      <c r="GG69" s="175"/>
      <c r="GH69" s="175"/>
      <c r="GI69" s="175"/>
      <c r="GJ69" s="175"/>
    </row>
    <row r="70" spans="1:192" ht="15.95" customHeight="1">
      <c r="A70" s="99" t="s">
        <v>497</v>
      </c>
      <c r="B70" s="219" t="s">
        <v>523</v>
      </c>
      <c r="C70" s="175">
        <v>5174</v>
      </c>
      <c r="D70" s="4" t="s">
        <v>524</v>
      </c>
      <c r="E70" s="175">
        <v>10314</v>
      </c>
      <c r="F70" s="175">
        <v>2013</v>
      </c>
      <c r="G70" s="4" t="s">
        <v>525</v>
      </c>
      <c r="H70" s="175">
        <f t="shared" si="1"/>
        <v>0</v>
      </c>
      <c r="I70" s="99">
        <f t="shared" si="3"/>
        <v>0</v>
      </c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284"/>
      <c r="AN70" s="284"/>
      <c r="AO70" s="284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175"/>
      <c r="BQ70" s="175"/>
      <c r="BR70" s="175"/>
      <c r="BS70" s="175"/>
      <c r="BT70" s="175"/>
      <c r="BU70" s="175"/>
      <c r="BV70" s="175"/>
      <c r="BW70" s="175"/>
      <c r="BX70" s="175"/>
      <c r="BY70" s="175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I70" s="175"/>
      <c r="DJ70" s="175"/>
      <c r="DK70" s="175"/>
      <c r="DL70" s="175"/>
      <c r="DM70" s="175"/>
      <c r="DN70" s="175"/>
      <c r="DO70" s="175"/>
      <c r="DP70" s="175"/>
      <c r="DQ70" s="175"/>
      <c r="DR70" s="175"/>
      <c r="DS70" s="175"/>
      <c r="DT70" s="175"/>
      <c r="DU70" s="175"/>
      <c r="DV70" s="175"/>
      <c r="DW70" s="175"/>
      <c r="DX70" s="175"/>
      <c r="DY70" s="175"/>
      <c r="DZ70" s="175"/>
      <c r="EA70" s="175"/>
      <c r="EB70" s="175"/>
      <c r="EC70" s="175"/>
      <c r="ED70" s="175"/>
      <c r="EE70" s="175"/>
      <c r="EF70" s="175"/>
      <c r="EG70" s="175"/>
      <c r="EH70" s="175"/>
      <c r="EI70" s="175"/>
      <c r="EJ70" s="175"/>
      <c r="EK70" s="175"/>
      <c r="EL70" s="175"/>
      <c r="EM70" s="175"/>
      <c r="EN70" s="175"/>
      <c r="EO70" s="175"/>
      <c r="EP70" s="175"/>
      <c r="EQ70" s="175"/>
      <c r="ER70" s="175"/>
      <c r="ES70" s="175"/>
      <c r="ET70" s="175"/>
      <c r="EU70" s="175"/>
      <c r="EV70" s="175">
        <v>0</v>
      </c>
      <c r="EW70" s="175"/>
      <c r="EX70" s="175"/>
      <c r="EY70" s="175"/>
      <c r="EZ70" s="175"/>
      <c r="FA70" s="175"/>
      <c r="FB70" s="175"/>
      <c r="FC70" s="175"/>
      <c r="FD70" s="175"/>
      <c r="FE70" s="175"/>
      <c r="FF70" s="175"/>
      <c r="FG70" s="175"/>
      <c r="FH70" s="175"/>
      <c r="FI70" s="175"/>
      <c r="FJ70" s="175"/>
      <c r="FK70" s="175"/>
      <c r="FL70" s="175"/>
      <c r="FM70" s="175"/>
      <c r="FN70" s="175"/>
      <c r="FO70" s="175"/>
      <c r="FP70" s="175"/>
      <c r="FQ70" s="175"/>
      <c r="FR70" s="175"/>
      <c r="FS70" s="175"/>
      <c r="FT70" s="175"/>
      <c r="FU70" s="175"/>
      <c r="FV70" s="175"/>
      <c r="FW70" s="175"/>
      <c r="FX70" s="175"/>
      <c r="FY70" s="175"/>
      <c r="FZ70" s="175"/>
      <c r="GA70" s="175"/>
      <c r="GB70" s="175"/>
      <c r="GC70" s="175"/>
      <c r="GD70" s="175"/>
      <c r="GE70" s="175"/>
      <c r="GF70" s="175"/>
      <c r="GG70" s="175"/>
      <c r="GH70" s="175"/>
      <c r="GI70" s="175"/>
      <c r="GJ70" s="175"/>
    </row>
    <row r="71" spans="1:192" ht="15.95" customHeight="1">
      <c r="A71" s="99" t="s">
        <v>497</v>
      </c>
      <c r="B71" s="219" t="s">
        <v>242</v>
      </c>
      <c r="C71" s="175">
        <v>5391</v>
      </c>
      <c r="D71" t="s">
        <v>341</v>
      </c>
      <c r="E71" s="175">
        <v>11079</v>
      </c>
      <c r="G71" t="s">
        <v>243</v>
      </c>
      <c r="H71" s="175">
        <f t="shared" si="1"/>
        <v>0</v>
      </c>
      <c r="I71" s="99">
        <f t="shared" si="3"/>
        <v>0</v>
      </c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>
        <v>0</v>
      </c>
      <c r="AE71" s="175">
        <v>0</v>
      </c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5"/>
      <c r="BR71" s="175"/>
      <c r="BS71" s="175"/>
      <c r="BT71" s="175"/>
      <c r="BU71" s="175"/>
      <c r="BV71" s="175"/>
      <c r="BW71" s="175"/>
      <c r="BX71" s="175"/>
      <c r="BY71" s="17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  <c r="CU71" s="175"/>
      <c r="CV71" s="175"/>
      <c r="CW71" s="175"/>
      <c r="CX71" s="175"/>
      <c r="CY71" s="175"/>
      <c r="CZ71" s="175"/>
      <c r="DA71" s="175"/>
      <c r="DB71" s="175"/>
      <c r="DC71" s="175"/>
      <c r="DD71" s="175"/>
      <c r="DE71" s="175"/>
      <c r="DF71" s="175"/>
      <c r="DG71" s="175"/>
      <c r="DH71" s="175"/>
      <c r="DI71" s="175"/>
      <c r="DJ71" s="175"/>
      <c r="DK71" s="175"/>
      <c r="DL71" s="175"/>
      <c r="DM71" s="175"/>
      <c r="DN71" s="175"/>
      <c r="DO71" s="175"/>
      <c r="DP71" s="175"/>
      <c r="DQ71" s="175"/>
      <c r="DR71" s="175"/>
      <c r="DS71" s="175"/>
      <c r="DT71" s="175"/>
      <c r="DU71" s="175"/>
      <c r="DV71" s="175"/>
      <c r="DW71" s="175"/>
      <c r="DX71" s="175"/>
      <c r="DY71" s="175"/>
      <c r="DZ71" s="175"/>
      <c r="EA71" s="175"/>
      <c r="EB71" s="175"/>
      <c r="EC71" s="175"/>
      <c r="ED71" s="175"/>
      <c r="EE71" s="175"/>
      <c r="EF71" s="175"/>
      <c r="EG71" s="175"/>
      <c r="EH71" s="175"/>
      <c r="EI71" s="175"/>
      <c r="EJ71" s="175"/>
      <c r="EK71" s="175"/>
      <c r="EL71" s="175"/>
      <c r="EM71" s="175"/>
      <c r="EN71" s="175"/>
      <c r="EO71" s="175"/>
      <c r="EP71" s="175"/>
      <c r="EQ71" s="175"/>
      <c r="ER71" s="175"/>
      <c r="ES71" s="175"/>
      <c r="ET71" s="175"/>
      <c r="EU71" s="175"/>
      <c r="EV71" s="175"/>
      <c r="EW71" s="175"/>
      <c r="EX71" s="175"/>
      <c r="EY71" s="175"/>
      <c r="EZ71" s="175"/>
      <c r="FA71" s="175"/>
      <c r="FB71" s="175"/>
      <c r="FC71" s="175"/>
      <c r="FD71" s="175"/>
      <c r="FE71" s="175"/>
      <c r="FF71" s="175"/>
      <c r="FG71" s="175"/>
      <c r="FH71" s="175"/>
      <c r="FI71" s="175"/>
      <c r="FJ71" s="175"/>
      <c r="FK71" s="175"/>
      <c r="FL71" s="175"/>
      <c r="FM71" s="175"/>
      <c r="FN71" s="175"/>
      <c r="FO71" s="175"/>
      <c r="FP71" s="175"/>
      <c r="FQ71" s="175"/>
      <c r="FR71" s="175"/>
      <c r="FS71" s="175"/>
      <c r="FT71" s="175"/>
      <c r="FU71" s="175"/>
      <c r="FV71" s="175"/>
      <c r="FW71" s="175"/>
      <c r="FX71" s="175"/>
      <c r="FY71" s="175"/>
      <c r="FZ71" s="175"/>
      <c r="GA71" s="175"/>
      <c r="GB71" s="175"/>
      <c r="GC71" s="175"/>
      <c r="GD71" s="175"/>
      <c r="GE71" s="175"/>
      <c r="GF71" s="175"/>
      <c r="GG71" s="175"/>
      <c r="GH71" s="175"/>
      <c r="GI71" s="175"/>
      <c r="GJ71" s="175"/>
    </row>
    <row r="72" spans="1:192" ht="15.95" customHeight="1">
      <c r="A72" s="99" t="s">
        <v>497</v>
      </c>
      <c r="B72" s="219" t="s">
        <v>125</v>
      </c>
      <c r="C72" s="175">
        <v>5712</v>
      </c>
      <c r="D72" t="s">
        <v>126</v>
      </c>
      <c r="E72" s="175">
        <v>8340</v>
      </c>
      <c r="G72" t="s">
        <v>243</v>
      </c>
      <c r="H72" s="175">
        <f t="shared" si="1"/>
        <v>0</v>
      </c>
      <c r="I72" s="99">
        <f t="shared" si="3"/>
        <v>0</v>
      </c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>
        <v>0</v>
      </c>
      <c r="BB72" s="175">
        <v>0</v>
      </c>
      <c r="BC72" s="175"/>
      <c r="BD72" s="175"/>
      <c r="BE72" s="175"/>
      <c r="BF72" s="175"/>
      <c r="BG72" s="175"/>
      <c r="BH72" s="175">
        <v>0</v>
      </c>
      <c r="BI72" s="175">
        <v>0</v>
      </c>
      <c r="BJ72" s="175"/>
      <c r="BK72" s="175"/>
      <c r="BL72" s="175"/>
      <c r="BM72" s="175"/>
      <c r="BN72" s="175"/>
      <c r="BO72" s="175"/>
      <c r="BP72" s="175"/>
      <c r="BQ72" s="175"/>
      <c r="BR72" s="175"/>
      <c r="BS72" s="175"/>
      <c r="BT72" s="175"/>
      <c r="BU72" s="175"/>
      <c r="BV72" s="175"/>
      <c r="BW72" s="175"/>
      <c r="BX72" s="175"/>
      <c r="BY72" s="17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  <c r="CU72" s="175"/>
      <c r="CV72" s="175"/>
      <c r="CW72" s="175"/>
      <c r="CX72" s="175"/>
      <c r="CY72" s="175"/>
      <c r="CZ72" s="175"/>
      <c r="DA72" s="175"/>
      <c r="DB72" s="175"/>
      <c r="DC72" s="175"/>
      <c r="DD72" s="175"/>
      <c r="DE72" s="175"/>
      <c r="DF72" s="175"/>
      <c r="DG72" s="175"/>
      <c r="DH72" s="175"/>
      <c r="DI72" s="175"/>
      <c r="DJ72" s="175"/>
      <c r="DK72" s="175"/>
      <c r="DL72" s="175"/>
      <c r="DM72" s="175"/>
      <c r="DN72" s="175"/>
      <c r="DO72" s="175"/>
      <c r="DP72" s="175"/>
      <c r="DQ72" s="175"/>
      <c r="DR72" s="175"/>
      <c r="DS72" s="175"/>
      <c r="DT72" s="175"/>
      <c r="DU72" s="175"/>
      <c r="DV72" s="175"/>
      <c r="DW72" s="175"/>
      <c r="DX72" s="175"/>
      <c r="DY72" s="175"/>
      <c r="DZ72" s="175"/>
      <c r="EA72" s="175"/>
      <c r="EB72" s="175"/>
      <c r="EC72" s="175"/>
      <c r="ED72" s="175"/>
      <c r="EE72" s="175"/>
      <c r="EF72" s="175"/>
      <c r="EG72" s="175"/>
      <c r="EH72" s="175"/>
      <c r="EI72" s="175"/>
      <c r="EJ72" s="175"/>
      <c r="EK72" s="175"/>
      <c r="EL72" s="175"/>
      <c r="EM72" s="175"/>
      <c r="EN72" s="175"/>
      <c r="EO72" s="175"/>
      <c r="EP72" s="175"/>
      <c r="EQ72" s="175"/>
      <c r="ER72" s="175"/>
      <c r="ES72" s="175"/>
      <c r="ET72" s="175"/>
      <c r="EU72" s="175"/>
      <c r="EV72" s="175"/>
      <c r="EW72" s="175"/>
      <c r="EX72" s="175"/>
      <c r="EY72" s="175"/>
      <c r="EZ72" s="175"/>
      <c r="FA72" s="175"/>
      <c r="FB72" s="175"/>
      <c r="FC72" s="175"/>
      <c r="FD72" s="175"/>
      <c r="FE72" s="175"/>
      <c r="FF72" s="175"/>
      <c r="FG72" s="175"/>
      <c r="FH72" s="175"/>
      <c r="FI72" s="175"/>
      <c r="FJ72" s="175"/>
      <c r="FK72" s="175"/>
      <c r="FL72" s="175"/>
      <c r="FM72" s="175"/>
      <c r="FN72" s="175"/>
      <c r="FO72" s="175"/>
      <c r="FP72" s="175"/>
      <c r="FQ72" s="175"/>
      <c r="FR72" s="175"/>
      <c r="FS72" s="175"/>
      <c r="FT72" s="175"/>
      <c r="FU72" s="175"/>
      <c r="FV72" s="175"/>
      <c r="FW72" s="175"/>
      <c r="FX72" s="175"/>
      <c r="FY72" s="175"/>
      <c r="FZ72" s="175"/>
      <c r="GA72" s="175"/>
      <c r="GB72" s="175"/>
      <c r="GC72" s="175"/>
      <c r="GD72" s="175"/>
      <c r="GE72" s="175"/>
      <c r="GF72" s="175"/>
      <c r="GG72" s="175"/>
      <c r="GH72" s="175"/>
      <c r="GI72" s="175"/>
      <c r="GJ72" s="175"/>
    </row>
    <row r="73" spans="1:192" ht="15.95" customHeight="1">
      <c r="A73" s="99">
        <v>41</v>
      </c>
      <c r="B73" s="219" t="s">
        <v>51</v>
      </c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175"/>
      <c r="BT73" s="175"/>
      <c r="BU73" s="175"/>
      <c r="BV73" s="175"/>
      <c r="BW73" s="175"/>
      <c r="BX73" s="175"/>
      <c r="BY73" s="17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  <c r="CU73" s="175"/>
      <c r="CV73" s="175"/>
      <c r="CW73" s="175"/>
      <c r="CX73" s="175"/>
      <c r="CY73" s="175"/>
      <c r="CZ73" s="175"/>
      <c r="DA73" s="175"/>
      <c r="DB73" s="175"/>
      <c r="DC73" s="175"/>
      <c r="DD73" s="175"/>
      <c r="DE73" s="175"/>
      <c r="DF73" s="175"/>
      <c r="DG73" s="175"/>
      <c r="DH73" s="175"/>
      <c r="DI73" s="175"/>
      <c r="DJ73" s="175"/>
      <c r="DK73" s="175"/>
      <c r="DL73" s="175"/>
      <c r="DM73" s="175"/>
      <c r="DN73" s="175"/>
      <c r="DO73" s="175"/>
      <c r="DP73" s="175"/>
      <c r="DQ73" s="175"/>
      <c r="DR73" s="175"/>
      <c r="DS73" s="175"/>
      <c r="DT73" s="175"/>
      <c r="DU73" s="175"/>
      <c r="DV73" s="175"/>
      <c r="DW73" s="175"/>
      <c r="DX73" s="175"/>
      <c r="DY73" s="175"/>
      <c r="DZ73" s="175"/>
      <c r="EA73" s="175"/>
      <c r="EB73" s="175"/>
      <c r="EC73" s="175"/>
      <c r="ED73" s="175"/>
      <c r="EE73" s="175"/>
      <c r="EF73" s="175"/>
      <c r="EG73" s="175"/>
      <c r="EH73" s="175"/>
      <c r="EI73" s="175"/>
      <c r="EJ73" s="175"/>
      <c r="EK73" s="175"/>
      <c r="EL73" s="175"/>
      <c r="EM73" s="175"/>
      <c r="EN73" s="175"/>
      <c r="EO73" s="175"/>
      <c r="EP73" s="175"/>
      <c r="EQ73" s="175"/>
      <c r="ER73" s="175"/>
      <c r="ES73" s="175"/>
      <c r="ET73" s="175"/>
      <c r="EU73" s="175"/>
      <c r="EV73" s="175"/>
      <c r="EW73" s="175"/>
      <c r="EX73" s="175"/>
      <c r="EY73" s="175"/>
      <c r="EZ73" s="175"/>
      <c r="FA73" s="175"/>
      <c r="FB73" s="175"/>
      <c r="FC73" s="175"/>
      <c r="FD73" s="175"/>
      <c r="FE73" s="175"/>
      <c r="FF73" s="175"/>
      <c r="FG73" s="175"/>
      <c r="FH73" s="175"/>
      <c r="FI73" s="175"/>
      <c r="FJ73" s="175"/>
      <c r="FK73" s="175"/>
      <c r="FL73" s="175"/>
      <c r="FM73" s="175"/>
      <c r="FN73" s="175"/>
      <c r="FO73" s="175"/>
      <c r="FP73" s="175"/>
      <c r="FQ73" s="175"/>
      <c r="FR73" s="175"/>
      <c r="FS73" s="175"/>
      <c r="FT73" s="175"/>
      <c r="FU73" s="175"/>
      <c r="FV73" s="175"/>
      <c r="FW73" s="175"/>
      <c r="FX73" s="175"/>
      <c r="FY73" s="175"/>
      <c r="FZ73" s="175"/>
      <c r="GA73" s="175"/>
      <c r="GB73" s="175"/>
      <c r="GC73" s="175"/>
      <c r="GD73" s="175"/>
      <c r="GE73" s="175"/>
      <c r="GF73" s="175"/>
      <c r="GG73" s="175"/>
      <c r="GH73" s="175"/>
      <c r="GI73" s="175"/>
      <c r="GJ73" s="175"/>
    </row>
    <row r="74" spans="1:192" ht="15.95" customHeight="1"/>
    <row r="75" spans="1:192" ht="15.95" customHeight="1"/>
  </sheetData>
  <sortState ref="A127:LC134">
    <sortCondition ref="B125:B132"/>
  </sortState>
  <mergeCells count="11">
    <mergeCell ref="F5:F7"/>
    <mergeCell ref="G5:G7"/>
    <mergeCell ref="H5:H7"/>
    <mergeCell ref="I5:I7"/>
    <mergeCell ref="A1:G1"/>
    <mergeCell ref="A3:G3"/>
    <mergeCell ref="A5:A7"/>
    <mergeCell ref="B5:B7"/>
    <mergeCell ref="C5:C7"/>
    <mergeCell ref="D5:D7"/>
    <mergeCell ref="E5:E7"/>
  </mergeCells>
  <phoneticPr fontId="0" type="noConversion"/>
  <conditionalFormatting sqref="FP13:GJ13 J13:FN13">
    <cfRule type="top10" dxfId="75" priority="55" rank="15"/>
  </conditionalFormatting>
  <conditionalFormatting sqref="J22:AE23 AF22 AG22:AK23 AL22 AM22:CC23 CE22:GJ23 CD22">
    <cfRule type="top10" dxfId="74" priority="109" rank="15"/>
  </conditionalFormatting>
  <conditionalFormatting sqref="J24:Q25 R25 S24:X25 Z24:GJ25 Y25">
    <cfRule type="top10" dxfId="73" priority="117" rank="15"/>
  </conditionalFormatting>
  <conditionalFormatting sqref="J16:U17 W16:GJ17 V16 J18:GJ19">
    <cfRule type="top10" dxfId="72" priority="123" rank="15"/>
  </conditionalFormatting>
  <conditionalFormatting sqref="S9:S12 J8:R12 T8:GJ12">
    <cfRule type="top10" dxfId="71" priority="129" rank="15"/>
  </conditionalFormatting>
  <conditionalFormatting sqref="BD15 BE14:BJ15 BK15 BL14:CD15 CF14:GJ15 J14:S15 U14:BC15 T15 CE15">
    <cfRule type="top10" dxfId="70" priority="133" rank="15"/>
  </conditionalFormatting>
  <conditionalFormatting sqref="Q20:V21 P20 X20:BC21 W20 BD21 BE20:BJ21 BK21 BL20:CZ21 DB20:DI21 DA20 DK20:GJ21 DJ21 J20:O21">
    <cfRule type="top10" dxfId="69" priority="143" rank="15"/>
  </conditionalFormatting>
  <conditionalFormatting sqref="J26:GJ26">
    <cfRule type="top10" dxfId="68" priority="157" rank="15"/>
  </conditionalFormatting>
  <pageMargins left="0.75" right="0.75" top="1" bottom="1" header="0.4921259845" footer="0.492125984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4"/>
  </sheetPr>
  <dimension ref="A1:EW59"/>
  <sheetViews>
    <sheetView showGridLines="0" workbookViewId="0">
      <pane xSplit="9" ySplit="7" topLeftCell="J8" activePane="bottomRight" state="frozen"/>
      <selection pane="topRight" activeCell="J1" sqref="J1"/>
      <selection pane="bottomLeft" activeCell="A10" sqref="A10"/>
      <selection pane="bottomRight" activeCell="J1" sqref="J1"/>
    </sheetView>
  </sheetViews>
  <sheetFormatPr defaultRowHeight="12.75"/>
  <cols>
    <col min="1" max="1" width="9.85546875" style="99" customWidth="1"/>
    <col min="2" max="2" width="26.7109375" style="26" customWidth="1"/>
    <col min="3" max="3" width="10.28515625" style="175" customWidth="1"/>
    <col min="4" max="4" width="20" customWidth="1"/>
    <col min="5" max="5" width="11.5703125" style="175" customWidth="1"/>
    <col min="6" max="6" width="9.85546875" style="175" customWidth="1"/>
    <col min="7" max="7" width="24.7109375" customWidth="1"/>
    <col min="8" max="8" width="9.85546875" style="175" customWidth="1"/>
    <col min="9" max="9" width="9.85546875" style="99" customWidth="1"/>
    <col min="10" max="10" width="8" customWidth="1"/>
    <col min="11" max="11" width="8.28515625" customWidth="1"/>
    <col min="12" max="45" width="4.7109375" customWidth="1"/>
    <col min="46" max="46" width="7.28515625" customWidth="1"/>
    <col min="47" max="47" width="7" customWidth="1"/>
    <col min="48" max="48" width="6.85546875" customWidth="1"/>
    <col min="49" max="58" width="4.7109375" customWidth="1"/>
    <col min="59" max="59" width="6.28515625" customWidth="1"/>
    <col min="60" max="60" width="6.5703125" customWidth="1"/>
    <col min="61" max="61" width="6.28515625" customWidth="1"/>
    <col min="62" max="81" width="4.7109375" customWidth="1"/>
    <col min="82" max="82" width="6.42578125" customWidth="1"/>
    <col min="83" max="83" width="5.85546875" customWidth="1"/>
    <col min="84" max="84" width="6.42578125" customWidth="1"/>
    <col min="85" max="88" width="4.7109375" customWidth="1"/>
    <col min="89" max="89" width="5.140625" customWidth="1"/>
    <col min="90" max="90" width="5.7109375" customWidth="1"/>
    <col min="91" max="91" width="5" customWidth="1"/>
    <col min="92" max="92" width="10.5703125" customWidth="1"/>
    <col min="93" max="93" width="9" customWidth="1"/>
    <col min="94" max="100" width="4.7109375" customWidth="1"/>
    <col min="101" max="101" width="9.7109375" customWidth="1"/>
    <col min="102" max="102" width="7.7109375" customWidth="1"/>
    <col min="103" max="112" width="4.7109375" customWidth="1"/>
    <col min="113" max="113" width="6.28515625" customWidth="1"/>
    <col min="114" max="114" width="6" customWidth="1"/>
    <col min="115" max="115" width="5.85546875" customWidth="1"/>
    <col min="116" max="147" width="4.7109375" customWidth="1"/>
    <col min="148" max="148" width="5" customWidth="1"/>
    <col min="149" max="149" width="5.7109375" customWidth="1"/>
    <col min="150" max="150" width="4.85546875" customWidth="1"/>
    <col min="151" max="151" width="5.28515625" customWidth="1"/>
    <col min="152" max="152" width="5.7109375" customWidth="1"/>
    <col min="153" max="153" width="5.42578125" customWidth="1"/>
  </cols>
  <sheetData>
    <row r="1" spans="1:153" ht="24.95" customHeight="1">
      <c r="A1" s="326" t="s">
        <v>283</v>
      </c>
      <c r="B1" s="327"/>
      <c r="C1" s="327"/>
      <c r="D1" s="327"/>
      <c r="E1" s="327"/>
      <c r="F1" s="327"/>
      <c r="G1" s="327"/>
      <c r="J1" s="15"/>
      <c r="K1" s="15"/>
      <c r="L1" s="2"/>
      <c r="M1" s="2"/>
      <c r="N1" s="21"/>
      <c r="O1" s="2"/>
      <c r="P1" s="21"/>
      <c r="Q1" s="21"/>
      <c r="R1" s="21"/>
      <c r="S1" s="21"/>
      <c r="T1" s="85"/>
      <c r="U1" s="85"/>
      <c r="V1" s="89"/>
      <c r="W1" s="89"/>
      <c r="X1" s="95"/>
      <c r="Y1" s="95"/>
      <c r="Z1" s="95"/>
      <c r="AA1" s="95"/>
      <c r="AB1" s="95"/>
      <c r="AC1" s="95"/>
      <c r="AD1" s="95"/>
      <c r="AE1" s="95"/>
      <c r="AF1" s="95"/>
      <c r="AG1" s="102"/>
      <c r="AH1" s="102"/>
      <c r="AI1" s="199"/>
      <c r="AJ1" s="109"/>
      <c r="AK1" s="102"/>
      <c r="AL1" s="109"/>
      <c r="AM1" s="109"/>
      <c r="AN1" s="109"/>
      <c r="AO1" s="109"/>
      <c r="AP1" s="109"/>
      <c r="AQ1" s="102"/>
      <c r="AR1" s="117"/>
      <c r="AS1" s="117"/>
      <c r="AT1" s="117"/>
      <c r="AU1" s="117"/>
      <c r="AV1" s="117"/>
      <c r="AW1" s="117"/>
      <c r="AX1" s="123"/>
      <c r="AY1" s="123"/>
      <c r="AZ1" s="123"/>
      <c r="BA1" s="123"/>
      <c r="BB1" s="123"/>
      <c r="BC1" s="123"/>
      <c r="BD1" s="123"/>
      <c r="BE1" s="123"/>
      <c r="BF1" s="123"/>
      <c r="BG1" s="287"/>
      <c r="BH1" s="287"/>
      <c r="BI1" s="287"/>
      <c r="BJ1" s="268"/>
      <c r="BK1" s="268"/>
      <c r="BL1" s="268"/>
      <c r="BM1" s="268"/>
      <c r="BN1" s="123"/>
      <c r="BO1" s="123"/>
      <c r="BP1" s="123"/>
      <c r="BQ1" s="123"/>
      <c r="BR1" s="123"/>
      <c r="BS1" s="123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287"/>
      <c r="CE1" s="287"/>
      <c r="CF1" s="287"/>
      <c r="CG1" s="129"/>
      <c r="CH1" s="129"/>
      <c r="CI1" s="129"/>
      <c r="CJ1" s="129"/>
      <c r="CK1" s="287"/>
      <c r="CL1" s="287"/>
      <c r="CM1" s="287"/>
      <c r="CN1" s="129"/>
      <c r="CO1" s="129"/>
      <c r="CP1" s="129"/>
      <c r="CQ1" s="135"/>
      <c r="CR1" s="135"/>
      <c r="CS1" s="135"/>
      <c r="CT1" s="135"/>
      <c r="CU1" s="141"/>
      <c r="CV1" s="141"/>
      <c r="CW1" s="141"/>
      <c r="CX1" s="135"/>
      <c r="CY1" s="306"/>
      <c r="CZ1" s="306"/>
      <c r="DA1" s="306"/>
      <c r="DB1" s="306"/>
      <c r="DC1" s="306"/>
      <c r="DD1" s="306"/>
      <c r="DE1" s="306"/>
      <c r="DF1" s="290"/>
      <c r="DG1" s="290"/>
      <c r="DH1" s="290"/>
      <c r="DI1" s="135"/>
      <c r="DJ1" s="135"/>
      <c r="DK1" s="135"/>
      <c r="DL1" s="135"/>
      <c r="DM1" s="135"/>
      <c r="DN1" s="141"/>
      <c r="DO1" s="141"/>
      <c r="DP1" s="141"/>
      <c r="DQ1" s="141"/>
      <c r="DR1" s="141"/>
      <c r="DS1" s="141"/>
      <c r="DT1" s="141"/>
      <c r="DU1" s="294"/>
      <c r="DV1" s="294"/>
      <c r="DW1" s="294"/>
      <c r="DX1" s="141"/>
      <c r="DY1" s="141"/>
      <c r="DZ1" s="147"/>
      <c r="EA1" s="147"/>
      <c r="EB1" s="147"/>
      <c r="EC1" s="147"/>
      <c r="ED1" s="147"/>
      <c r="EE1" s="147"/>
      <c r="EF1" s="147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304"/>
      <c r="EV1" s="304"/>
      <c r="EW1" s="304"/>
    </row>
    <row r="2" spans="1:153" ht="15" customHeight="1">
      <c r="A2" s="174"/>
      <c r="B2" s="99"/>
      <c r="D2" s="1"/>
      <c r="G2" s="1"/>
      <c r="J2" s="14"/>
      <c r="K2" s="14"/>
      <c r="L2" s="1"/>
      <c r="M2" s="1"/>
      <c r="N2" s="19"/>
      <c r="O2" s="1"/>
      <c r="P2" s="19"/>
      <c r="Q2" s="19"/>
      <c r="R2" s="19"/>
      <c r="S2" s="19"/>
      <c r="T2" s="84"/>
      <c r="U2" s="84"/>
      <c r="V2" s="87"/>
      <c r="W2" s="87"/>
      <c r="X2" s="93"/>
      <c r="Y2" s="93"/>
      <c r="Z2" s="93"/>
      <c r="AA2" s="93"/>
      <c r="AB2" s="93"/>
      <c r="AC2" s="93"/>
      <c r="AD2" s="93"/>
      <c r="AE2" s="93"/>
      <c r="AF2" s="93"/>
      <c r="AG2" s="100"/>
      <c r="AH2" s="100"/>
      <c r="AI2" s="175"/>
      <c r="AJ2" s="107"/>
      <c r="AK2" s="100"/>
      <c r="AL2" s="107"/>
      <c r="AM2" s="107"/>
      <c r="AN2" s="107"/>
      <c r="AO2" s="107"/>
      <c r="AP2" s="107"/>
      <c r="AQ2" s="100"/>
      <c r="AR2" s="115"/>
      <c r="AS2" s="115"/>
      <c r="AT2" s="115"/>
      <c r="AU2" s="115"/>
      <c r="AV2" s="115"/>
      <c r="AW2" s="115"/>
      <c r="AX2" s="121"/>
      <c r="AY2" s="121"/>
      <c r="AZ2" s="121"/>
      <c r="BA2" s="121"/>
      <c r="BB2" s="121"/>
      <c r="BC2" s="121"/>
      <c r="BD2" s="121"/>
      <c r="BE2" s="121"/>
      <c r="BF2" s="121"/>
      <c r="BG2" s="175"/>
      <c r="BH2" s="175"/>
      <c r="BI2" s="175"/>
      <c r="BJ2" s="175"/>
      <c r="BK2" s="175"/>
      <c r="BL2" s="175"/>
      <c r="BM2" s="175"/>
      <c r="BN2" s="121"/>
      <c r="BO2" s="121"/>
      <c r="BP2" s="121"/>
      <c r="BQ2" s="121"/>
      <c r="BR2" s="121"/>
      <c r="BS2" s="121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75"/>
      <c r="CE2" s="175"/>
      <c r="CF2" s="175"/>
      <c r="CG2" s="127"/>
      <c r="CH2" s="127"/>
      <c r="CI2" s="127"/>
      <c r="CJ2" s="127"/>
      <c r="CK2" s="175"/>
      <c r="CL2" s="175"/>
      <c r="CM2" s="175"/>
      <c r="CN2" s="127"/>
      <c r="CO2" s="127"/>
      <c r="CP2" s="127"/>
      <c r="CQ2" s="133"/>
      <c r="CR2" s="133"/>
      <c r="CS2" s="133"/>
      <c r="CT2" s="133"/>
      <c r="CU2" s="139"/>
      <c r="CV2" s="139"/>
      <c r="CW2" s="139"/>
      <c r="CX2" s="133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33"/>
      <c r="DJ2" s="133"/>
      <c r="DK2" s="133"/>
      <c r="DL2" s="133"/>
      <c r="DM2" s="133"/>
      <c r="DN2" s="139"/>
      <c r="DO2" s="139"/>
      <c r="DP2" s="139"/>
      <c r="DQ2" s="139"/>
      <c r="DR2" s="139"/>
      <c r="DS2" s="139"/>
      <c r="DT2" s="139"/>
      <c r="DU2" s="175"/>
      <c r="DV2" s="175"/>
      <c r="DW2" s="175"/>
      <c r="DX2" s="139"/>
      <c r="DY2" s="139"/>
      <c r="DZ2" s="145"/>
      <c r="EA2" s="145"/>
      <c r="EB2" s="145"/>
      <c r="EC2" s="145"/>
      <c r="ED2" s="145"/>
      <c r="EE2" s="145"/>
      <c r="EF2" s="145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75"/>
      <c r="EV2" s="175"/>
      <c r="EW2" s="175"/>
    </row>
    <row r="3" spans="1:153" ht="24.95" customHeight="1">
      <c r="A3" s="328" t="s">
        <v>6</v>
      </c>
      <c r="B3" s="328"/>
      <c r="C3" s="328"/>
      <c r="D3" s="328"/>
      <c r="E3" s="328"/>
      <c r="F3" s="328"/>
      <c r="G3" s="328"/>
      <c r="J3" s="16"/>
      <c r="K3" s="16"/>
      <c r="L3" s="3"/>
      <c r="M3" s="3"/>
      <c r="N3" s="22"/>
      <c r="O3" s="3"/>
      <c r="P3" s="22"/>
      <c r="Q3" s="22"/>
      <c r="R3" s="22"/>
      <c r="S3" s="22"/>
      <c r="T3" s="86"/>
      <c r="U3" s="86"/>
      <c r="V3" s="90"/>
      <c r="W3" s="90"/>
      <c r="X3" s="96"/>
      <c r="Y3" s="96"/>
      <c r="Z3" s="96"/>
      <c r="AA3" s="96"/>
      <c r="AB3" s="96"/>
      <c r="AC3" s="96"/>
      <c r="AD3" s="96"/>
      <c r="AE3" s="96"/>
      <c r="AF3" s="96"/>
      <c r="AG3" s="103"/>
      <c r="AH3" s="103"/>
      <c r="AI3" s="200"/>
      <c r="AJ3" s="110"/>
      <c r="AK3" s="103"/>
      <c r="AL3" s="110"/>
      <c r="AM3" s="110"/>
      <c r="AN3" s="110"/>
      <c r="AO3" s="110"/>
      <c r="AP3" s="110"/>
      <c r="AQ3" s="103"/>
      <c r="AR3" s="118"/>
      <c r="AS3" s="118"/>
      <c r="AT3" s="118"/>
      <c r="AU3" s="118"/>
      <c r="AV3" s="118"/>
      <c r="AW3" s="118"/>
      <c r="AX3" s="124"/>
      <c r="AY3" s="124"/>
      <c r="AZ3" s="124"/>
      <c r="BA3" s="124"/>
      <c r="BB3" s="124"/>
      <c r="BC3" s="124"/>
      <c r="BD3" s="124"/>
      <c r="BE3" s="124"/>
      <c r="BF3" s="124"/>
      <c r="BG3" s="288"/>
      <c r="BH3" s="288"/>
      <c r="BI3" s="288"/>
      <c r="BJ3" s="269"/>
      <c r="BK3" s="269"/>
      <c r="BL3" s="269"/>
      <c r="BM3" s="269"/>
      <c r="BN3" s="124"/>
      <c r="BO3" s="124"/>
      <c r="BP3" s="124"/>
      <c r="BQ3" s="124"/>
      <c r="BR3" s="124"/>
      <c r="BS3" s="124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288"/>
      <c r="CE3" s="288"/>
      <c r="CF3" s="288"/>
      <c r="CG3" s="130"/>
      <c r="CH3" s="130"/>
      <c r="CI3" s="130"/>
      <c r="CJ3" s="130"/>
      <c r="CK3" s="288"/>
      <c r="CL3" s="288"/>
      <c r="CM3" s="288"/>
      <c r="CN3" s="130"/>
      <c r="CO3" s="130"/>
      <c r="CP3" s="130"/>
      <c r="CQ3" s="136"/>
      <c r="CR3" s="136"/>
      <c r="CS3" s="136"/>
      <c r="CT3" s="136"/>
      <c r="CU3" s="142"/>
      <c r="CV3" s="142"/>
      <c r="CW3" s="142"/>
      <c r="CX3" s="136"/>
      <c r="CY3" s="307"/>
      <c r="CZ3" s="307"/>
      <c r="DA3" s="307"/>
      <c r="DB3" s="307"/>
      <c r="DC3" s="307"/>
      <c r="DD3" s="307"/>
      <c r="DE3" s="307"/>
      <c r="DF3" s="291"/>
      <c r="DG3" s="291"/>
      <c r="DH3" s="291"/>
      <c r="DI3" s="136"/>
      <c r="DJ3" s="136"/>
      <c r="DK3" s="136"/>
      <c r="DL3" s="136"/>
      <c r="DM3" s="136"/>
      <c r="DN3" s="142"/>
      <c r="DO3" s="142"/>
      <c r="DP3" s="142"/>
      <c r="DQ3" s="142"/>
      <c r="DR3" s="142"/>
      <c r="DS3" s="142"/>
      <c r="DT3" s="142"/>
      <c r="DU3" s="295"/>
      <c r="DV3" s="295"/>
      <c r="DW3" s="295"/>
      <c r="DX3" s="142"/>
      <c r="DY3" s="142"/>
      <c r="DZ3" s="148"/>
      <c r="EA3" s="148"/>
      <c r="EB3" s="148"/>
      <c r="EC3" s="148"/>
      <c r="ED3" s="148"/>
      <c r="EE3" s="148"/>
      <c r="EF3" s="148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305"/>
      <c r="EV3" s="305"/>
      <c r="EW3" s="305"/>
    </row>
    <row r="4" spans="1:153" ht="15" customHeight="1"/>
    <row r="5" spans="1:153" ht="15">
      <c r="A5" s="329" t="s">
        <v>5</v>
      </c>
      <c r="B5" s="320" t="s">
        <v>1</v>
      </c>
      <c r="C5" s="320" t="s">
        <v>278</v>
      </c>
      <c r="D5" s="320" t="s">
        <v>2</v>
      </c>
      <c r="E5" s="320" t="s">
        <v>278</v>
      </c>
      <c r="F5" s="320" t="s">
        <v>3</v>
      </c>
      <c r="G5" s="320" t="s">
        <v>4</v>
      </c>
      <c r="H5" s="323" t="s">
        <v>279</v>
      </c>
      <c r="I5" s="323" t="s">
        <v>281</v>
      </c>
      <c r="J5" s="176" t="s">
        <v>350</v>
      </c>
      <c r="K5" s="176"/>
      <c r="L5" s="205" t="s">
        <v>288</v>
      </c>
      <c r="M5" s="176"/>
      <c r="N5" s="176"/>
      <c r="O5" s="176"/>
      <c r="P5" s="176"/>
      <c r="Q5" s="176"/>
      <c r="R5" s="176"/>
      <c r="S5" s="206"/>
      <c r="T5" s="176" t="s">
        <v>290</v>
      </c>
      <c r="U5" s="176"/>
      <c r="V5" s="176"/>
      <c r="W5" s="176"/>
      <c r="X5" s="176"/>
      <c r="Y5" s="176"/>
      <c r="Z5" s="205" t="s">
        <v>290</v>
      </c>
      <c r="AA5" s="176"/>
      <c r="AB5" s="176"/>
      <c r="AC5" s="176"/>
      <c r="AD5" s="206"/>
      <c r="AE5" s="176" t="s">
        <v>292</v>
      </c>
      <c r="AF5" s="176"/>
      <c r="AG5" s="176"/>
      <c r="AH5" s="176"/>
      <c r="AI5" s="176"/>
      <c r="AJ5" s="176"/>
      <c r="AK5" s="176"/>
      <c r="AL5" s="176"/>
      <c r="AM5" s="176"/>
      <c r="AN5" s="176"/>
      <c r="AO5" s="205" t="s">
        <v>293</v>
      </c>
      <c r="AP5" s="176"/>
      <c r="AQ5" s="176"/>
      <c r="AR5" s="176"/>
      <c r="AS5" s="206"/>
      <c r="AT5" s="176" t="s">
        <v>295</v>
      </c>
      <c r="AU5" s="176"/>
      <c r="AV5" s="176"/>
      <c r="AW5" s="205" t="s">
        <v>296</v>
      </c>
      <c r="AX5" s="176"/>
      <c r="AY5" s="176"/>
      <c r="AZ5" s="176"/>
      <c r="BA5" s="176"/>
      <c r="BB5" s="176"/>
      <c r="BC5" s="176"/>
      <c r="BD5" s="176"/>
      <c r="BE5" s="176"/>
      <c r="BF5" s="206"/>
      <c r="BG5" s="176" t="s">
        <v>487</v>
      </c>
      <c r="BH5" s="176"/>
      <c r="BI5" s="206"/>
      <c r="BJ5" s="176" t="s">
        <v>457</v>
      </c>
      <c r="BK5" s="176"/>
      <c r="BL5" s="176"/>
      <c r="BM5" s="206"/>
      <c r="BN5" s="176" t="s">
        <v>374</v>
      </c>
      <c r="BO5" s="176"/>
      <c r="BP5" s="176"/>
      <c r="BQ5" s="176"/>
      <c r="BR5" s="271"/>
      <c r="BS5" s="176" t="s">
        <v>389</v>
      </c>
      <c r="BT5" s="176"/>
      <c r="BU5" s="176"/>
      <c r="BV5" s="176"/>
      <c r="BW5" s="176"/>
      <c r="BX5" s="176"/>
      <c r="BY5" s="176"/>
      <c r="BZ5" s="176"/>
      <c r="CA5" s="176"/>
      <c r="CB5" s="176"/>
      <c r="CC5" s="206"/>
      <c r="CD5" s="176" t="s">
        <v>389</v>
      </c>
      <c r="CE5" s="176"/>
      <c r="CF5" s="206"/>
      <c r="CG5" s="176" t="s">
        <v>355</v>
      </c>
      <c r="CH5" s="176"/>
      <c r="CI5" s="176"/>
      <c r="CJ5" s="206"/>
      <c r="CK5" s="176" t="s">
        <v>496</v>
      </c>
      <c r="CL5" s="176"/>
      <c r="CM5" s="271"/>
      <c r="CN5" s="176" t="s">
        <v>397</v>
      </c>
      <c r="CO5" s="206"/>
      <c r="CP5" s="176" t="s">
        <v>399</v>
      </c>
      <c r="CQ5" s="176"/>
      <c r="CR5" s="176"/>
      <c r="CS5" s="176"/>
      <c r="CT5" s="176"/>
      <c r="CU5" s="176"/>
      <c r="CV5" s="206"/>
      <c r="CW5" s="176" t="s">
        <v>483</v>
      </c>
      <c r="CX5" s="271"/>
      <c r="CY5" s="177" t="s">
        <v>570</v>
      </c>
      <c r="CZ5" s="177"/>
      <c r="DA5" s="177"/>
      <c r="DB5" s="177"/>
      <c r="DC5" s="177"/>
      <c r="DD5" s="177"/>
      <c r="DE5" s="208"/>
      <c r="DF5" s="177" t="s">
        <v>531</v>
      </c>
      <c r="DG5" s="177"/>
      <c r="DH5" s="271"/>
      <c r="DI5" s="176" t="s">
        <v>511</v>
      </c>
      <c r="DJ5" s="176"/>
      <c r="DK5" s="206"/>
      <c r="DL5" s="176" t="s">
        <v>520</v>
      </c>
      <c r="DM5" s="176"/>
      <c r="DN5" s="176"/>
      <c r="DO5" s="176"/>
      <c r="DP5" s="176"/>
      <c r="DQ5" s="176"/>
      <c r="DR5" s="176"/>
      <c r="DS5" s="176"/>
      <c r="DT5" s="206"/>
      <c r="DU5" s="176" t="s">
        <v>551</v>
      </c>
      <c r="DV5" s="176"/>
      <c r="DW5" s="206"/>
      <c r="DX5" s="176" t="s">
        <v>533</v>
      </c>
      <c r="DY5" s="176"/>
      <c r="DZ5" s="176"/>
      <c r="EA5" s="176"/>
      <c r="EB5" s="176"/>
      <c r="EC5" s="176"/>
      <c r="ED5" s="176"/>
      <c r="EE5" s="176"/>
      <c r="EF5" s="176"/>
      <c r="EG5" s="176"/>
      <c r="EH5" s="206"/>
      <c r="EI5" s="176" t="s">
        <v>558</v>
      </c>
      <c r="EJ5" s="176"/>
      <c r="EK5" s="176"/>
      <c r="EL5" s="176"/>
      <c r="EM5" s="176"/>
      <c r="EN5" s="176"/>
      <c r="EO5" s="176"/>
      <c r="EP5" s="176"/>
      <c r="EQ5" s="206"/>
      <c r="ER5" s="176" t="s">
        <v>561</v>
      </c>
      <c r="ES5" s="176"/>
      <c r="ET5" s="206"/>
      <c r="EU5" s="176" t="s">
        <v>561</v>
      </c>
      <c r="EV5" s="176"/>
      <c r="EW5" s="176"/>
    </row>
    <row r="6" spans="1:153" ht="17.25" customHeight="1">
      <c r="A6" s="330"/>
      <c r="B6" s="321"/>
      <c r="C6" s="321"/>
      <c r="D6" s="321"/>
      <c r="E6" s="321"/>
      <c r="F6" s="321"/>
      <c r="G6" s="321"/>
      <c r="H6" s="324"/>
      <c r="I6" s="324"/>
      <c r="J6" s="177" t="s">
        <v>183</v>
      </c>
      <c r="K6" s="177"/>
      <c r="L6" s="207" t="s">
        <v>66</v>
      </c>
      <c r="M6" s="177"/>
      <c r="N6" s="177"/>
      <c r="O6" s="177"/>
      <c r="P6" s="177"/>
      <c r="Q6" s="177"/>
      <c r="R6" s="177"/>
      <c r="S6" s="208"/>
      <c r="T6" s="177" t="s">
        <v>66</v>
      </c>
      <c r="U6" s="177"/>
      <c r="V6" s="177"/>
      <c r="W6" s="177"/>
      <c r="X6" s="177"/>
      <c r="Y6" s="177"/>
      <c r="Z6" s="207" t="s">
        <v>197</v>
      </c>
      <c r="AA6" s="177"/>
      <c r="AB6" s="177"/>
      <c r="AC6" s="177"/>
      <c r="AD6" s="208"/>
      <c r="AE6" s="177" t="s">
        <v>246</v>
      </c>
      <c r="AF6" s="177"/>
      <c r="AG6" s="177"/>
      <c r="AH6" s="177"/>
      <c r="AI6" s="177"/>
      <c r="AJ6" s="177"/>
      <c r="AK6" s="177"/>
      <c r="AL6" s="177"/>
      <c r="AM6" s="177"/>
      <c r="AN6" s="177"/>
      <c r="AO6" s="207" t="s">
        <v>294</v>
      </c>
      <c r="AP6" s="177"/>
      <c r="AQ6" s="177"/>
      <c r="AR6" s="177"/>
      <c r="AS6" s="208"/>
      <c r="AT6" s="177" t="s">
        <v>226</v>
      </c>
      <c r="AU6" s="177"/>
      <c r="AV6" s="177"/>
      <c r="AW6" s="207" t="s">
        <v>246</v>
      </c>
      <c r="AX6" s="177"/>
      <c r="AY6" s="177"/>
      <c r="AZ6" s="177"/>
      <c r="BA6" s="177"/>
      <c r="BB6" s="177"/>
      <c r="BC6" s="177"/>
      <c r="BD6" s="177"/>
      <c r="BE6" s="177"/>
      <c r="BF6" s="208"/>
      <c r="BG6" s="177" t="s">
        <v>488</v>
      </c>
      <c r="BH6" s="177"/>
      <c r="BI6" s="208"/>
      <c r="BJ6" s="177" t="s">
        <v>458</v>
      </c>
      <c r="BK6" s="177"/>
      <c r="BL6" s="177"/>
      <c r="BM6" s="208"/>
      <c r="BN6" s="177" t="s">
        <v>112</v>
      </c>
      <c r="BO6" s="177"/>
      <c r="BP6" s="177"/>
      <c r="BQ6" s="177"/>
      <c r="BR6" s="208"/>
      <c r="BS6" s="177" t="s">
        <v>246</v>
      </c>
      <c r="BT6" s="177"/>
      <c r="BU6" s="177"/>
      <c r="BV6" s="177"/>
      <c r="BW6" s="177"/>
      <c r="BX6" s="177"/>
      <c r="BY6" s="177"/>
      <c r="BZ6" s="177"/>
      <c r="CA6" s="177"/>
      <c r="CB6" s="177"/>
      <c r="CC6" s="208"/>
      <c r="CD6" s="177" t="s">
        <v>488</v>
      </c>
      <c r="CE6" s="177"/>
      <c r="CF6" s="208"/>
      <c r="CG6" s="177" t="s">
        <v>356</v>
      </c>
      <c r="CH6" s="177"/>
      <c r="CI6" s="177"/>
      <c r="CJ6" s="208"/>
      <c r="CK6" s="177" t="s">
        <v>285</v>
      </c>
      <c r="CL6" s="177"/>
      <c r="CM6" s="208"/>
      <c r="CN6" s="177" t="s">
        <v>398</v>
      </c>
      <c r="CO6" s="208"/>
      <c r="CP6" s="177" t="s">
        <v>400</v>
      </c>
      <c r="CQ6" s="177"/>
      <c r="CR6" s="177"/>
      <c r="CS6" s="177"/>
      <c r="CT6" s="177"/>
      <c r="CU6" s="177"/>
      <c r="CV6" s="208"/>
      <c r="CW6" s="177" t="s">
        <v>484</v>
      </c>
      <c r="CX6" s="208"/>
      <c r="CY6" s="177" t="s">
        <v>571</v>
      </c>
      <c r="CZ6" s="177"/>
      <c r="DA6" s="177"/>
      <c r="DB6" s="177"/>
      <c r="DC6" s="177"/>
      <c r="DD6" s="177"/>
      <c r="DE6" s="208"/>
      <c r="DF6" s="177" t="s">
        <v>532</v>
      </c>
      <c r="DG6" s="177"/>
      <c r="DH6" s="208"/>
      <c r="DI6" s="177" t="s">
        <v>516</v>
      </c>
      <c r="DJ6" s="177"/>
      <c r="DK6" s="208"/>
      <c r="DL6" s="177" t="s">
        <v>521</v>
      </c>
      <c r="DM6" s="177"/>
      <c r="DN6" s="177"/>
      <c r="DO6" s="177"/>
      <c r="DP6" s="177"/>
      <c r="DQ6" s="177"/>
      <c r="DR6" s="177"/>
      <c r="DS6" s="177"/>
      <c r="DT6" s="208"/>
      <c r="DU6" s="177" t="s">
        <v>552</v>
      </c>
      <c r="DV6" s="177"/>
      <c r="DW6" s="208"/>
      <c r="DX6" s="177" t="s">
        <v>534</v>
      </c>
      <c r="DY6" s="177"/>
      <c r="DZ6" s="177"/>
      <c r="EA6" s="177"/>
      <c r="EB6" s="177"/>
      <c r="EC6" s="177"/>
      <c r="ED6" s="177"/>
      <c r="EE6" s="177"/>
      <c r="EF6" s="177"/>
      <c r="EG6" s="177"/>
      <c r="EH6" s="208"/>
      <c r="EI6" s="177" t="s">
        <v>521</v>
      </c>
      <c r="EJ6" s="177"/>
      <c r="EK6" s="177"/>
      <c r="EL6" s="177"/>
      <c r="EM6" s="177"/>
      <c r="EN6" s="177"/>
      <c r="EO6" s="177"/>
      <c r="EP6" s="177"/>
      <c r="EQ6" s="208"/>
      <c r="ER6" s="177" t="s">
        <v>562</v>
      </c>
      <c r="ES6" s="177"/>
      <c r="ET6" s="208"/>
      <c r="EU6" s="177" t="s">
        <v>285</v>
      </c>
      <c r="EV6" s="177"/>
      <c r="EW6" s="177"/>
    </row>
    <row r="7" spans="1:153" s="175" customFormat="1" ht="18" customHeight="1">
      <c r="A7" s="331"/>
      <c r="B7" s="322"/>
      <c r="C7" s="322"/>
      <c r="D7" s="322"/>
      <c r="E7" s="322"/>
      <c r="F7" s="322"/>
      <c r="G7" s="322"/>
      <c r="H7" s="325"/>
      <c r="I7" s="325"/>
      <c r="J7" s="178" t="s">
        <v>91</v>
      </c>
      <c r="K7" s="178" t="s">
        <v>182</v>
      </c>
      <c r="L7" s="209" t="s">
        <v>106</v>
      </c>
      <c r="M7" s="178" t="s">
        <v>228</v>
      </c>
      <c r="N7" s="178" t="s">
        <v>65</v>
      </c>
      <c r="O7" s="178" t="s">
        <v>83</v>
      </c>
      <c r="P7" s="178" t="s">
        <v>91</v>
      </c>
      <c r="Q7" s="178" t="s">
        <v>229</v>
      </c>
      <c r="R7" s="178" t="s">
        <v>190</v>
      </c>
      <c r="S7" s="210" t="s">
        <v>185</v>
      </c>
      <c r="T7" s="178" t="s">
        <v>65</v>
      </c>
      <c r="U7" s="178" t="s">
        <v>83</v>
      </c>
      <c r="V7" s="178" t="s">
        <v>190</v>
      </c>
      <c r="W7" s="178" t="s">
        <v>83</v>
      </c>
      <c r="X7" s="178" t="s">
        <v>190</v>
      </c>
      <c r="Y7" s="178" t="s">
        <v>185</v>
      </c>
      <c r="Z7" s="209" t="s">
        <v>228</v>
      </c>
      <c r="AA7" s="178" t="s">
        <v>229</v>
      </c>
      <c r="AB7" s="178" t="s">
        <v>91</v>
      </c>
      <c r="AC7" s="178" t="s">
        <v>182</v>
      </c>
      <c r="AD7" s="210" t="s">
        <v>198</v>
      </c>
      <c r="AE7" s="178" t="s">
        <v>106</v>
      </c>
      <c r="AF7" s="178" t="s">
        <v>228</v>
      </c>
      <c r="AG7" s="178" t="s">
        <v>65</v>
      </c>
      <c r="AH7" s="178" t="s">
        <v>83</v>
      </c>
      <c r="AI7" s="178" t="s">
        <v>84</v>
      </c>
      <c r="AJ7" s="178" t="s">
        <v>251</v>
      </c>
      <c r="AK7" s="178" t="s">
        <v>229</v>
      </c>
      <c r="AL7" s="178" t="s">
        <v>190</v>
      </c>
      <c r="AM7" s="178" t="s">
        <v>185</v>
      </c>
      <c r="AN7" s="178" t="s">
        <v>91</v>
      </c>
      <c r="AO7" s="209" t="s">
        <v>187</v>
      </c>
      <c r="AP7" s="178" t="s">
        <v>65</v>
      </c>
      <c r="AQ7" s="178" t="s">
        <v>83</v>
      </c>
      <c r="AR7" s="178" t="s">
        <v>201</v>
      </c>
      <c r="AS7" s="210" t="s">
        <v>84</v>
      </c>
      <c r="AT7" s="178" t="s">
        <v>91</v>
      </c>
      <c r="AU7" s="178" t="s">
        <v>182</v>
      </c>
      <c r="AV7" s="178" t="s">
        <v>198</v>
      </c>
      <c r="AW7" s="209" t="s">
        <v>106</v>
      </c>
      <c r="AX7" s="178" t="s">
        <v>65</v>
      </c>
      <c r="AY7" s="178" t="s">
        <v>251</v>
      </c>
      <c r="AZ7" s="178" t="s">
        <v>83</v>
      </c>
      <c r="BA7" s="178" t="s">
        <v>91</v>
      </c>
      <c r="BB7" s="178" t="s">
        <v>204</v>
      </c>
      <c r="BC7" s="178" t="s">
        <v>190</v>
      </c>
      <c r="BD7" s="178" t="s">
        <v>252</v>
      </c>
      <c r="BE7" s="178" t="s">
        <v>185</v>
      </c>
      <c r="BF7" s="210" t="s">
        <v>182</v>
      </c>
      <c r="BG7" s="178" t="s">
        <v>401</v>
      </c>
      <c r="BH7" s="178" t="s">
        <v>492</v>
      </c>
      <c r="BI7" s="210" t="s">
        <v>493</v>
      </c>
      <c r="BJ7" s="178" t="s">
        <v>65</v>
      </c>
      <c r="BK7" s="178" t="s">
        <v>83</v>
      </c>
      <c r="BL7" s="178" t="s">
        <v>84</v>
      </c>
      <c r="BM7" s="210" t="s">
        <v>91</v>
      </c>
      <c r="BN7" s="178" t="s">
        <v>85</v>
      </c>
      <c r="BO7" s="178" t="s">
        <v>376</v>
      </c>
      <c r="BP7" s="178" t="s">
        <v>357</v>
      </c>
      <c r="BQ7" s="178" t="s">
        <v>377</v>
      </c>
      <c r="BR7" s="210" t="s">
        <v>185</v>
      </c>
      <c r="BS7" s="178" t="s">
        <v>65</v>
      </c>
      <c r="BT7" s="178" t="s">
        <v>83</v>
      </c>
      <c r="BU7" s="178" t="s">
        <v>201</v>
      </c>
      <c r="BV7" s="178" t="s">
        <v>84</v>
      </c>
      <c r="BW7" s="178" t="s">
        <v>65</v>
      </c>
      <c r="BX7" s="178" t="s">
        <v>83</v>
      </c>
      <c r="BY7" s="178" t="s">
        <v>91</v>
      </c>
      <c r="BZ7" s="178" t="s">
        <v>190</v>
      </c>
      <c r="CA7" s="178" t="s">
        <v>185</v>
      </c>
      <c r="CB7" s="178" t="s">
        <v>362</v>
      </c>
      <c r="CC7" s="210" t="s">
        <v>182</v>
      </c>
      <c r="CD7" s="178" t="s">
        <v>84</v>
      </c>
      <c r="CE7" s="178" t="s">
        <v>492</v>
      </c>
      <c r="CF7" s="210" t="s">
        <v>495</v>
      </c>
      <c r="CG7" s="178" t="s">
        <v>357</v>
      </c>
      <c r="CH7" s="178" t="s">
        <v>358</v>
      </c>
      <c r="CI7" s="178" t="s">
        <v>359</v>
      </c>
      <c r="CJ7" s="210" t="s">
        <v>360</v>
      </c>
      <c r="CK7" s="178" t="s">
        <v>84</v>
      </c>
      <c r="CL7" s="178" t="s">
        <v>401</v>
      </c>
      <c r="CM7" s="210" t="s">
        <v>402</v>
      </c>
      <c r="CN7" s="178" t="s">
        <v>228</v>
      </c>
      <c r="CO7" s="210" t="s">
        <v>229</v>
      </c>
      <c r="CP7" s="178" t="s">
        <v>65</v>
      </c>
      <c r="CQ7" s="178" t="s">
        <v>83</v>
      </c>
      <c r="CR7" s="178" t="s">
        <v>401</v>
      </c>
      <c r="CS7" s="178" t="s">
        <v>91</v>
      </c>
      <c r="CT7" s="178" t="s">
        <v>402</v>
      </c>
      <c r="CU7" s="178" t="s">
        <v>55</v>
      </c>
      <c r="CV7" s="210" t="s">
        <v>65</v>
      </c>
      <c r="CW7" s="178" t="s">
        <v>91</v>
      </c>
      <c r="CX7" s="210" t="s">
        <v>182</v>
      </c>
      <c r="CY7" s="178" t="s">
        <v>572</v>
      </c>
      <c r="CZ7" s="178" t="s">
        <v>83</v>
      </c>
      <c r="DA7" s="178" t="s">
        <v>84</v>
      </c>
      <c r="DB7" s="178" t="s">
        <v>91</v>
      </c>
      <c r="DC7" s="178" t="s">
        <v>83</v>
      </c>
      <c r="DD7" s="178" t="s">
        <v>84</v>
      </c>
      <c r="DE7" s="210" t="s">
        <v>182</v>
      </c>
      <c r="DF7" s="178" t="s">
        <v>91</v>
      </c>
      <c r="DG7" s="178" t="s">
        <v>182</v>
      </c>
      <c r="DH7" s="210" t="s">
        <v>198</v>
      </c>
      <c r="DI7" s="178" t="s">
        <v>84</v>
      </c>
      <c r="DJ7" s="178" t="s">
        <v>402</v>
      </c>
      <c r="DK7" s="210" t="s">
        <v>493</v>
      </c>
      <c r="DL7" s="178" t="s">
        <v>65</v>
      </c>
      <c r="DM7" s="178" t="s">
        <v>84</v>
      </c>
      <c r="DN7" s="178" t="s">
        <v>91</v>
      </c>
      <c r="DO7" s="178" t="s">
        <v>101</v>
      </c>
      <c r="DP7" s="178" t="s">
        <v>190</v>
      </c>
      <c r="DQ7" s="178" t="s">
        <v>83</v>
      </c>
      <c r="DR7" s="178" t="s">
        <v>84</v>
      </c>
      <c r="DS7" s="178" t="s">
        <v>182</v>
      </c>
      <c r="DT7" s="210" t="s">
        <v>92</v>
      </c>
      <c r="DU7" s="178" t="s">
        <v>91</v>
      </c>
      <c r="DV7" s="178" t="s">
        <v>182</v>
      </c>
      <c r="DW7" s="210" t="s">
        <v>198</v>
      </c>
      <c r="DX7" s="178" t="s">
        <v>251</v>
      </c>
      <c r="DY7" s="178" t="s">
        <v>65</v>
      </c>
      <c r="DZ7" s="178" t="s">
        <v>83</v>
      </c>
      <c r="EA7" s="178" t="s">
        <v>201</v>
      </c>
      <c r="EB7" s="178" t="s">
        <v>84</v>
      </c>
      <c r="EC7" s="178" t="s">
        <v>101</v>
      </c>
      <c r="ED7" s="178" t="s">
        <v>251</v>
      </c>
      <c r="EE7" s="178" t="s">
        <v>65</v>
      </c>
      <c r="EF7" s="178" t="s">
        <v>185</v>
      </c>
      <c r="EG7" s="178" t="s">
        <v>362</v>
      </c>
      <c r="EH7" s="210" t="s">
        <v>91</v>
      </c>
      <c r="EI7" s="178" t="s">
        <v>65</v>
      </c>
      <c r="EJ7" s="178" t="s">
        <v>508</v>
      </c>
      <c r="EK7" s="178" t="s">
        <v>83</v>
      </c>
      <c r="EL7" s="178" t="s">
        <v>84</v>
      </c>
      <c r="EM7" s="178" t="s">
        <v>101</v>
      </c>
      <c r="EN7" s="178" t="s">
        <v>190</v>
      </c>
      <c r="EO7" s="178" t="s">
        <v>185</v>
      </c>
      <c r="EP7" s="178" t="s">
        <v>560</v>
      </c>
      <c r="EQ7" s="210" t="s">
        <v>182</v>
      </c>
      <c r="ER7" s="178" t="s">
        <v>91</v>
      </c>
      <c r="ES7" s="178" t="s">
        <v>182</v>
      </c>
      <c r="ET7" s="210" t="s">
        <v>198</v>
      </c>
      <c r="EU7" s="178" t="s">
        <v>84</v>
      </c>
      <c r="EV7" s="178" t="s">
        <v>492</v>
      </c>
      <c r="EW7" s="178" t="s">
        <v>401</v>
      </c>
    </row>
    <row r="8" spans="1:153" ht="18" customHeight="1">
      <c r="A8" s="99" t="s">
        <v>169</v>
      </c>
      <c r="B8" s="26" t="s">
        <v>58</v>
      </c>
      <c r="C8" s="175">
        <v>7365</v>
      </c>
      <c r="D8" t="s">
        <v>267</v>
      </c>
      <c r="E8" s="175">
        <v>10844</v>
      </c>
      <c r="F8" s="175">
        <v>2006</v>
      </c>
      <c r="G8" t="s">
        <v>181</v>
      </c>
      <c r="H8" s="175">
        <f t="shared" ref="H8:H39" si="0">SUM(J8:EW8)</f>
        <v>288</v>
      </c>
      <c r="I8" s="99">
        <f>ET8+ES8+ER8+DT8+DO8+DH8+DG8+DF8+CC8+BY8+BV8+AD8+AC8+AB8+J8</f>
        <v>246.5</v>
      </c>
      <c r="J8" s="175">
        <f>7+3+2</f>
        <v>12</v>
      </c>
      <c r="K8" s="175">
        <f>5+3+2</f>
        <v>10</v>
      </c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>
        <f>(7+3+2)*1.5</f>
        <v>18</v>
      </c>
      <c r="AC8" s="175">
        <f>(7+3+2)*1.5</f>
        <v>18</v>
      </c>
      <c r="AD8" s="175">
        <f>(5+5+2)*1.5</f>
        <v>18</v>
      </c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>
        <v>0</v>
      </c>
      <c r="AU8" s="175">
        <v>0</v>
      </c>
      <c r="AV8" s="175">
        <v>0</v>
      </c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>
        <f>9+4+2</f>
        <v>15</v>
      </c>
      <c r="BW8" s="175"/>
      <c r="BX8" s="175"/>
      <c r="BY8" s="175">
        <f>9+5+2</f>
        <v>16</v>
      </c>
      <c r="BZ8" s="175"/>
      <c r="CA8" s="175"/>
      <c r="CB8" s="175"/>
      <c r="CC8" s="175">
        <f>9+5</f>
        <v>14</v>
      </c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>
        <v>0</v>
      </c>
      <c r="CX8" s="175">
        <v>0</v>
      </c>
      <c r="CY8" s="175"/>
      <c r="CZ8" s="175"/>
      <c r="DA8" s="175"/>
      <c r="DB8" s="175"/>
      <c r="DC8" s="175"/>
      <c r="DD8" s="175"/>
      <c r="DE8" s="175"/>
      <c r="DF8" s="175">
        <f>(7+4+2)*1.5</f>
        <v>19.5</v>
      </c>
      <c r="DG8" s="175">
        <f>(4+4+2)*1.5</f>
        <v>15</v>
      </c>
      <c r="DH8" s="175">
        <f>(5+5+2)*1.5</f>
        <v>18</v>
      </c>
      <c r="DI8" s="175"/>
      <c r="DJ8" s="175"/>
      <c r="DK8" s="175"/>
      <c r="DL8" s="175"/>
      <c r="DM8" s="175"/>
      <c r="DN8" s="175"/>
      <c r="DO8" s="175">
        <f>12+5</f>
        <v>17</v>
      </c>
      <c r="DP8" s="175"/>
      <c r="DQ8" s="175"/>
      <c r="DR8" s="175"/>
      <c r="DS8" s="175"/>
      <c r="DT8" s="175">
        <f>12+6</f>
        <v>18</v>
      </c>
      <c r="DU8" s="175">
        <f>(3+2+2)*1.5</f>
        <v>10.5</v>
      </c>
      <c r="DV8" s="175">
        <f>(3+2+2)*1.5</f>
        <v>10.5</v>
      </c>
      <c r="DW8" s="175">
        <f>(1+4+2)*1.5</f>
        <v>10.5</v>
      </c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>
        <f>(5+4+2)*1.5</f>
        <v>16.5</v>
      </c>
      <c r="ES8" s="175">
        <f>(4+4+2)*1.5</f>
        <v>15</v>
      </c>
      <c r="ET8" s="175">
        <f>(4+5+2)*1.5</f>
        <v>16.5</v>
      </c>
      <c r="EU8" s="175"/>
      <c r="EV8" s="175"/>
      <c r="EW8" s="175"/>
    </row>
    <row r="9" spans="1:153" ht="18" customHeight="1">
      <c r="A9" s="99" t="s">
        <v>170</v>
      </c>
      <c r="B9" s="26" t="s">
        <v>40</v>
      </c>
      <c r="C9" s="175">
        <v>5486</v>
      </c>
      <c r="D9" t="s">
        <v>107</v>
      </c>
      <c r="E9" s="175">
        <v>10324</v>
      </c>
      <c r="F9" s="175">
        <v>2014</v>
      </c>
      <c r="G9" t="s">
        <v>262</v>
      </c>
      <c r="H9" s="175">
        <f t="shared" si="0"/>
        <v>248.5</v>
      </c>
      <c r="I9" s="99">
        <f>Tabuľka2[[#This Row],[Stĺpec13]]+Tabuľka2[[#This Row],[Stĺpec17]]+Tabuľka2[[#This Row],[Stĺpec26]]+Tabuľka2[[#This Row],[Stĺpec27]]+Tabuľka2[[#This Row],[Stĺpec31]]+Tabuľka2[[#This Row],[Stĺpec32]]+Tabuľka2[[#This Row],[Stĺpec36]]+Tabuľka2[[#This Row],[Stĺpec48]]+Tabuľka2[[#This Row],[Stĺpec78]]+Tabuľka2[[#This Row],[Stĺpec79]]+Tabuľka2[[#This Row],[Stĺpec93]]+Tabuľka2[[#This Row],[Stĺpec94]]+Tabuľka2[[#This Row],[Stĺpec98]]+Tabuľka2[[#This Row],[Stĺpec99]]+Tabuľka2[[#This Row],[Stĺpec105]]</f>
        <v>191.5</v>
      </c>
      <c r="J9" s="175"/>
      <c r="K9" s="175"/>
      <c r="L9" s="175">
        <f>4+2</f>
        <v>6</v>
      </c>
      <c r="M9" s="175">
        <f>7+5</f>
        <v>12</v>
      </c>
      <c r="N9" s="175"/>
      <c r="O9" s="175"/>
      <c r="P9" s="175"/>
      <c r="Q9" s="175">
        <f>7+5</f>
        <v>12</v>
      </c>
      <c r="R9" s="175"/>
      <c r="S9" s="175"/>
      <c r="T9" s="175"/>
      <c r="U9" s="175"/>
      <c r="V9" s="175"/>
      <c r="W9" s="175"/>
      <c r="X9" s="175"/>
      <c r="Y9" s="175"/>
      <c r="Z9" s="175">
        <f>(9+4)*1.5</f>
        <v>19.5</v>
      </c>
      <c r="AA9" s="175">
        <f>(9+4)*1.5</f>
        <v>19.5</v>
      </c>
      <c r="AB9" s="175"/>
      <c r="AC9" s="175"/>
      <c r="AD9" s="175"/>
      <c r="AE9" s="175">
        <f>5+4</f>
        <v>9</v>
      </c>
      <c r="AF9" s="175">
        <f>9+5</f>
        <v>14</v>
      </c>
      <c r="AG9" s="175"/>
      <c r="AH9" s="175"/>
      <c r="AI9" s="175"/>
      <c r="AJ9" s="175"/>
      <c r="AK9" s="175">
        <f>9+5</f>
        <v>14</v>
      </c>
      <c r="AL9" s="175"/>
      <c r="AM9" s="175"/>
      <c r="AN9" s="175">
        <f>5+2</f>
        <v>7</v>
      </c>
      <c r="AO9" s="175"/>
      <c r="AP9" s="175"/>
      <c r="AQ9" s="175"/>
      <c r="AR9" s="175"/>
      <c r="AS9" s="175"/>
      <c r="AT9" s="175"/>
      <c r="AU9" s="175"/>
      <c r="AV9" s="175"/>
      <c r="AW9" s="175">
        <f>5+4</f>
        <v>9</v>
      </c>
      <c r="AX9" s="175"/>
      <c r="AY9" s="175"/>
      <c r="AZ9" s="175">
        <f>5+2</f>
        <v>7</v>
      </c>
      <c r="BA9" s="175"/>
      <c r="BB9" s="175">
        <f>4+3</f>
        <v>7</v>
      </c>
      <c r="BC9" s="175"/>
      <c r="BD9" s="175"/>
      <c r="BE9" s="175">
        <f>5+3</f>
        <v>8</v>
      </c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>
        <f>(3+5+2)*1.5</f>
        <v>15</v>
      </c>
      <c r="CO9" s="175">
        <f>(3+4+2)*1.5</f>
        <v>13.5</v>
      </c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>
        <f>7+2</f>
        <v>9</v>
      </c>
      <c r="DN9" s="175">
        <f>7+3</f>
        <v>10</v>
      </c>
      <c r="DO9" s="175"/>
      <c r="DP9" s="175"/>
      <c r="DQ9" s="175"/>
      <c r="DR9" s="175">
        <f>7+2</f>
        <v>9</v>
      </c>
      <c r="DS9" s="175">
        <f>9+4</f>
        <v>13</v>
      </c>
      <c r="DT9" s="175"/>
      <c r="DU9" s="175"/>
      <c r="DV9" s="175"/>
      <c r="DW9" s="175"/>
      <c r="DX9" s="175"/>
      <c r="DY9" s="175"/>
      <c r="DZ9" s="175"/>
      <c r="EA9" s="175">
        <f>7+2</f>
        <v>9</v>
      </c>
      <c r="EB9" s="175">
        <f>9+4</f>
        <v>13</v>
      </c>
      <c r="EC9" s="175"/>
      <c r="ED9" s="175"/>
      <c r="EE9" s="175"/>
      <c r="EF9" s="175"/>
      <c r="EG9" s="175">
        <f>4+2</f>
        <v>6</v>
      </c>
      <c r="EH9" s="175">
        <f>5+2</f>
        <v>7</v>
      </c>
      <c r="EI9" s="175"/>
      <c r="EJ9" s="175"/>
      <c r="EK9" s="175"/>
      <c r="EL9" s="175"/>
      <c r="EM9" s="175"/>
      <c r="EN9" s="175"/>
      <c r="EO9" s="175"/>
      <c r="EP9" s="175"/>
      <c r="EQ9" s="175"/>
      <c r="ER9" s="175"/>
      <c r="ES9" s="175"/>
      <c r="ET9" s="175"/>
      <c r="EU9" s="175"/>
      <c r="EV9" s="175"/>
      <c r="EW9" s="175"/>
    </row>
    <row r="10" spans="1:153" ht="18" customHeight="1">
      <c r="A10" s="99" t="s">
        <v>171</v>
      </c>
      <c r="B10" s="26" t="s">
        <v>45</v>
      </c>
      <c r="C10" s="175">
        <v>5701</v>
      </c>
      <c r="D10" t="s">
        <v>206</v>
      </c>
      <c r="E10" s="175">
        <v>10640</v>
      </c>
      <c r="F10" s="175">
        <v>2007</v>
      </c>
      <c r="G10" t="s">
        <v>44</v>
      </c>
      <c r="H10" s="175">
        <f t="shared" si="0"/>
        <v>110</v>
      </c>
      <c r="I10" s="99">
        <f>Tabuľka2[[#This Row],[Stĺpec39]]+BA11+BF11+BL11+BM11+BT12+BU12+Tabuľka2[[#This Row],[Stĺpec66]]+BX12+Tabuľka2[[#This Row],[Stĺpec69]]+Tabuľka2[[#This Row],[Stĺpec73]]+Tabuľka2[[#This Row],[Stĺpec222]]+Tabuľka2[[#This Row],[Stĺpec105]]+EC11+Tabuľka2[[#This Row],[Stĺpec120]]</f>
        <v>142</v>
      </c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>
        <v>0</v>
      </c>
      <c r="AI10" s="175">
        <v>0</v>
      </c>
      <c r="AJ10" s="175"/>
      <c r="AK10" s="175"/>
      <c r="AL10" s="175"/>
      <c r="AM10" s="175">
        <f>4+2</f>
        <v>6</v>
      </c>
      <c r="AN10" s="175">
        <f>9+2</f>
        <v>11</v>
      </c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>
        <v>0</v>
      </c>
      <c r="BA10" s="175">
        <f>3+1</f>
        <v>4</v>
      </c>
      <c r="BB10" s="175"/>
      <c r="BC10" s="175"/>
      <c r="BD10" s="175"/>
      <c r="BE10" s="175"/>
      <c r="BF10" s="12">
        <f>3+1</f>
        <v>4</v>
      </c>
      <c r="BG10" s="12"/>
      <c r="BH10" s="12"/>
      <c r="BI10" s="12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>
        <f>5+3+2</f>
        <v>10</v>
      </c>
      <c r="BW10" s="175"/>
      <c r="BX10" s="175"/>
      <c r="BY10" s="175">
        <f>7+4+2</f>
        <v>13</v>
      </c>
      <c r="BZ10" s="175"/>
      <c r="CA10" s="175"/>
      <c r="CB10" s="175"/>
      <c r="CC10" s="175">
        <f>7+4</f>
        <v>11</v>
      </c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>
        <f>1+2+2</f>
        <v>5</v>
      </c>
      <c r="DC10" s="175"/>
      <c r="DD10" s="175"/>
      <c r="DE10" s="175">
        <v>0</v>
      </c>
      <c r="DF10" s="175">
        <f>(3+3+2)*1.5</f>
        <v>12</v>
      </c>
      <c r="DG10" s="175">
        <f>0</f>
        <v>0</v>
      </c>
      <c r="DH10" s="175">
        <v>0</v>
      </c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>
        <f>3+2</f>
        <v>5</v>
      </c>
      <c r="EA10" s="175"/>
      <c r="EB10" s="175">
        <f>4+3</f>
        <v>7</v>
      </c>
      <c r="EC10" s="175"/>
      <c r="ED10" s="175"/>
      <c r="EE10" s="175"/>
      <c r="EF10" s="175">
        <f>3+2</f>
        <v>5</v>
      </c>
      <c r="EG10" s="175"/>
      <c r="EH10" s="175"/>
      <c r="EI10" s="175"/>
      <c r="EJ10" s="175"/>
      <c r="EK10" s="175"/>
      <c r="EL10" s="175"/>
      <c r="EM10" s="175">
        <f>3+2</f>
        <v>5</v>
      </c>
      <c r="EN10" s="175"/>
      <c r="EO10" s="175"/>
      <c r="EP10" s="175"/>
      <c r="EQ10" s="175">
        <f>9+3</f>
        <v>12</v>
      </c>
      <c r="ER10" s="175"/>
      <c r="ES10" s="175"/>
      <c r="ET10" s="175"/>
      <c r="EU10" s="175"/>
      <c r="EV10" s="175"/>
      <c r="EW10" s="175"/>
    </row>
    <row r="11" spans="1:153" ht="18" customHeight="1">
      <c r="C11" s="175">
        <v>5701</v>
      </c>
      <c r="D11" t="s">
        <v>73</v>
      </c>
      <c r="E11" s="175">
        <v>7932</v>
      </c>
      <c r="F11" s="175">
        <v>2004</v>
      </c>
      <c r="H11" s="175">
        <f t="shared" si="0"/>
        <v>64</v>
      </c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>
        <f>3+1</f>
        <v>4</v>
      </c>
      <c r="AI11" s="175">
        <f>1+2</f>
        <v>3</v>
      </c>
      <c r="AJ11" s="175"/>
      <c r="AK11" s="175"/>
      <c r="AL11" s="175"/>
      <c r="AM11" s="175">
        <f>3+2</f>
        <v>5</v>
      </c>
      <c r="AN11" s="175">
        <v>0</v>
      </c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>
        <f>2+2</f>
        <v>4</v>
      </c>
      <c r="BA11" s="175">
        <f>5+2</f>
        <v>7</v>
      </c>
      <c r="BB11" s="175"/>
      <c r="BC11" s="175"/>
      <c r="BD11" s="175"/>
      <c r="BE11" s="175"/>
      <c r="BF11" s="175">
        <f>5+2</f>
        <v>7</v>
      </c>
      <c r="BG11" s="175"/>
      <c r="BH11" s="175"/>
      <c r="BI11" s="175"/>
      <c r="BJ11" s="175"/>
      <c r="BK11" s="175"/>
      <c r="BL11" s="175">
        <f>9+4</f>
        <v>13</v>
      </c>
      <c r="BM11" s="175">
        <f>9+3</f>
        <v>12</v>
      </c>
      <c r="BN11" s="175"/>
      <c r="BO11" s="175"/>
      <c r="BP11" s="175"/>
      <c r="BQ11" s="175"/>
      <c r="BR11" s="175"/>
      <c r="BS11" s="175"/>
      <c r="BT11" s="175"/>
      <c r="BU11" s="175"/>
      <c r="BV11" s="175">
        <v>0</v>
      </c>
      <c r="BW11" s="175"/>
      <c r="BX11" s="175"/>
      <c r="BY11" s="175">
        <v>0</v>
      </c>
      <c r="BZ11" s="175"/>
      <c r="CA11" s="175"/>
      <c r="CB11" s="175"/>
      <c r="CC11" s="175">
        <v>0</v>
      </c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>
        <v>0</v>
      </c>
      <c r="DC11" s="175"/>
      <c r="DD11" s="175"/>
      <c r="DE11" s="175">
        <v>0</v>
      </c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>
        <f>3+3</f>
        <v>6</v>
      </c>
      <c r="ED11" s="175"/>
      <c r="EE11" s="175"/>
      <c r="EF11" s="175"/>
      <c r="EG11" s="175"/>
      <c r="EH11" s="175">
        <f>1+2</f>
        <v>3</v>
      </c>
      <c r="EI11" s="175"/>
      <c r="EJ11" s="175"/>
      <c r="EK11" s="175"/>
      <c r="EL11" s="175"/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</row>
    <row r="12" spans="1:153" ht="18" customHeight="1">
      <c r="C12" s="175" t="s">
        <v>17</v>
      </c>
      <c r="D12" t="s">
        <v>266</v>
      </c>
      <c r="E12" s="175">
        <v>10826</v>
      </c>
      <c r="H12" s="175">
        <f t="shared" si="0"/>
        <v>53</v>
      </c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>
        <v>0</v>
      </c>
      <c r="U12" s="175">
        <f>2+0+1</f>
        <v>3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>
        <f>2</f>
        <v>2</v>
      </c>
      <c r="AH12" s="175">
        <f>4+2</f>
        <v>6</v>
      </c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>
        <f>3+1</f>
        <v>4</v>
      </c>
      <c r="AY12" s="175"/>
      <c r="AZ12" s="175">
        <f>1+2</f>
        <v>3</v>
      </c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>
        <f>5+2</f>
        <v>7</v>
      </c>
      <c r="BU12" s="175">
        <f>5+1</f>
        <v>6</v>
      </c>
      <c r="BV12" s="175"/>
      <c r="BW12" s="175"/>
      <c r="BX12" s="175">
        <f>5+3</f>
        <v>8</v>
      </c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>
        <f>3+1+1</f>
        <v>5</v>
      </c>
      <c r="CZ12" s="175">
        <v>0</v>
      </c>
      <c r="DA12" s="175"/>
      <c r="DB12" s="175"/>
      <c r="DC12" s="175">
        <v>0</v>
      </c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>
        <f>2+2</f>
        <v>4</v>
      </c>
      <c r="EA12" s="175">
        <f>2+1</f>
        <v>3</v>
      </c>
      <c r="EB12" s="175"/>
      <c r="EC12" s="175"/>
      <c r="ED12" s="175"/>
      <c r="EE12" s="175"/>
      <c r="EF12" s="175">
        <f>1+1</f>
        <v>2</v>
      </c>
      <c r="EG12" s="175">
        <v>0</v>
      </c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</row>
    <row r="13" spans="1:153" ht="18" customHeight="1">
      <c r="D13" t="s">
        <v>323</v>
      </c>
      <c r="E13" s="175">
        <v>11047</v>
      </c>
      <c r="H13" s="175">
        <f t="shared" si="0"/>
        <v>0</v>
      </c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>
        <v>0</v>
      </c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>
        <v>0</v>
      </c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</row>
    <row r="14" spans="1:153" ht="18" customHeight="1">
      <c r="A14" s="99" t="s">
        <v>172</v>
      </c>
      <c r="B14" s="26" t="s">
        <v>526</v>
      </c>
      <c r="C14" s="175">
        <v>6735</v>
      </c>
      <c r="D14" s="4" t="s">
        <v>527</v>
      </c>
      <c r="E14" s="175">
        <v>11110</v>
      </c>
      <c r="F14" s="175">
        <v>2013</v>
      </c>
      <c r="G14" s="4" t="s">
        <v>528</v>
      </c>
      <c r="H14" s="175">
        <f t="shared" si="0"/>
        <v>123</v>
      </c>
      <c r="I14" s="99">
        <f>H14</f>
        <v>123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>
        <f>9+3</f>
        <v>12</v>
      </c>
      <c r="DN14" s="175">
        <f>9+3</f>
        <v>12</v>
      </c>
      <c r="DO14" s="175"/>
      <c r="DP14" s="175"/>
      <c r="DQ14" s="175"/>
      <c r="DR14" s="175">
        <f>9+2</f>
        <v>11</v>
      </c>
      <c r="DS14" s="175">
        <f>7+3</f>
        <v>10</v>
      </c>
      <c r="DT14" s="175"/>
      <c r="DU14" s="175"/>
      <c r="DV14" s="175"/>
      <c r="DW14" s="175"/>
      <c r="DX14" s="175"/>
      <c r="DY14" s="175"/>
      <c r="DZ14" s="175"/>
      <c r="EA14" s="175">
        <f>5+2</f>
        <v>7</v>
      </c>
      <c r="EB14" s="175">
        <f>5+3</f>
        <v>8</v>
      </c>
      <c r="EC14" s="175"/>
      <c r="ED14" s="175"/>
      <c r="EE14" s="175"/>
      <c r="EF14" s="175"/>
      <c r="EG14" s="175">
        <f>5+2</f>
        <v>7</v>
      </c>
      <c r="EH14" s="175">
        <f>9+3</f>
        <v>12</v>
      </c>
      <c r="EI14" s="175"/>
      <c r="EJ14" s="175">
        <f>8+4</f>
        <v>12</v>
      </c>
      <c r="EK14" s="175"/>
      <c r="EL14" s="175">
        <f>5+2</f>
        <v>7</v>
      </c>
      <c r="EM14" s="175"/>
      <c r="EN14" s="175"/>
      <c r="EO14" s="175"/>
      <c r="EP14" s="175">
        <f>12+4</f>
        <v>16</v>
      </c>
      <c r="EQ14" s="175">
        <f>7+2</f>
        <v>9</v>
      </c>
      <c r="ER14" s="175"/>
      <c r="ES14" s="175"/>
      <c r="ET14" s="175"/>
      <c r="EU14" s="175"/>
      <c r="EV14" s="175"/>
      <c r="EW14" s="175"/>
    </row>
    <row r="15" spans="1:153" s="13" customFormat="1" ht="18" customHeight="1">
      <c r="A15" s="99" t="s">
        <v>173</v>
      </c>
      <c r="B15" s="26" t="s">
        <v>80</v>
      </c>
      <c r="C15" s="175">
        <v>7772</v>
      </c>
      <c r="D15" t="s">
        <v>81</v>
      </c>
      <c r="E15" s="175">
        <v>10167</v>
      </c>
      <c r="F15" s="175">
        <v>2010</v>
      </c>
      <c r="G15" t="s">
        <v>209</v>
      </c>
      <c r="H15" s="175">
        <f t="shared" si="0"/>
        <v>121</v>
      </c>
      <c r="I15" s="99">
        <f>Tabuľka2[[#This Row],[Stĺpec42]]+Tabuľka2[[#This Row],[Stĺpec43]]+Tabuľka2[[#This Row],[Stĺpec51]]+Tabuľka2[[#This Row],[Stĺpec56]]+Tabuľka2[[#This Row],[Stĺpec64]]+Tabuľka2[[#This Row],[Stĺpec68]]+Tabuľka2[[#This Row],[Stĺpec71]]+Tabuľka2[[#This Row],[Stĺpec82]]+Tabuľka2[[#This Row],[Stĺpec84]]+Tabuľka2[[#This Row],[Stĺpec129]]+Tabuľka2[[#This Row],[Stĺpec132]]+Tabuľka2[[#This Row],[Stĺpec93]]+Tabuľka2[[#This Row],[Stĺpec98]]+Tabuľka2[[#This Row],[Stĺpec115]]+Tabuľka2[[#This Row],[Stĺpec118]]</f>
        <v>113</v>
      </c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>
        <v>0</v>
      </c>
      <c r="AI15" s="175"/>
      <c r="AJ15" s="175"/>
      <c r="AK15" s="175"/>
      <c r="AL15" s="175"/>
      <c r="AM15" s="175">
        <v>0</v>
      </c>
      <c r="AN15" s="175"/>
      <c r="AO15" s="175"/>
      <c r="AP15" s="175"/>
      <c r="AQ15" s="175">
        <f>4+1</f>
        <v>5</v>
      </c>
      <c r="AR15" s="175">
        <f>7+2</f>
        <v>9</v>
      </c>
      <c r="AS15" s="175"/>
      <c r="AT15" s="175"/>
      <c r="AU15" s="175"/>
      <c r="AV15" s="175"/>
      <c r="AW15" s="175"/>
      <c r="AX15" s="175"/>
      <c r="AY15" s="175"/>
      <c r="AZ15" s="175">
        <f>4+2</f>
        <v>6</v>
      </c>
      <c r="BA15" s="175"/>
      <c r="BB15" s="175"/>
      <c r="BC15" s="175"/>
      <c r="BD15" s="175"/>
      <c r="BE15" s="175">
        <f>4+2</f>
        <v>6</v>
      </c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>
        <f>3+1</f>
        <v>4</v>
      </c>
      <c r="BR15" s="175">
        <f>3+1</f>
        <v>4</v>
      </c>
      <c r="BS15" s="175"/>
      <c r="BT15" s="175">
        <f>4+2</f>
        <v>6</v>
      </c>
      <c r="BU15" s="175"/>
      <c r="BV15" s="175"/>
      <c r="BW15" s="175"/>
      <c r="BX15" s="175">
        <f>2+2</f>
        <v>4</v>
      </c>
      <c r="BY15" s="175"/>
      <c r="BZ15" s="175"/>
      <c r="CA15" s="175">
        <f>5+1</f>
        <v>6</v>
      </c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>
        <f>7+2+2</f>
        <v>11</v>
      </c>
      <c r="CS15" s="175"/>
      <c r="CT15" s="175">
        <f>9+2+2</f>
        <v>13</v>
      </c>
      <c r="CU15" s="175"/>
      <c r="CV15" s="175"/>
      <c r="CW15" s="175"/>
      <c r="CX15" s="175"/>
      <c r="CY15" s="175"/>
      <c r="CZ15" s="175"/>
      <c r="DA15" s="175">
        <f>3+1+2</f>
        <v>6</v>
      </c>
      <c r="DB15" s="175"/>
      <c r="DC15" s="175"/>
      <c r="DD15" s="175">
        <f>3+3+2</f>
        <v>8</v>
      </c>
      <c r="DE15" s="175"/>
      <c r="DF15" s="175"/>
      <c r="DG15" s="175"/>
      <c r="DH15" s="175"/>
      <c r="DI15" s="175"/>
      <c r="DJ15" s="175"/>
      <c r="DK15" s="175"/>
      <c r="DL15" s="175"/>
      <c r="DM15" s="175">
        <f>5+2</f>
        <v>7</v>
      </c>
      <c r="DN15" s="175"/>
      <c r="DO15" s="175"/>
      <c r="DP15" s="175"/>
      <c r="DQ15" s="175"/>
      <c r="DR15" s="175">
        <f>5+2</f>
        <v>7</v>
      </c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>
        <f>9+2</f>
        <v>11</v>
      </c>
      <c r="EM15" s="175"/>
      <c r="EN15" s="175"/>
      <c r="EO15" s="175">
        <f>5+2+1</f>
        <v>8</v>
      </c>
      <c r="EP15" s="175"/>
      <c r="EQ15" s="175"/>
      <c r="ER15" s="175"/>
      <c r="ES15" s="175"/>
      <c r="ET15" s="175"/>
      <c r="EU15" s="175"/>
      <c r="EV15" s="175"/>
      <c r="EW15" s="175"/>
    </row>
    <row r="16" spans="1:153" s="13" customFormat="1" ht="18" customHeight="1">
      <c r="A16" s="99" t="s">
        <v>174</v>
      </c>
      <c r="B16" s="26" t="s">
        <v>489</v>
      </c>
      <c r="C16" s="175">
        <v>7530</v>
      </c>
      <c r="D16" s="4" t="s">
        <v>490</v>
      </c>
      <c r="E16" s="175">
        <v>10474</v>
      </c>
      <c r="F16" s="175">
        <v>2011</v>
      </c>
      <c r="G16" s="4" t="s">
        <v>491</v>
      </c>
      <c r="H16" s="175">
        <f t="shared" si="0"/>
        <v>104</v>
      </c>
      <c r="I16" s="99">
        <f>H16</f>
        <v>104</v>
      </c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>
        <f>3+3+2</f>
        <v>8</v>
      </c>
      <c r="BH16" s="175">
        <f>5+3+2</f>
        <v>10</v>
      </c>
      <c r="BI16" s="175">
        <f>3+2+2</f>
        <v>7</v>
      </c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>
        <f>0</f>
        <v>0</v>
      </c>
      <c r="CE16" s="175">
        <f>7+3+2</f>
        <v>12</v>
      </c>
      <c r="CF16" s="175">
        <f>7+3+2</f>
        <v>12</v>
      </c>
      <c r="CG16" s="175"/>
      <c r="CH16" s="175"/>
      <c r="CI16" s="175"/>
      <c r="CJ16" s="175"/>
      <c r="CK16" s="175">
        <v>0</v>
      </c>
      <c r="CL16" s="175">
        <f>1+2+2</f>
        <v>5</v>
      </c>
      <c r="CM16" s="175">
        <f>9+4+2</f>
        <v>15</v>
      </c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>
        <v>0</v>
      </c>
      <c r="DJ16" s="175">
        <f>4+1+2</f>
        <v>7</v>
      </c>
      <c r="DK16" s="175">
        <f>5+3+2</f>
        <v>10</v>
      </c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175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>
        <f>3+2+2</f>
        <v>7</v>
      </c>
      <c r="EV16" s="175">
        <f>7+2+2</f>
        <v>11</v>
      </c>
      <c r="EW16" s="175">
        <f>0</f>
        <v>0</v>
      </c>
    </row>
    <row r="17" spans="1:153" ht="18" customHeight="1">
      <c r="A17" s="99" t="s">
        <v>178</v>
      </c>
      <c r="B17" s="26" t="s">
        <v>219</v>
      </c>
      <c r="C17" s="175">
        <v>7124</v>
      </c>
      <c r="D17" t="s">
        <v>220</v>
      </c>
      <c r="E17" s="175">
        <v>6813</v>
      </c>
      <c r="F17" s="175">
        <v>2004</v>
      </c>
      <c r="G17" t="s">
        <v>32</v>
      </c>
      <c r="H17" s="175">
        <f t="shared" si="0"/>
        <v>86</v>
      </c>
      <c r="I17" s="99">
        <f>Tabuľka2[[#This Row],[Stĺpec20]]+Tabuľka2[[#This Row],[Stĺpec22]]+Tabuľka2[[#This Row],[Stĺpec24]]+Tabuľka2[[#This Row],[Stĺpec25]]+Tabuľka2[[#This Row],[Stĺpec43]]+Tabuľka2[[#This Row],[Stĺpec44]]+BS18+Tabuľka2[[#This Row],[Stĺpec64]]+Tabuľka2[[#This Row],[Stĺpec82]]+Tabuľka2[[#This Row],[Stĺpec83]]+Tabuľka2[[#This Row],[Stĺpec84]]+Tabuľka2[[#This Row],[Stĺpec93]]+Tabuľka2[[#This Row],[Stĺpec94]]+Tabuľka2[[#This Row],[Stĺpec97]]+Tabuľka2[[#This Row],[Stĺpec98]]</f>
        <v>80</v>
      </c>
      <c r="J17" s="175"/>
      <c r="K17" s="175"/>
      <c r="L17" s="175"/>
      <c r="M17" s="175"/>
      <c r="N17" s="175">
        <v>0</v>
      </c>
      <c r="O17" s="175">
        <v>0</v>
      </c>
      <c r="P17" s="175"/>
      <c r="Q17" s="175"/>
      <c r="R17" s="175">
        <v>0</v>
      </c>
      <c r="S17" s="175">
        <f>1+1</f>
        <v>2</v>
      </c>
      <c r="T17" s="175">
        <f>3+1</f>
        <v>4</v>
      </c>
      <c r="U17" s="175">
        <f>1+0+1</f>
        <v>2</v>
      </c>
      <c r="V17" s="175">
        <v>3</v>
      </c>
      <c r="W17" s="175">
        <v>2</v>
      </c>
      <c r="X17" s="175">
        <v>3</v>
      </c>
      <c r="Y17" s="175">
        <f>3+0+1</f>
        <v>4</v>
      </c>
      <c r="Z17" s="175"/>
      <c r="AA17" s="175"/>
      <c r="AB17" s="175"/>
      <c r="AC17" s="175"/>
      <c r="AD17" s="175"/>
      <c r="AE17" s="175"/>
      <c r="AF17" s="175"/>
      <c r="AG17" s="175"/>
      <c r="AH17" s="175">
        <v>0</v>
      </c>
      <c r="AI17" s="175">
        <v>0</v>
      </c>
      <c r="AJ17" s="175"/>
      <c r="AK17" s="175"/>
      <c r="AL17" s="175"/>
      <c r="AM17" s="175">
        <v>0</v>
      </c>
      <c r="AN17" s="175">
        <v>0</v>
      </c>
      <c r="AO17" s="175"/>
      <c r="AP17" s="175"/>
      <c r="AQ17" s="175"/>
      <c r="AR17" s="175">
        <v>5</v>
      </c>
      <c r="AS17" s="175">
        <f>9+1</f>
        <v>10</v>
      </c>
      <c r="AT17" s="175"/>
      <c r="AU17" s="175"/>
      <c r="AV17" s="175"/>
      <c r="AW17" s="175"/>
      <c r="AX17" s="175"/>
      <c r="AY17" s="175"/>
      <c r="AZ17" s="175">
        <v>0</v>
      </c>
      <c r="BA17" s="175">
        <v>0</v>
      </c>
      <c r="BB17" s="175"/>
      <c r="BC17" s="175"/>
      <c r="BD17" s="175"/>
      <c r="BE17" s="175">
        <v>1</v>
      </c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>
        <v>0</v>
      </c>
      <c r="BT17" s="175">
        <f>2+1</f>
        <v>3</v>
      </c>
      <c r="BU17" s="175"/>
      <c r="BV17" s="175"/>
      <c r="BW17" s="175">
        <v>0</v>
      </c>
      <c r="BX17" s="175">
        <v>0</v>
      </c>
      <c r="BY17" s="175"/>
      <c r="BZ17" s="175"/>
      <c r="CA17" s="175">
        <v>2</v>
      </c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>
        <f>4+2+2</f>
        <v>8</v>
      </c>
      <c r="CS17" s="175">
        <f>4+1+2</f>
        <v>7</v>
      </c>
      <c r="CT17" s="175">
        <f>5+2+2</f>
        <v>9</v>
      </c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>
        <f>4+2</f>
        <v>6</v>
      </c>
      <c r="DN17" s="175">
        <f>4+1</f>
        <v>5</v>
      </c>
      <c r="DO17" s="175"/>
      <c r="DP17" s="175"/>
      <c r="DQ17" s="175">
        <f>4+1</f>
        <v>5</v>
      </c>
      <c r="DR17" s="175">
        <f>4+1</f>
        <v>5</v>
      </c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</row>
    <row r="18" spans="1:153" ht="18" customHeight="1">
      <c r="D18" t="s">
        <v>96</v>
      </c>
      <c r="E18" s="175">
        <v>6595</v>
      </c>
      <c r="F18" s="175">
        <v>2002</v>
      </c>
      <c r="H18" s="175">
        <f t="shared" si="0"/>
        <v>11</v>
      </c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>
        <v>2</v>
      </c>
      <c r="BR18" s="175">
        <v>2</v>
      </c>
      <c r="BS18" s="175">
        <f>2+1</f>
        <v>3</v>
      </c>
      <c r="BT18" s="175">
        <v>0</v>
      </c>
      <c r="BU18" s="175"/>
      <c r="BV18" s="175"/>
      <c r="BW18" s="175"/>
      <c r="BX18" s="175">
        <v>0</v>
      </c>
      <c r="BY18" s="175"/>
      <c r="BZ18" s="175"/>
      <c r="CA18" s="175">
        <v>1</v>
      </c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>
        <f>2+0+1</f>
        <v>3</v>
      </c>
      <c r="EL18" s="175">
        <v>0</v>
      </c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</row>
    <row r="19" spans="1:153" s="13" customFormat="1" ht="18" customHeight="1">
      <c r="A19" s="99" t="s">
        <v>175</v>
      </c>
      <c r="B19" s="26" t="s">
        <v>164</v>
      </c>
      <c r="C19" s="175">
        <v>8085</v>
      </c>
      <c r="D19" t="s">
        <v>300</v>
      </c>
      <c r="E19" s="175">
        <v>9143</v>
      </c>
      <c r="F19" s="175">
        <v>2011</v>
      </c>
      <c r="G19" t="s">
        <v>112</v>
      </c>
      <c r="H19" s="175">
        <f t="shared" si="0"/>
        <v>79</v>
      </c>
      <c r="I19" s="99">
        <f>Tabuľka2[[#This Row],[Stĺpec33]]+Tabuľka2[[#This Row],[Stĺpec40]]+Tabuľka2[[#This Row],[Stĺpec41]]+Tabuľka2[[#This Row],[Stĺpec54]]+Tabuľka2[[#This Row],[Stĺpec59]]+Tabuľka2[[#This Row],[Stĺpec60]]+Tabuľka2[[#This Row],[Stĺpec63]]+Tabuľka2[[#This Row],[Stĺpec67]]+Tabuľka2[[#This Row],[Stĺpec80]]+Tabuľka2[[#This Row],[Stĺpec86]]+Tabuľka2[[#This Row],[Stĺpec131]]+Tabuľka2[[#This Row],[Stĺpec96]]+Tabuľka2[[#This Row],[Stĺpec112]]+Tabuľka2[[#This Row],[Stĺpec114]]+Tabuľka2[[#This Row],[Stĺpec117]]</f>
        <v>77</v>
      </c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>
        <f>3+1</f>
        <v>4</v>
      </c>
      <c r="AH19" s="175"/>
      <c r="AI19" s="175"/>
      <c r="AJ19" s="175"/>
      <c r="AK19" s="175"/>
      <c r="AL19" s="175">
        <v>0</v>
      </c>
      <c r="AM19" s="175"/>
      <c r="AN19" s="175"/>
      <c r="AO19" s="175">
        <f>3+2</f>
        <v>5</v>
      </c>
      <c r="AP19" s="175">
        <f>3+3</f>
        <v>6</v>
      </c>
      <c r="AQ19" s="175"/>
      <c r="AR19" s="175"/>
      <c r="AS19" s="175"/>
      <c r="AT19" s="175"/>
      <c r="AU19" s="175"/>
      <c r="AV19" s="175"/>
      <c r="AW19" s="175"/>
      <c r="AX19" s="175">
        <f>1+1</f>
        <v>2</v>
      </c>
      <c r="AY19" s="175"/>
      <c r="AZ19" s="175"/>
      <c r="BA19" s="175"/>
      <c r="BB19" s="175"/>
      <c r="BC19" s="175">
        <f>1+1</f>
        <v>2</v>
      </c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>
        <f>3+2</f>
        <v>5</v>
      </c>
      <c r="BP19" s="175">
        <f>3+1</f>
        <v>4</v>
      </c>
      <c r="BQ19" s="175"/>
      <c r="BR19" s="175"/>
      <c r="BS19" s="175">
        <f>3+2</f>
        <v>5</v>
      </c>
      <c r="BT19" s="175"/>
      <c r="BU19" s="175"/>
      <c r="BV19" s="175"/>
      <c r="BW19" s="175">
        <f>3+3</f>
        <v>6</v>
      </c>
      <c r="BX19" s="175"/>
      <c r="BY19" s="175"/>
      <c r="BZ19" s="175">
        <v>0</v>
      </c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>
        <f>3+1+1</f>
        <v>5</v>
      </c>
      <c r="CQ19" s="175"/>
      <c r="CR19" s="175"/>
      <c r="CS19" s="175"/>
      <c r="CT19" s="175"/>
      <c r="CU19" s="175"/>
      <c r="CV19" s="175">
        <f>3+1+1</f>
        <v>5</v>
      </c>
      <c r="CW19" s="175"/>
      <c r="CX19" s="175"/>
      <c r="CY19" s="175">
        <f>5+2+1</f>
        <v>8</v>
      </c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>
        <v>0</v>
      </c>
      <c r="DM19" s="175"/>
      <c r="DN19" s="175"/>
      <c r="DO19" s="175"/>
      <c r="DP19" s="175">
        <f>3+1</f>
        <v>4</v>
      </c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  <c r="EI19" s="175">
        <f>3+1+1</f>
        <v>5</v>
      </c>
      <c r="EJ19" s="175"/>
      <c r="EK19" s="175">
        <f>5+1+1</f>
        <v>7</v>
      </c>
      <c r="EL19" s="175"/>
      <c r="EM19" s="175"/>
      <c r="EN19" s="175">
        <f>3+2+1</f>
        <v>6</v>
      </c>
      <c r="EO19" s="175"/>
      <c r="EP19" s="175"/>
      <c r="EQ19" s="175"/>
      <c r="ER19" s="175"/>
      <c r="ES19" s="175"/>
      <c r="ET19" s="175"/>
      <c r="EU19" s="175"/>
      <c r="EV19" s="175"/>
      <c r="EW19" s="175"/>
    </row>
    <row r="20" spans="1:153" ht="18" customHeight="1">
      <c r="A20" s="99" t="s">
        <v>176</v>
      </c>
      <c r="B20" s="26" t="s">
        <v>109</v>
      </c>
      <c r="C20" s="175">
        <v>7749</v>
      </c>
      <c r="D20" t="s">
        <v>234</v>
      </c>
      <c r="G20" t="s">
        <v>110</v>
      </c>
      <c r="H20" s="175">
        <f t="shared" si="0"/>
        <v>0</v>
      </c>
      <c r="I20" s="99">
        <f>SUM(H20:H21)</f>
        <v>22</v>
      </c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</row>
    <row r="21" spans="1:153" ht="18" customHeight="1">
      <c r="D21" t="s">
        <v>129</v>
      </c>
      <c r="E21" s="175">
        <v>6935</v>
      </c>
      <c r="F21" s="175">
        <v>2005</v>
      </c>
      <c r="H21" s="175">
        <f t="shared" si="0"/>
        <v>22</v>
      </c>
      <c r="J21" s="175"/>
      <c r="K21" s="175"/>
      <c r="L21" s="175"/>
      <c r="M21" s="175"/>
      <c r="N21" s="175"/>
      <c r="O21" s="175"/>
      <c r="P21" s="175">
        <v>0</v>
      </c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>
        <v>0</v>
      </c>
      <c r="AC21" s="175">
        <v>0</v>
      </c>
      <c r="AD21" s="175">
        <v>0</v>
      </c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>
        <v>0</v>
      </c>
      <c r="BW21" s="175"/>
      <c r="BX21" s="175"/>
      <c r="BY21" s="175">
        <f>3+2+2</f>
        <v>7</v>
      </c>
      <c r="BZ21" s="175"/>
      <c r="CA21" s="175"/>
      <c r="CB21" s="175">
        <f>5+2</f>
        <v>7</v>
      </c>
      <c r="CC21" s="175">
        <f>5+3</f>
        <v>8</v>
      </c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  <c r="DT21" s="175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</row>
    <row r="22" spans="1:153" s="13" customFormat="1" ht="18" customHeight="1">
      <c r="A22" s="99" t="s">
        <v>177</v>
      </c>
      <c r="B22" s="26" t="s">
        <v>46</v>
      </c>
      <c r="C22" s="175">
        <v>6754</v>
      </c>
      <c r="D22" t="s">
        <v>216</v>
      </c>
      <c r="E22" s="175">
        <v>8536</v>
      </c>
      <c r="F22" s="175">
        <v>2008</v>
      </c>
      <c r="G22" t="s">
        <v>32</v>
      </c>
      <c r="H22" s="175">
        <f t="shared" si="0"/>
        <v>20</v>
      </c>
      <c r="I22" s="99">
        <f>SUM(H22:H23)</f>
        <v>21</v>
      </c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>
        <v>0</v>
      </c>
      <c r="AI22" s="175">
        <v>0</v>
      </c>
      <c r="AJ22" s="175"/>
      <c r="AK22" s="175"/>
      <c r="AL22" s="175"/>
      <c r="AM22" s="175">
        <v>0</v>
      </c>
      <c r="AN22" s="175">
        <v>0</v>
      </c>
      <c r="AO22" s="175"/>
      <c r="AP22" s="175"/>
      <c r="AQ22" s="175"/>
      <c r="AR22" s="175">
        <v>4</v>
      </c>
      <c r="AS22" s="175">
        <f>7+1</f>
        <v>8</v>
      </c>
      <c r="AT22" s="175"/>
      <c r="AU22" s="175"/>
      <c r="AV22" s="175"/>
      <c r="AW22" s="175"/>
      <c r="AX22" s="175"/>
      <c r="AY22" s="175"/>
      <c r="AZ22" s="175">
        <v>0</v>
      </c>
      <c r="BA22" s="175">
        <v>0</v>
      </c>
      <c r="BB22" s="175"/>
      <c r="BC22" s="175"/>
      <c r="BD22" s="175"/>
      <c r="BE22" s="175">
        <f>2+1</f>
        <v>3</v>
      </c>
      <c r="BF22" s="175"/>
      <c r="BG22" s="175"/>
      <c r="BH22" s="175"/>
      <c r="BI22" s="175"/>
      <c r="BJ22" s="175"/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>
        <f>4+1</f>
        <v>5</v>
      </c>
      <c r="BV22" s="175">
        <v>0</v>
      </c>
      <c r="BW22" s="175"/>
      <c r="BX22" s="175"/>
      <c r="BY22" s="175">
        <v>0</v>
      </c>
      <c r="BZ22" s="175"/>
      <c r="CA22" s="175"/>
      <c r="CB22" s="175">
        <v>0</v>
      </c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/>
      <c r="EK22" s="175"/>
      <c r="EL22" s="175"/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</row>
    <row r="23" spans="1:153" s="13" customFormat="1" ht="18" customHeight="1">
      <c r="A23" s="272"/>
      <c r="B23" s="26"/>
      <c r="C23" s="175"/>
      <c r="D23" s="4" t="s">
        <v>454</v>
      </c>
      <c r="E23" s="175">
        <v>9363</v>
      </c>
      <c r="F23" s="175">
        <v>2011</v>
      </c>
      <c r="G23"/>
      <c r="H23" s="175">
        <f t="shared" si="0"/>
        <v>1</v>
      </c>
      <c r="I23" s="272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>
        <v>1</v>
      </c>
      <c r="BR23" s="175">
        <v>0</v>
      </c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75"/>
      <c r="EC23" s="175"/>
      <c r="ED23" s="175"/>
      <c r="EE23" s="175"/>
      <c r="EF23" s="175"/>
      <c r="EG23" s="175"/>
      <c r="EH23" s="175"/>
      <c r="EI23" s="175"/>
      <c r="EJ23" s="175"/>
      <c r="EK23" s="175"/>
      <c r="EL23" s="175"/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</row>
    <row r="24" spans="1:153" ht="18" customHeight="1">
      <c r="A24" s="99" t="s">
        <v>188</v>
      </c>
      <c r="B24" s="26" t="s">
        <v>370</v>
      </c>
      <c r="C24" s="175">
        <v>3874</v>
      </c>
      <c r="D24" t="s">
        <v>369</v>
      </c>
      <c r="E24" s="175">
        <v>7864</v>
      </c>
      <c r="F24" s="175">
        <v>2008</v>
      </c>
      <c r="G24" t="s">
        <v>371</v>
      </c>
      <c r="H24" s="175">
        <f t="shared" si="0"/>
        <v>7</v>
      </c>
      <c r="I24" s="99">
        <f>SUM(H24:H25)</f>
        <v>14</v>
      </c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>
        <v>4</v>
      </c>
      <c r="CJ24" s="175">
        <v>3</v>
      </c>
      <c r="CK24" s="175"/>
      <c r="CL24" s="175"/>
      <c r="CM24" s="175"/>
      <c r="CN24" s="175"/>
      <c r="CO24" s="175"/>
      <c r="CP24" s="175">
        <v>0</v>
      </c>
      <c r="CQ24" s="175">
        <v>0</v>
      </c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>
        <v>0</v>
      </c>
      <c r="EF24" s="175"/>
      <c r="EG24" s="175">
        <v>0</v>
      </c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</row>
    <row r="25" spans="1:153" ht="18" customHeight="1">
      <c r="D25" t="s">
        <v>372</v>
      </c>
      <c r="E25" s="175">
        <v>7504</v>
      </c>
      <c r="G25" t="s">
        <v>371</v>
      </c>
      <c r="H25" s="175">
        <f t="shared" si="0"/>
        <v>7</v>
      </c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>
        <v>3</v>
      </c>
      <c r="CJ25" s="175">
        <v>4</v>
      </c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</row>
    <row r="26" spans="1:153" s="13" customFormat="1" ht="18" customHeight="1">
      <c r="A26" s="99" t="s">
        <v>450</v>
      </c>
      <c r="B26" s="26" t="s">
        <v>329</v>
      </c>
      <c r="C26" s="175">
        <v>8008</v>
      </c>
      <c r="D26" t="s">
        <v>328</v>
      </c>
      <c r="E26" s="175">
        <v>7673</v>
      </c>
      <c r="F26" s="175"/>
      <c r="G26" t="s">
        <v>330</v>
      </c>
      <c r="H26" s="175">
        <f t="shared" si="0"/>
        <v>9</v>
      </c>
      <c r="I26" s="99">
        <f>SUM(H26:H27)</f>
        <v>10</v>
      </c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>
        <v>0</v>
      </c>
      <c r="AH26" s="175">
        <v>0</v>
      </c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>
        <v>3</v>
      </c>
      <c r="BK26" s="175">
        <v>4</v>
      </c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>
        <v>0</v>
      </c>
      <c r="CQ26" s="175">
        <f>1+0+1</f>
        <v>2</v>
      </c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>
        <v>0</v>
      </c>
      <c r="DZ26" s="175">
        <v>0</v>
      </c>
      <c r="EA26" s="175"/>
      <c r="EB26" s="175"/>
      <c r="EC26" s="175"/>
      <c r="ED26" s="175"/>
      <c r="EE26" s="175">
        <v>0</v>
      </c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</row>
    <row r="27" spans="1:153" s="13" customFormat="1" ht="18" customHeight="1">
      <c r="A27" s="272"/>
      <c r="B27" s="26"/>
      <c r="C27" s="175"/>
      <c r="D27" t="s">
        <v>539</v>
      </c>
      <c r="E27" s="175">
        <v>10998</v>
      </c>
      <c r="F27" s="175">
        <v>2013</v>
      </c>
      <c r="G27"/>
      <c r="H27" s="175">
        <f t="shared" si="0"/>
        <v>1</v>
      </c>
      <c r="I27" s="272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/>
      <c r="DW27" s="175"/>
      <c r="DX27" s="175"/>
      <c r="DY27" s="175">
        <v>0</v>
      </c>
      <c r="DZ27" s="175"/>
      <c r="EA27" s="175"/>
      <c r="EB27" s="175"/>
      <c r="EC27" s="175"/>
      <c r="ED27" s="175"/>
      <c r="EE27" s="175">
        <v>1</v>
      </c>
      <c r="EF27" s="175"/>
      <c r="EG27" s="175"/>
      <c r="EH27" s="175"/>
      <c r="EI27" s="175"/>
      <c r="EJ27" s="175"/>
      <c r="EK27" s="175"/>
      <c r="EL27" s="175"/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</row>
    <row r="28" spans="1:153" s="13" customFormat="1" ht="18" customHeight="1">
      <c r="A28" s="99" t="s">
        <v>450</v>
      </c>
      <c r="B28" s="26" t="s">
        <v>94</v>
      </c>
      <c r="C28" s="175">
        <v>7931</v>
      </c>
      <c r="D28" t="s">
        <v>95</v>
      </c>
      <c r="E28" s="175">
        <v>10096</v>
      </c>
      <c r="F28" s="175">
        <v>2004</v>
      </c>
      <c r="G28" t="s">
        <v>77</v>
      </c>
      <c r="H28" s="175">
        <f t="shared" si="0"/>
        <v>10</v>
      </c>
      <c r="I28" s="99">
        <f>H28</f>
        <v>10</v>
      </c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>
        <v>2</v>
      </c>
      <c r="AK28" s="175"/>
      <c r="AL28" s="175">
        <v>0</v>
      </c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>
        <v>2</v>
      </c>
      <c r="AZ28" s="175">
        <v>0</v>
      </c>
      <c r="BA28" s="175"/>
      <c r="BB28" s="175"/>
      <c r="BC28" s="175">
        <v>0</v>
      </c>
      <c r="BD28" s="175">
        <v>2</v>
      </c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>
        <v>2</v>
      </c>
      <c r="DY28" s="175"/>
      <c r="DZ28" s="175">
        <v>0</v>
      </c>
      <c r="EA28" s="175"/>
      <c r="EB28" s="175"/>
      <c r="EC28" s="175"/>
      <c r="ED28" s="175">
        <v>2</v>
      </c>
      <c r="EE28" s="175"/>
      <c r="EF28" s="175">
        <v>0</v>
      </c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</row>
    <row r="29" spans="1:153" s="13" customFormat="1" ht="18" customHeight="1">
      <c r="A29" s="99" t="s">
        <v>195</v>
      </c>
      <c r="B29" s="26" t="s">
        <v>98</v>
      </c>
      <c r="C29" s="175">
        <v>7856</v>
      </c>
      <c r="D29" t="s">
        <v>49</v>
      </c>
      <c r="E29" s="175">
        <v>9086</v>
      </c>
      <c r="F29" s="175">
        <v>2006</v>
      </c>
      <c r="G29" t="s">
        <v>32</v>
      </c>
      <c r="H29" s="175">
        <f t="shared" si="0"/>
        <v>8</v>
      </c>
      <c r="I29" s="99">
        <f>H29</f>
        <v>8</v>
      </c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>
        <v>0</v>
      </c>
      <c r="AS29" s="175">
        <v>4</v>
      </c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>
        <v>2</v>
      </c>
      <c r="BV29" s="175">
        <v>0</v>
      </c>
      <c r="BW29" s="175"/>
      <c r="BX29" s="175"/>
      <c r="BY29" s="175">
        <v>0</v>
      </c>
      <c r="BZ29" s="175"/>
      <c r="CA29" s="175"/>
      <c r="CB29" s="175">
        <v>2</v>
      </c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</row>
    <row r="30" spans="1:153" s="13" customFormat="1" ht="18" customHeight="1">
      <c r="A30" s="99" t="s">
        <v>179</v>
      </c>
      <c r="B30" s="26" t="s">
        <v>364</v>
      </c>
      <c r="C30" s="175">
        <v>7089</v>
      </c>
      <c r="D30" t="s">
        <v>237</v>
      </c>
      <c r="E30" s="175">
        <v>10484</v>
      </c>
      <c r="F30" s="175"/>
      <c r="G30" t="s">
        <v>238</v>
      </c>
      <c r="H30" s="175">
        <f t="shared" si="0"/>
        <v>6</v>
      </c>
      <c r="I30" s="99">
        <f>H30</f>
        <v>6</v>
      </c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>
        <f>3+1</f>
        <v>4</v>
      </c>
      <c r="CH30" s="175">
        <v>2</v>
      </c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175"/>
      <c r="DK30" s="175"/>
      <c r="DL30" s="175"/>
      <c r="DM30" s="175"/>
      <c r="DN30" s="175"/>
      <c r="DO30" s="175"/>
      <c r="DP30" s="175"/>
      <c r="DQ30" s="175"/>
      <c r="DR30" s="175"/>
      <c r="DS30" s="175"/>
      <c r="DT30" s="175"/>
      <c r="DU30" s="175"/>
      <c r="DV30" s="175"/>
      <c r="DW30" s="175"/>
      <c r="DX30" s="175"/>
      <c r="DY30" s="175"/>
      <c r="DZ30" s="175"/>
      <c r="EA30" s="175"/>
      <c r="EB30" s="175"/>
      <c r="EC30" s="175"/>
      <c r="ED30" s="175"/>
      <c r="EE30" s="175"/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</row>
    <row r="31" spans="1:153" s="13" customFormat="1" ht="18" customHeight="1">
      <c r="A31" s="99" t="s">
        <v>196</v>
      </c>
      <c r="B31" s="26" t="s">
        <v>114</v>
      </c>
      <c r="C31" s="175">
        <v>6061</v>
      </c>
      <c r="D31" t="s">
        <v>115</v>
      </c>
      <c r="E31" s="175">
        <v>8874</v>
      </c>
      <c r="F31" s="175">
        <v>2008</v>
      </c>
      <c r="G31" t="s">
        <v>255</v>
      </c>
      <c r="H31" s="175">
        <f t="shared" si="0"/>
        <v>4</v>
      </c>
      <c r="I31" s="99">
        <f t="shared" ref="I19:I34" si="1">H31</f>
        <v>4</v>
      </c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>
        <v>2</v>
      </c>
      <c r="AR31" s="175">
        <v>2</v>
      </c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75"/>
      <c r="EC31" s="175"/>
      <c r="ED31" s="175"/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</row>
    <row r="32" spans="1:153" s="13" customFormat="1" ht="18" customHeight="1">
      <c r="A32" s="99" t="s">
        <v>180</v>
      </c>
      <c r="B32" s="26" t="s">
        <v>474</v>
      </c>
      <c r="C32" s="175">
        <v>8540</v>
      </c>
      <c r="D32" s="4" t="s">
        <v>475</v>
      </c>
      <c r="E32" s="175">
        <v>10999</v>
      </c>
      <c r="F32" s="175">
        <v>2015</v>
      </c>
      <c r="G32" s="4" t="s">
        <v>330</v>
      </c>
      <c r="H32" s="175">
        <f t="shared" si="0"/>
        <v>3</v>
      </c>
      <c r="I32" s="99">
        <f>H32</f>
        <v>3</v>
      </c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>
        <v>0</v>
      </c>
      <c r="CQ32" s="175"/>
      <c r="CR32" s="175"/>
      <c r="CS32" s="175"/>
      <c r="CT32" s="175"/>
      <c r="CU32" s="175">
        <v>3</v>
      </c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>
        <v>0</v>
      </c>
      <c r="DZ32" s="175"/>
      <c r="EA32" s="175"/>
      <c r="EB32" s="175"/>
      <c r="EC32" s="175"/>
      <c r="ED32" s="175"/>
      <c r="EE32" s="175">
        <v>0</v>
      </c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</row>
    <row r="33" spans="1:153" s="13" customFormat="1" ht="18" customHeight="1">
      <c r="A33" s="99" t="s">
        <v>180</v>
      </c>
      <c r="B33" s="26" t="s">
        <v>366</v>
      </c>
      <c r="C33" s="175">
        <v>8027</v>
      </c>
      <c r="D33" t="s">
        <v>365</v>
      </c>
      <c r="E33" s="175">
        <v>9691</v>
      </c>
      <c r="F33" s="175"/>
      <c r="G33" t="s">
        <v>367</v>
      </c>
      <c r="H33" s="175">
        <f t="shared" si="0"/>
        <v>3</v>
      </c>
      <c r="I33" s="99">
        <f>H33</f>
        <v>3</v>
      </c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>
        <f>1+1</f>
        <v>2</v>
      </c>
      <c r="CH33" s="175">
        <v>1</v>
      </c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</row>
    <row r="34" spans="1:153" s="13" customFormat="1" ht="18" customHeight="1">
      <c r="A34" s="99" t="s">
        <v>486</v>
      </c>
      <c r="B34" s="26" t="s">
        <v>345</v>
      </c>
      <c r="C34" s="175">
        <v>8086</v>
      </c>
      <c r="D34" t="s">
        <v>316</v>
      </c>
      <c r="E34" s="175">
        <v>10458</v>
      </c>
      <c r="F34" s="175">
        <v>2013</v>
      </c>
      <c r="G34" t="s">
        <v>207</v>
      </c>
      <c r="H34" s="175">
        <f t="shared" si="0"/>
        <v>1</v>
      </c>
      <c r="I34" s="99">
        <f t="shared" si="1"/>
        <v>1</v>
      </c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>
        <v>0</v>
      </c>
      <c r="AQ34" s="175">
        <v>1</v>
      </c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</row>
    <row r="35" spans="1:153" ht="18" customHeight="1">
      <c r="A35" s="99" t="s">
        <v>189</v>
      </c>
      <c r="B35" s="26" t="s">
        <v>310</v>
      </c>
      <c r="C35" s="175">
        <v>8220</v>
      </c>
      <c r="D35" t="s">
        <v>309</v>
      </c>
      <c r="E35" s="175">
        <v>10978</v>
      </c>
      <c r="F35" s="175">
        <v>2014</v>
      </c>
      <c r="G35" t="s">
        <v>311</v>
      </c>
      <c r="H35" s="175">
        <f t="shared" si="0"/>
        <v>0</v>
      </c>
      <c r="I35" s="99">
        <f t="shared" ref="I35:I46" si="2">H35</f>
        <v>0</v>
      </c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>
        <v>0</v>
      </c>
      <c r="AP35" s="175">
        <v>0</v>
      </c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75"/>
      <c r="EC35" s="175"/>
      <c r="ED35" s="175"/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5"/>
      <c r="EU35" s="175"/>
      <c r="EV35" s="175"/>
      <c r="EW35" s="175"/>
    </row>
    <row r="36" spans="1:153" s="13" customFormat="1" ht="18" customHeight="1">
      <c r="A36" s="99" t="s">
        <v>189</v>
      </c>
      <c r="B36" s="26" t="s">
        <v>543</v>
      </c>
      <c r="C36" s="175">
        <v>5719</v>
      </c>
      <c r="D36" t="s">
        <v>210</v>
      </c>
      <c r="E36" s="175">
        <v>9363</v>
      </c>
      <c r="F36" s="175">
        <v>2011</v>
      </c>
      <c r="G36" t="s">
        <v>32</v>
      </c>
      <c r="H36" s="175">
        <f t="shared" si="0"/>
        <v>0</v>
      </c>
      <c r="I36" s="99">
        <f t="shared" si="2"/>
        <v>0</v>
      </c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>
        <v>0</v>
      </c>
      <c r="EA36" s="175">
        <v>0</v>
      </c>
      <c r="EB36" s="175"/>
      <c r="EC36" s="175"/>
      <c r="ED36" s="175"/>
      <c r="EE36" s="175"/>
      <c r="EF36" s="175">
        <v>0</v>
      </c>
      <c r="EG36" s="175">
        <v>0</v>
      </c>
      <c r="EH36" s="175"/>
      <c r="EI36" s="175">
        <v>0</v>
      </c>
      <c r="EJ36" s="175"/>
      <c r="EK36" s="175"/>
      <c r="EL36" s="175"/>
      <c r="EM36" s="175"/>
      <c r="EN36" s="175"/>
      <c r="EO36" s="175"/>
      <c r="EP36" s="175"/>
      <c r="EQ36" s="175"/>
      <c r="ER36" s="175"/>
      <c r="ES36" s="175"/>
      <c r="ET36" s="175"/>
      <c r="EU36" s="175"/>
      <c r="EV36" s="175"/>
      <c r="EW36" s="175"/>
    </row>
    <row r="37" spans="1:153" s="13" customFormat="1" ht="18" customHeight="1">
      <c r="A37" s="99" t="s">
        <v>189</v>
      </c>
      <c r="B37" s="26" t="s">
        <v>380</v>
      </c>
      <c r="C37" s="175">
        <v>8516</v>
      </c>
      <c r="D37" t="s">
        <v>379</v>
      </c>
      <c r="E37" s="175">
        <v>10438</v>
      </c>
      <c r="F37" s="175">
        <v>2014</v>
      </c>
      <c r="G37" t="s">
        <v>112</v>
      </c>
      <c r="H37" s="175">
        <f t="shared" si="0"/>
        <v>0</v>
      </c>
      <c r="I37" s="99">
        <f t="shared" si="2"/>
        <v>0</v>
      </c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>
        <v>0</v>
      </c>
      <c r="BP37" s="175"/>
      <c r="BQ37" s="175"/>
      <c r="BR37" s="175"/>
      <c r="BS37" s="175"/>
      <c r="BT37" s="175"/>
      <c r="BU37" s="175"/>
      <c r="BV37" s="175"/>
      <c r="BW37" s="175"/>
      <c r="BX37" s="175"/>
      <c r="BY37" s="175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  <c r="CU37" s="175"/>
      <c r="CV37" s="175"/>
      <c r="CW37" s="175"/>
      <c r="CX37" s="175"/>
      <c r="CY37" s="175"/>
      <c r="CZ37" s="175"/>
      <c r="DA37" s="175"/>
      <c r="DB37" s="175"/>
      <c r="DC37" s="175"/>
      <c r="DD37" s="175"/>
      <c r="DE37" s="175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/>
      <c r="DV37" s="175"/>
      <c r="DW37" s="175"/>
      <c r="DX37" s="175"/>
      <c r="DY37" s="175"/>
      <c r="DZ37" s="175"/>
      <c r="EA37" s="175"/>
      <c r="EB37" s="175"/>
      <c r="EC37" s="175"/>
      <c r="ED37" s="175"/>
      <c r="EE37" s="175"/>
      <c r="EF37" s="175"/>
      <c r="EG37" s="175"/>
      <c r="EH37" s="175"/>
      <c r="EI37" s="175"/>
      <c r="EJ37" s="175"/>
      <c r="EK37" s="175"/>
      <c r="EL37" s="175"/>
      <c r="EM37" s="175"/>
      <c r="EN37" s="175"/>
      <c r="EO37" s="175"/>
      <c r="EP37" s="175"/>
      <c r="EQ37" s="175"/>
      <c r="ER37" s="175"/>
      <c r="ES37" s="175"/>
      <c r="ET37" s="175"/>
      <c r="EU37" s="175"/>
      <c r="EV37" s="175"/>
      <c r="EW37" s="175"/>
    </row>
    <row r="38" spans="1:153" s="13" customFormat="1" ht="18" customHeight="1">
      <c r="A38" s="99" t="s">
        <v>189</v>
      </c>
      <c r="B38" s="26" t="s">
        <v>378</v>
      </c>
      <c r="C38" s="175">
        <v>5932</v>
      </c>
      <c r="D38" t="s">
        <v>214</v>
      </c>
      <c r="E38" s="175">
        <v>10645</v>
      </c>
      <c r="F38" s="175">
        <v>2007</v>
      </c>
      <c r="G38" t="s">
        <v>112</v>
      </c>
      <c r="H38" s="175">
        <f t="shared" si="0"/>
        <v>0</v>
      </c>
      <c r="I38" s="99">
        <f t="shared" si="2"/>
        <v>0</v>
      </c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>
        <v>0</v>
      </c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75"/>
      <c r="EC38" s="175"/>
      <c r="ED38" s="175"/>
      <c r="EE38" s="175"/>
      <c r="EF38" s="175"/>
      <c r="EG38" s="175"/>
      <c r="EH38" s="175"/>
      <c r="EI38" s="175"/>
      <c r="EJ38" s="175"/>
      <c r="EK38" s="175"/>
      <c r="EL38" s="175"/>
      <c r="EM38" s="175"/>
      <c r="EN38" s="175"/>
      <c r="EO38" s="175"/>
      <c r="EP38" s="175"/>
      <c r="EQ38" s="175"/>
      <c r="ER38" s="175"/>
      <c r="ES38" s="175"/>
      <c r="ET38" s="175"/>
      <c r="EU38" s="175"/>
      <c r="EV38" s="175"/>
      <c r="EW38" s="175"/>
    </row>
    <row r="39" spans="1:153" s="13" customFormat="1" ht="18" customHeight="1">
      <c r="A39" s="99" t="s">
        <v>189</v>
      </c>
      <c r="B39" s="26" t="s">
        <v>541</v>
      </c>
      <c r="C39" s="175">
        <v>8366</v>
      </c>
      <c r="D39" t="s">
        <v>542</v>
      </c>
      <c r="E39" s="175">
        <v>11205</v>
      </c>
      <c r="F39" s="175">
        <v>2012</v>
      </c>
      <c r="G39" t="s">
        <v>110</v>
      </c>
      <c r="H39" s="175">
        <f t="shared" si="0"/>
        <v>0</v>
      </c>
      <c r="I39" s="99">
        <f t="shared" si="2"/>
        <v>0</v>
      </c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  <c r="CU39" s="175"/>
      <c r="CV39" s="175"/>
      <c r="CW39" s="175"/>
      <c r="CX39" s="175"/>
      <c r="CY39" s="175"/>
      <c r="CZ39" s="175"/>
      <c r="DA39" s="175"/>
      <c r="DB39" s="175"/>
      <c r="DC39" s="175"/>
      <c r="DD39" s="175"/>
      <c r="DE39" s="175"/>
      <c r="DF39" s="175"/>
      <c r="DG39" s="175"/>
      <c r="DH39" s="175"/>
      <c r="DI39" s="175"/>
      <c r="DJ39" s="175"/>
      <c r="DK39" s="175"/>
      <c r="DL39" s="175"/>
      <c r="DM39" s="175"/>
      <c r="DN39" s="175"/>
      <c r="DO39" s="175"/>
      <c r="DP39" s="175"/>
      <c r="DQ39" s="175"/>
      <c r="DR39" s="175"/>
      <c r="DS39" s="175"/>
      <c r="DT39" s="175"/>
      <c r="DU39" s="175"/>
      <c r="DV39" s="175"/>
      <c r="DW39" s="175"/>
      <c r="DX39" s="175"/>
      <c r="DY39" s="175">
        <v>0</v>
      </c>
      <c r="DZ39" s="175"/>
      <c r="EA39" s="175"/>
      <c r="EB39" s="175"/>
      <c r="EC39" s="175"/>
      <c r="ED39" s="175"/>
      <c r="EE39" s="175"/>
      <c r="EF39" s="175"/>
      <c r="EG39" s="175"/>
      <c r="EH39" s="175"/>
      <c r="EI39" s="175"/>
      <c r="EJ39" s="175"/>
      <c r="EK39" s="175"/>
      <c r="EL39" s="175"/>
      <c r="EM39" s="175"/>
      <c r="EN39" s="175"/>
      <c r="EO39" s="175"/>
      <c r="EP39" s="175"/>
      <c r="EQ39" s="175"/>
      <c r="ER39" s="175"/>
      <c r="ES39" s="175"/>
      <c r="ET39" s="175"/>
      <c r="EU39" s="175"/>
      <c r="EV39" s="175"/>
      <c r="EW39" s="175"/>
    </row>
    <row r="40" spans="1:153" s="13" customFormat="1" ht="18" customHeight="1">
      <c r="A40" s="99" t="s">
        <v>189</v>
      </c>
      <c r="B40" s="26" t="s">
        <v>385</v>
      </c>
      <c r="C40" s="175">
        <v>8738</v>
      </c>
      <c r="D40" t="s">
        <v>312</v>
      </c>
      <c r="E40" s="175">
        <v>8533</v>
      </c>
      <c r="F40" s="175">
        <v>2005</v>
      </c>
      <c r="G40" t="s">
        <v>203</v>
      </c>
      <c r="H40" s="175">
        <f t="shared" ref="H40:H58" si="3">SUM(J40:EW40)</f>
        <v>0</v>
      </c>
      <c r="I40" s="99">
        <f t="shared" si="2"/>
        <v>0</v>
      </c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>
        <v>0</v>
      </c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</row>
    <row r="41" spans="1:153" s="13" customFormat="1" ht="18" customHeight="1">
      <c r="A41" s="99" t="s">
        <v>189</v>
      </c>
      <c r="B41" s="26" t="s">
        <v>306</v>
      </c>
      <c r="C41" s="175">
        <v>8557</v>
      </c>
      <c r="D41" t="s">
        <v>305</v>
      </c>
      <c r="E41" s="175">
        <v>10577</v>
      </c>
      <c r="F41" s="175"/>
      <c r="G41" t="s">
        <v>105</v>
      </c>
      <c r="H41" s="175">
        <f t="shared" si="3"/>
        <v>0</v>
      </c>
      <c r="I41" s="99">
        <f t="shared" si="2"/>
        <v>0</v>
      </c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>
        <v>0</v>
      </c>
      <c r="AY41" s="175"/>
      <c r="AZ41" s="175">
        <v>0</v>
      </c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75"/>
      <c r="EC41" s="175"/>
      <c r="ED41" s="175"/>
      <c r="EE41" s="175"/>
      <c r="EF41" s="175"/>
      <c r="EG41" s="175"/>
      <c r="EH41" s="175"/>
      <c r="EI41" s="175"/>
      <c r="EJ41" s="175"/>
      <c r="EK41" s="175"/>
      <c r="EL41" s="175"/>
      <c r="EM41" s="175"/>
      <c r="EN41" s="175"/>
      <c r="EO41" s="175"/>
      <c r="EP41" s="175"/>
      <c r="EQ41" s="175"/>
      <c r="ER41" s="175"/>
      <c r="ES41" s="175"/>
      <c r="ET41" s="175"/>
      <c r="EU41" s="175"/>
      <c r="EV41" s="175"/>
      <c r="EW41" s="175"/>
    </row>
    <row r="42" spans="1:153" s="13" customFormat="1" ht="18" customHeight="1">
      <c r="A42" s="99" t="s">
        <v>189</v>
      </c>
      <c r="B42" s="26" t="s">
        <v>340</v>
      </c>
      <c r="C42" s="175">
        <v>7992</v>
      </c>
      <c r="D42" t="s">
        <v>128</v>
      </c>
      <c r="E42" s="175">
        <v>10187</v>
      </c>
      <c r="F42" s="175">
        <v>2011</v>
      </c>
      <c r="G42" t="s">
        <v>302</v>
      </c>
      <c r="H42" s="175">
        <f t="shared" si="3"/>
        <v>0</v>
      </c>
      <c r="I42" s="99">
        <f t="shared" si="2"/>
        <v>0</v>
      </c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>
        <v>0</v>
      </c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>
        <v>0</v>
      </c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  <c r="CU42" s="175"/>
      <c r="CV42" s="175"/>
      <c r="CW42" s="175"/>
      <c r="CX42" s="175"/>
      <c r="CY42" s="175"/>
      <c r="CZ42" s="175"/>
      <c r="DA42" s="175"/>
      <c r="DB42" s="175"/>
      <c r="DC42" s="175"/>
      <c r="DD42" s="175"/>
      <c r="DE42" s="175"/>
      <c r="DF42" s="175"/>
      <c r="DG42" s="175"/>
      <c r="DH42" s="175"/>
      <c r="DI42" s="175"/>
      <c r="DJ42" s="175"/>
      <c r="DK42" s="175"/>
      <c r="DL42" s="175">
        <v>0</v>
      </c>
      <c r="DM42" s="175"/>
      <c r="DN42" s="175"/>
      <c r="DO42" s="175"/>
      <c r="DP42" s="175"/>
      <c r="DQ42" s="175"/>
      <c r="DR42" s="175"/>
      <c r="DS42" s="175"/>
      <c r="DT42" s="175"/>
      <c r="DU42" s="175"/>
      <c r="DV42" s="175"/>
      <c r="DW42" s="175"/>
      <c r="DX42" s="175"/>
      <c r="DY42" s="175"/>
      <c r="DZ42" s="175"/>
      <c r="EA42" s="175"/>
      <c r="EB42" s="175"/>
      <c r="EC42" s="175"/>
      <c r="ED42" s="175"/>
      <c r="EE42" s="175"/>
      <c r="EF42" s="175"/>
      <c r="EG42" s="175"/>
      <c r="EH42" s="175"/>
      <c r="EI42" s="175"/>
      <c r="EJ42" s="175"/>
      <c r="EK42" s="175"/>
      <c r="EL42" s="175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</row>
    <row r="43" spans="1:153" s="13" customFormat="1" ht="18" customHeight="1">
      <c r="A43" s="99" t="s">
        <v>189</v>
      </c>
      <c r="B43" s="26" t="s">
        <v>321</v>
      </c>
      <c r="C43" s="175">
        <v>7493</v>
      </c>
      <c r="D43" t="s">
        <v>320</v>
      </c>
      <c r="E43" s="175">
        <v>10220</v>
      </c>
      <c r="F43" s="175">
        <v>2014</v>
      </c>
      <c r="G43" t="s">
        <v>207</v>
      </c>
      <c r="H43" s="175">
        <f t="shared" si="3"/>
        <v>0</v>
      </c>
      <c r="I43" s="99">
        <f t="shared" si="2"/>
        <v>0</v>
      </c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>
        <v>0</v>
      </c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5"/>
      <c r="BY43" s="175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75"/>
      <c r="EC43" s="175"/>
      <c r="ED43" s="175"/>
      <c r="EE43" s="175"/>
      <c r="EF43" s="175"/>
      <c r="EG43" s="175"/>
      <c r="EH43" s="175"/>
      <c r="EI43" s="175"/>
      <c r="EJ43" s="175"/>
      <c r="EK43" s="175"/>
      <c r="EL43" s="175"/>
      <c r="EM43" s="175"/>
      <c r="EN43" s="175"/>
      <c r="EO43" s="175"/>
      <c r="EP43" s="175"/>
      <c r="EQ43" s="175"/>
      <c r="ER43" s="175"/>
      <c r="ES43" s="175"/>
      <c r="ET43" s="175"/>
      <c r="EU43" s="175"/>
      <c r="EV43" s="175"/>
      <c r="EW43" s="175"/>
    </row>
    <row r="44" spans="1:153" s="13" customFormat="1" ht="18" customHeight="1">
      <c r="A44" s="99" t="s">
        <v>189</v>
      </c>
      <c r="B44" s="26" t="s">
        <v>268</v>
      </c>
      <c r="C44" s="175">
        <v>8149</v>
      </c>
      <c r="D44" t="s">
        <v>269</v>
      </c>
      <c r="E44" s="175">
        <v>10661</v>
      </c>
      <c r="F44" s="175">
        <v>2014</v>
      </c>
      <c r="G44" t="s">
        <v>110</v>
      </c>
      <c r="H44" s="175">
        <f t="shared" si="3"/>
        <v>0</v>
      </c>
      <c r="I44" s="99">
        <f t="shared" si="2"/>
        <v>0</v>
      </c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5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75"/>
      <c r="EC44" s="175"/>
      <c r="ED44" s="175"/>
      <c r="EE44" s="175">
        <v>0</v>
      </c>
      <c r="EF44" s="175"/>
      <c r="EG44" s="175"/>
      <c r="EH44" s="175"/>
      <c r="EI44" s="175"/>
      <c r="EJ44" s="175"/>
      <c r="EK44" s="175"/>
      <c r="EL44" s="175"/>
      <c r="EM44" s="175"/>
      <c r="EN44" s="175"/>
      <c r="EO44" s="175"/>
      <c r="EP44" s="175"/>
      <c r="EQ44" s="175"/>
      <c r="ER44" s="175"/>
      <c r="ES44" s="175"/>
      <c r="ET44" s="175"/>
      <c r="EU44" s="175"/>
      <c r="EV44" s="175"/>
      <c r="EW44" s="175"/>
    </row>
    <row r="45" spans="1:153" s="13" customFormat="1" ht="18" customHeight="1">
      <c r="A45" s="99" t="s">
        <v>189</v>
      </c>
      <c r="B45" s="26" t="s">
        <v>221</v>
      </c>
      <c r="C45" s="175">
        <v>8422</v>
      </c>
      <c r="D45" t="s">
        <v>111</v>
      </c>
      <c r="E45" s="175">
        <v>8754</v>
      </c>
      <c r="F45" s="175">
        <v>2007</v>
      </c>
      <c r="G45" t="s">
        <v>112</v>
      </c>
      <c r="H45" s="175">
        <f t="shared" si="3"/>
        <v>0</v>
      </c>
      <c r="I45" s="99">
        <f t="shared" si="2"/>
        <v>0</v>
      </c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>
        <v>0</v>
      </c>
      <c r="BO45" s="175"/>
      <c r="BP45" s="175">
        <v>0</v>
      </c>
      <c r="BQ45" s="175"/>
      <c r="BR45" s="175"/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5"/>
      <c r="DQ45" s="175"/>
      <c r="DR45" s="175"/>
      <c r="DS45" s="175"/>
      <c r="DT45" s="175"/>
      <c r="DU45" s="175"/>
      <c r="DV45" s="175"/>
      <c r="DW45" s="175"/>
      <c r="DX45" s="175"/>
      <c r="DY45" s="175"/>
      <c r="DZ45" s="175"/>
      <c r="EA45" s="175"/>
      <c r="EB45" s="175"/>
      <c r="EC45" s="175"/>
      <c r="ED45" s="175"/>
      <c r="EE45" s="175"/>
      <c r="EF45" s="175"/>
      <c r="EG45" s="175"/>
      <c r="EH45" s="175"/>
      <c r="EI45" s="175"/>
      <c r="EJ45" s="175"/>
      <c r="EK45" s="175"/>
      <c r="EL45" s="175"/>
      <c r="EM45" s="175"/>
      <c r="EN45" s="175"/>
      <c r="EO45" s="175"/>
      <c r="EP45" s="175"/>
      <c r="EQ45" s="175"/>
      <c r="ER45" s="175"/>
      <c r="ES45" s="175"/>
      <c r="ET45" s="175"/>
      <c r="EU45" s="175"/>
      <c r="EV45" s="175"/>
      <c r="EW45" s="175"/>
    </row>
    <row r="46" spans="1:153" s="13" customFormat="1" ht="18" customHeight="1">
      <c r="A46" s="99"/>
      <c r="B46" s="26"/>
      <c r="C46" s="175"/>
      <c r="D46" t="s">
        <v>368</v>
      </c>
      <c r="E46" s="175">
        <v>10490</v>
      </c>
      <c r="F46" s="175"/>
      <c r="G46" t="s">
        <v>238</v>
      </c>
      <c r="H46" s="175">
        <f t="shared" si="3"/>
        <v>0</v>
      </c>
      <c r="I46" s="99">
        <f t="shared" si="2"/>
        <v>0</v>
      </c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>
        <v>0</v>
      </c>
      <c r="CH46" s="175">
        <v>0</v>
      </c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75"/>
      <c r="EC46" s="175"/>
      <c r="ED46" s="175"/>
      <c r="EE46" s="175"/>
      <c r="EF46" s="175"/>
      <c r="EG46" s="175"/>
      <c r="EH46" s="175"/>
      <c r="EI46" s="175"/>
      <c r="EJ46" s="175"/>
      <c r="EK46" s="175"/>
      <c r="EL46" s="175"/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</row>
    <row r="47" spans="1:153" s="13" customFormat="1" ht="18" customHeight="1">
      <c r="A47" s="99" t="s">
        <v>189</v>
      </c>
      <c r="B47" s="26" t="s">
        <v>338</v>
      </c>
      <c r="C47" s="175">
        <v>8706</v>
      </c>
      <c r="D47" t="s">
        <v>391</v>
      </c>
      <c r="E47" s="175">
        <v>8060</v>
      </c>
      <c r="F47" s="175"/>
      <c r="G47" t="s">
        <v>243</v>
      </c>
      <c r="H47" s="175">
        <f t="shared" si="3"/>
        <v>0</v>
      </c>
      <c r="I47" s="99">
        <f t="shared" ref="I47:I58" si="4">H47</f>
        <v>0</v>
      </c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>
        <v>0</v>
      </c>
      <c r="U47" s="175">
        <v>0</v>
      </c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>
        <v>0</v>
      </c>
      <c r="BX47" s="175">
        <v>0</v>
      </c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</row>
    <row r="48" spans="1:153" s="13" customFormat="1" ht="18" customHeight="1">
      <c r="A48" s="99" t="s">
        <v>189</v>
      </c>
      <c r="B48" s="26" t="s">
        <v>549</v>
      </c>
      <c r="C48" s="175">
        <v>8837</v>
      </c>
      <c r="D48" t="s">
        <v>542</v>
      </c>
      <c r="E48" s="175">
        <v>11205</v>
      </c>
      <c r="F48" s="175">
        <v>2012</v>
      </c>
      <c r="G48" t="s">
        <v>110</v>
      </c>
      <c r="H48" s="175">
        <f t="shared" si="3"/>
        <v>0</v>
      </c>
      <c r="I48" s="99">
        <f>H48</f>
        <v>0</v>
      </c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/>
      <c r="DW48" s="175"/>
      <c r="DX48" s="175"/>
      <c r="DY48" s="175"/>
      <c r="DZ48" s="175"/>
      <c r="EA48" s="175"/>
      <c r="EB48" s="175"/>
      <c r="EC48" s="175"/>
      <c r="ED48" s="175"/>
      <c r="EE48" s="175">
        <v>0</v>
      </c>
      <c r="EF48" s="175"/>
      <c r="EG48" s="175"/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</row>
    <row r="49" spans="1:153" s="13" customFormat="1" ht="18" customHeight="1">
      <c r="A49" s="99" t="s">
        <v>189</v>
      </c>
      <c r="B49" s="26" t="s">
        <v>537</v>
      </c>
      <c r="C49" s="175">
        <v>8367</v>
      </c>
      <c r="D49" t="s">
        <v>538</v>
      </c>
      <c r="E49" s="175">
        <v>10084</v>
      </c>
      <c r="F49" s="175">
        <v>2010</v>
      </c>
      <c r="G49" t="s">
        <v>110</v>
      </c>
      <c r="H49" s="175">
        <f t="shared" si="3"/>
        <v>0</v>
      </c>
      <c r="I49" s="99">
        <f t="shared" si="4"/>
        <v>0</v>
      </c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>
        <v>0</v>
      </c>
      <c r="DZ49" s="175"/>
      <c r="EA49" s="175"/>
      <c r="EB49" s="175"/>
      <c r="EC49" s="175"/>
      <c r="ED49" s="175"/>
      <c r="EE49" s="175">
        <v>0</v>
      </c>
      <c r="EF49" s="175"/>
      <c r="EG49" s="175"/>
      <c r="EH49" s="175"/>
      <c r="EI49" s="175"/>
      <c r="EJ49" s="175"/>
      <c r="EK49" s="175"/>
      <c r="EL49" s="175"/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</row>
    <row r="50" spans="1:153" s="13" customFormat="1" ht="18" customHeight="1">
      <c r="A50" s="99" t="s">
        <v>189</v>
      </c>
      <c r="B50" s="26" t="s">
        <v>547</v>
      </c>
      <c r="C50" s="175">
        <v>8105</v>
      </c>
      <c r="D50" t="s">
        <v>548</v>
      </c>
      <c r="E50" s="175">
        <v>9004</v>
      </c>
      <c r="F50" s="175">
        <v>2009</v>
      </c>
      <c r="G50" t="s">
        <v>110</v>
      </c>
      <c r="H50" s="175">
        <f t="shared" si="3"/>
        <v>0</v>
      </c>
      <c r="I50" s="99">
        <f>H50</f>
        <v>0</v>
      </c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>
        <v>0</v>
      </c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</row>
    <row r="51" spans="1:153" s="13" customFormat="1" ht="18" customHeight="1">
      <c r="A51" s="99" t="s">
        <v>189</v>
      </c>
      <c r="B51" s="26" t="s">
        <v>213</v>
      </c>
      <c r="C51" s="175">
        <v>8431</v>
      </c>
      <c r="D51" t="s">
        <v>191</v>
      </c>
      <c r="E51" s="175">
        <v>8217</v>
      </c>
      <c r="F51" s="175"/>
      <c r="G51" t="s">
        <v>32</v>
      </c>
      <c r="H51" s="175">
        <f t="shared" si="3"/>
        <v>0</v>
      </c>
      <c r="I51" s="99">
        <f>H51</f>
        <v>0</v>
      </c>
      <c r="J51" s="175"/>
      <c r="K51" s="175"/>
      <c r="L51" s="175"/>
      <c r="M51" s="175"/>
      <c r="N51" s="175">
        <v>0</v>
      </c>
      <c r="O51" s="175"/>
      <c r="P51" s="175"/>
      <c r="Q51" s="175"/>
      <c r="R51" s="175"/>
      <c r="S51" s="175"/>
      <c r="T51" s="175">
        <v>0</v>
      </c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5"/>
      <c r="DJ51" s="175"/>
      <c r="DK51" s="175"/>
      <c r="DL51" s="175"/>
      <c r="DM51" s="175"/>
      <c r="DN51" s="175"/>
      <c r="DO51" s="175"/>
      <c r="DP51" s="175"/>
      <c r="DQ51" s="175"/>
      <c r="DR51" s="175"/>
      <c r="DS51" s="175"/>
      <c r="DT51" s="175"/>
      <c r="DU51" s="175"/>
      <c r="DV51" s="175"/>
      <c r="DW51" s="175"/>
      <c r="DX51" s="175"/>
      <c r="DY51" s="175"/>
      <c r="DZ51" s="175"/>
      <c r="EA51" s="175"/>
      <c r="EB51" s="175"/>
      <c r="EC51" s="175"/>
      <c r="ED51" s="175"/>
      <c r="EE51" s="175"/>
      <c r="EF51" s="175"/>
      <c r="EG51" s="175"/>
      <c r="EH51" s="175"/>
      <c r="EI51" s="175"/>
      <c r="EJ51" s="175"/>
      <c r="EK51" s="175"/>
      <c r="EL51" s="175"/>
      <c r="EM51" s="175"/>
      <c r="EN51" s="175"/>
      <c r="EO51" s="175"/>
      <c r="EP51" s="175"/>
      <c r="EQ51" s="175"/>
      <c r="ER51" s="175"/>
      <c r="ES51" s="175"/>
      <c r="ET51" s="175"/>
      <c r="EU51" s="175"/>
      <c r="EV51" s="175"/>
      <c r="EW51" s="175"/>
    </row>
    <row r="52" spans="1:153" s="13" customFormat="1" ht="18" customHeight="1">
      <c r="A52" s="99" t="s">
        <v>189</v>
      </c>
      <c r="B52" s="26" t="s">
        <v>192</v>
      </c>
      <c r="C52" s="175">
        <v>5414</v>
      </c>
      <c r="D52" t="s">
        <v>193</v>
      </c>
      <c r="E52" s="175">
        <v>8607</v>
      </c>
      <c r="F52" s="175"/>
      <c r="G52" t="s">
        <v>199</v>
      </c>
      <c r="H52" s="175">
        <f t="shared" si="3"/>
        <v>0</v>
      </c>
      <c r="I52" s="99">
        <f>H52</f>
        <v>0</v>
      </c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>
        <v>0</v>
      </c>
      <c r="BK52" s="175">
        <v>0</v>
      </c>
      <c r="BL52" s="175"/>
      <c r="BM52" s="175"/>
      <c r="BN52" s="175"/>
      <c r="BO52" s="175"/>
      <c r="BP52" s="175"/>
      <c r="BQ52" s="175"/>
      <c r="BR52" s="175"/>
      <c r="BS52" s="175">
        <v>0</v>
      </c>
      <c r="BT52" s="175">
        <v>0</v>
      </c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</row>
    <row r="53" spans="1:153" s="13" customFormat="1" ht="18" customHeight="1">
      <c r="A53" s="99"/>
      <c r="B53" s="26"/>
      <c r="C53" s="175"/>
      <c r="D53" t="s">
        <v>390</v>
      </c>
      <c r="E53" s="175">
        <v>10091</v>
      </c>
      <c r="F53" s="175"/>
      <c r="G53"/>
      <c r="H53" s="175">
        <f t="shared" si="3"/>
        <v>0</v>
      </c>
      <c r="I53" s="99">
        <f>H53</f>
        <v>0</v>
      </c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>
        <v>0</v>
      </c>
      <c r="BK53" s="175">
        <v>0</v>
      </c>
      <c r="BL53" s="175"/>
      <c r="BM53" s="175"/>
      <c r="BN53" s="175"/>
      <c r="BO53" s="175"/>
      <c r="BP53" s="175"/>
      <c r="BQ53" s="175"/>
      <c r="BR53" s="175"/>
      <c r="BS53" s="175">
        <v>0</v>
      </c>
      <c r="BT53" s="175">
        <v>0</v>
      </c>
      <c r="BU53" s="175"/>
      <c r="BV53" s="175"/>
      <c r="BW53" s="175"/>
      <c r="BX53" s="175"/>
      <c r="BY53" s="17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175"/>
      <c r="EU53" s="175"/>
      <c r="EV53" s="175"/>
      <c r="EW53" s="175"/>
    </row>
    <row r="54" spans="1:153" s="13" customFormat="1" ht="18" customHeight="1">
      <c r="A54" s="99" t="s">
        <v>189</v>
      </c>
      <c r="B54" s="26" t="s">
        <v>544</v>
      </c>
      <c r="C54" s="175">
        <v>7468</v>
      </c>
      <c r="D54" t="s">
        <v>545</v>
      </c>
      <c r="E54" s="175">
        <v>9147</v>
      </c>
      <c r="F54" s="175">
        <v>2009</v>
      </c>
      <c r="G54" t="s">
        <v>110</v>
      </c>
      <c r="H54" s="175">
        <f t="shared" si="3"/>
        <v>0</v>
      </c>
      <c r="I54" s="99">
        <f t="shared" si="4"/>
        <v>0</v>
      </c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  <c r="CU54" s="175"/>
      <c r="CV54" s="175"/>
      <c r="CW54" s="175"/>
      <c r="CX54" s="175"/>
      <c r="CY54" s="175"/>
      <c r="CZ54" s="175"/>
      <c r="DA54" s="175"/>
      <c r="DB54" s="175"/>
      <c r="DC54" s="175"/>
      <c r="DD54" s="175"/>
      <c r="DE54" s="175"/>
      <c r="DF54" s="175"/>
      <c r="DG54" s="175"/>
      <c r="DH54" s="175"/>
      <c r="DI54" s="175"/>
      <c r="DJ54" s="175"/>
      <c r="DK54" s="175"/>
      <c r="DL54" s="175"/>
      <c r="DM54" s="175"/>
      <c r="DN54" s="175"/>
      <c r="DO54" s="175"/>
      <c r="DP54" s="175"/>
      <c r="DQ54" s="175"/>
      <c r="DR54" s="175"/>
      <c r="DS54" s="175"/>
      <c r="DT54" s="175"/>
      <c r="DU54" s="175"/>
      <c r="DV54" s="175"/>
      <c r="DW54" s="175"/>
      <c r="DX54" s="175"/>
      <c r="DY54" s="175"/>
      <c r="DZ54" s="175">
        <v>0</v>
      </c>
      <c r="EA54" s="175"/>
      <c r="EB54" s="175"/>
      <c r="EC54" s="175"/>
      <c r="ED54" s="175"/>
      <c r="EE54" s="175"/>
      <c r="EF54" s="175">
        <v>0</v>
      </c>
      <c r="EG54" s="175"/>
      <c r="EH54" s="175"/>
      <c r="EI54" s="175"/>
      <c r="EJ54" s="175"/>
      <c r="EK54" s="175"/>
      <c r="EL54" s="175"/>
      <c r="EM54" s="175"/>
      <c r="EN54" s="175"/>
      <c r="EO54" s="175"/>
      <c r="EP54" s="175"/>
      <c r="EQ54" s="175"/>
      <c r="ER54" s="175"/>
      <c r="ES54" s="175"/>
      <c r="ET54" s="175"/>
      <c r="EU54" s="175"/>
      <c r="EV54" s="175"/>
      <c r="EW54" s="175"/>
    </row>
    <row r="55" spans="1:153" s="13" customFormat="1" ht="18" customHeight="1">
      <c r="A55" s="99"/>
      <c r="B55" s="26"/>
      <c r="C55" s="175"/>
      <c r="D55" t="s">
        <v>546</v>
      </c>
      <c r="E55" s="175">
        <v>10715</v>
      </c>
      <c r="F55" s="175">
        <v>2013</v>
      </c>
      <c r="G55"/>
      <c r="H55" s="175">
        <f t="shared" si="3"/>
        <v>0</v>
      </c>
      <c r="I55" s="272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  <c r="CU55" s="175"/>
      <c r="CV55" s="175"/>
      <c r="CW55" s="175"/>
      <c r="CX55" s="175"/>
      <c r="CY55" s="175"/>
      <c r="CZ55" s="175"/>
      <c r="DA55" s="175"/>
      <c r="DB55" s="175"/>
      <c r="DC55" s="175"/>
      <c r="DD55" s="175"/>
      <c r="DE55" s="175"/>
      <c r="DF55" s="175"/>
      <c r="DG55" s="175"/>
      <c r="DH55" s="175"/>
      <c r="DI55" s="175"/>
      <c r="DJ55" s="175"/>
      <c r="DK55" s="175"/>
      <c r="DL55" s="175"/>
      <c r="DM55" s="175"/>
      <c r="DN55" s="175"/>
      <c r="DO55" s="175"/>
      <c r="DP55" s="175"/>
      <c r="DQ55" s="175"/>
      <c r="DR55" s="175"/>
      <c r="DS55" s="175"/>
      <c r="DT55" s="175"/>
      <c r="DU55" s="175"/>
      <c r="DV55" s="175"/>
      <c r="DW55" s="175"/>
      <c r="DX55" s="175"/>
      <c r="DY55" s="175"/>
      <c r="DZ55" s="175">
        <v>0</v>
      </c>
      <c r="EA55" s="175"/>
      <c r="EB55" s="175"/>
      <c r="EC55" s="175"/>
      <c r="ED55" s="175"/>
      <c r="EE55" s="175"/>
      <c r="EF55" s="175">
        <v>0</v>
      </c>
      <c r="EG55" s="175"/>
      <c r="EH55" s="175"/>
      <c r="EI55" s="175"/>
      <c r="EJ55" s="175"/>
      <c r="EK55" s="175"/>
      <c r="EL55" s="175"/>
      <c r="EM55" s="175"/>
      <c r="EN55" s="175"/>
      <c r="EO55" s="175"/>
      <c r="EP55" s="175"/>
      <c r="EQ55" s="175"/>
      <c r="ER55" s="175"/>
      <c r="ES55" s="175"/>
      <c r="ET55" s="175"/>
      <c r="EU55" s="175"/>
      <c r="EV55" s="175"/>
      <c r="EW55" s="175"/>
    </row>
    <row r="56" spans="1:153" s="13" customFormat="1" ht="18" customHeight="1">
      <c r="A56" s="99" t="s">
        <v>189</v>
      </c>
      <c r="B56" s="26" t="s">
        <v>319</v>
      </c>
      <c r="C56" s="175">
        <v>7553</v>
      </c>
      <c r="D56" t="s">
        <v>318</v>
      </c>
      <c r="E56" s="175">
        <v>8371</v>
      </c>
      <c r="F56" s="175">
        <v>2009</v>
      </c>
      <c r="G56" t="s">
        <v>255</v>
      </c>
      <c r="H56" s="175">
        <f t="shared" si="3"/>
        <v>0</v>
      </c>
      <c r="I56" s="99">
        <f>H56</f>
        <v>0</v>
      </c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>
        <v>0</v>
      </c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  <c r="DS56" s="175"/>
      <c r="DT56" s="175"/>
      <c r="DU56" s="175"/>
      <c r="DV56" s="175"/>
      <c r="DW56" s="175"/>
      <c r="DX56" s="175"/>
      <c r="DY56" s="175"/>
      <c r="DZ56" s="175"/>
      <c r="EA56" s="175"/>
      <c r="EB56" s="175"/>
      <c r="EC56" s="175"/>
      <c r="ED56" s="175"/>
      <c r="EE56" s="175"/>
      <c r="EF56" s="175"/>
      <c r="EG56" s="175"/>
      <c r="EH56" s="175"/>
      <c r="EI56" s="175"/>
      <c r="EJ56" s="175"/>
      <c r="EK56" s="175"/>
      <c r="EL56" s="175"/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</row>
    <row r="57" spans="1:153" s="13" customFormat="1" ht="18" customHeight="1">
      <c r="A57" s="99" t="s">
        <v>189</v>
      </c>
      <c r="B57" s="26" t="s">
        <v>227</v>
      </c>
      <c r="C57" s="175">
        <v>7843</v>
      </c>
      <c r="D57" t="s">
        <v>540</v>
      </c>
      <c r="E57" s="175">
        <v>8021</v>
      </c>
      <c r="F57" s="175">
        <v>2005</v>
      </c>
      <c r="G57" t="s">
        <v>62</v>
      </c>
      <c r="H57" s="175">
        <f t="shared" si="3"/>
        <v>0</v>
      </c>
      <c r="I57" s="99">
        <f t="shared" si="4"/>
        <v>0</v>
      </c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  <c r="CU57" s="175"/>
      <c r="CV57" s="175"/>
      <c r="CW57" s="175"/>
      <c r="CX57" s="175"/>
      <c r="CY57" s="175"/>
      <c r="CZ57" s="175"/>
      <c r="DA57" s="175"/>
      <c r="DB57" s="175"/>
      <c r="DC57" s="175"/>
      <c r="DD57" s="175"/>
      <c r="DE57" s="175"/>
      <c r="DF57" s="175"/>
      <c r="DG57" s="175"/>
      <c r="DH57" s="175"/>
      <c r="DI57" s="175"/>
      <c r="DJ57" s="175"/>
      <c r="DK57" s="175"/>
      <c r="DL57" s="175"/>
      <c r="DM57" s="175"/>
      <c r="DN57" s="175"/>
      <c r="DO57" s="175"/>
      <c r="DP57" s="175"/>
      <c r="DQ57" s="175"/>
      <c r="DR57" s="175"/>
      <c r="DS57" s="175"/>
      <c r="DT57" s="175"/>
      <c r="DU57" s="175"/>
      <c r="DV57" s="175"/>
      <c r="DW57" s="175"/>
      <c r="DX57" s="175"/>
      <c r="DY57" s="175">
        <v>0</v>
      </c>
      <c r="DZ57" s="175">
        <v>0</v>
      </c>
      <c r="EA57" s="175"/>
      <c r="EB57" s="175"/>
      <c r="EC57" s="175"/>
      <c r="ED57" s="175"/>
      <c r="EE57" s="175"/>
      <c r="EF57" s="175"/>
      <c r="EG57" s="175"/>
      <c r="EH57" s="175"/>
      <c r="EI57" s="175"/>
      <c r="EJ57" s="175"/>
      <c r="EK57" s="175"/>
      <c r="EL57" s="175"/>
      <c r="EM57" s="175"/>
      <c r="EN57" s="175"/>
      <c r="EO57" s="175"/>
      <c r="EP57" s="175"/>
      <c r="EQ57" s="175"/>
      <c r="ER57" s="175"/>
      <c r="ES57" s="175"/>
      <c r="ET57" s="175"/>
      <c r="EU57" s="175"/>
      <c r="EV57" s="175"/>
      <c r="EW57" s="175"/>
    </row>
    <row r="58" spans="1:153" s="13" customFormat="1" ht="18" customHeight="1">
      <c r="A58" s="99" t="s">
        <v>189</v>
      </c>
      <c r="B58" s="26" t="s">
        <v>326</v>
      </c>
      <c r="C58" s="175">
        <v>8722</v>
      </c>
      <c r="D58" t="s">
        <v>208</v>
      </c>
      <c r="E58" s="175">
        <v>10624</v>
      </c>
      <c r="F58" s="175">
        <v>2004</v>
      </c>
      <c r="G58" t="s">
        <v>327</v>
      </c>
      <c r="H58" s="175">
        <f t="shared" si="3"/>
        <v>0</v>
      </c>
      <c r="I58" s="99">
        <f t="shared" si="4"/>
        <v>0</v>
      </c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>
        <v>0</v>
      </c>
      <c r="AH58" s="175"/>
      <c r="AI58" s="175"/>
      <c r="AJ58" s="175"/>
      <c r="AK58" s="175"/>
      <c r="AL58" s="175">
        <v>0</v>
      </c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  <c r="CU58" s="175"/>
      <c r="CV58" s="175"/>
      <c r="CW58" s="175"/>
      <c r="CX58" s="175"/>
      <c r="CY58" s="175"/>
      <c r="CZ58" s="175"/>
      <c r="DA58" s="175"/>
      <c r="DB58" s="175"/>
      <c r="DC58" s="175"/>
      <c r="DD58" s="175"/>
      <c r="DE58" s="175"/>
      <c r="DF58" s="175"/>
      <c r="DG58" s="175"/>
      <c r="DH58" s="175"/>
      <c r="DI58" s="175"/>
      <c r="DJ58" s="175"/>
      <c r="DK58" s="175"/>
      <c r="DL58" s="175"/>
      <c r="DM58" s="175"/>
      <c r="DN58" s="175"/>
      <c r="DO58" s="175"/>
      <c r="DP58" s="175"/>
      <c r="DQ58" s="175"/>
      <c r="DR58" s="175"/>
      <c r="DS58" s="175"/>
      <c r="DT58" s="175"/>
      <c r="DU58" s="175"/>
      <c r="DV58" s="175"/>
      <c r="DW58" s="175"/>
      <c r="DX58" s="175"/>
      <c r="DY58" s="175"/>
      <c r="DZ58" s="175"/>
      <c r="EA58" s="175"/>
      <c r="EB58" s="175"/>
      <c r="EC58" s="175"/>
      <c r="ED58" s="175"/>
      <c r="EE58" s="175"/>
      <c r="EF58" s="175"/>
      <c r="EG58" s="175"/>
      <c r="EH58" s="175"/>
      <c r="EI58" s="175"/>
      <c r="EJ58" s="175"/>
      <c r="EK58" s="175"/>
      <c r="EL58" s="175"/>
      <c r="EM58" s="175"/>
      <c r="EN58" s="175"/>
      <c r="EO58" s="175"/>
      <c r="EP58" s="175"/>
      <c r="EQ58" s="175"/>
      <c r="ER58" s="175"/>
      <c r="ES58" s="175"/>
      <c r="ET58" s="175"/>
      <c r="EU58" s="175"/>
      <c r="EV58" s="175"/>
      <c r="EW58" s="175"/>
    </row>
    <row r="59" spans="1:153" ht="18.75" customHeight="1">
      <c r="A59" s="99">
        <v>40</v>
      </c>
      <c r="B59" s="26" t="s">
        <v>51</v>
      </c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5"/>
      <c r="BR59" s="175"/>
      <c r="BS59" s="175"/>
      <c r="BT59" s="175"/>
      <c r="BU59" s="175"/>
      <c r="BV59" s="175"/>
      <c r="BW59" s="175"/>
      <c r="BX59" s="175"/>
      <c r="BY59" s="175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  <c r="CU59" s="175"/>
      <c r="CV59" s="175"/>
      <c r="CW59" s="175"/>
      <c r="CX59" s="175"/>
      <c r="CY59" s="175"/>
      <c r="CZ59" s="175"/>
      <c r="DA59" s="175"/>
      <c r="DB59" s="175"/>
      <c r="DC59" s="175"/>
      <c r="DD59" s="175"/>
      <c r="DE59" s="175"/>
      <c r="DF59" s="175"/>
      <c r="DG59" s="175"/>
      <c r="DH59" s="175"/>
      <c r="DI59" s="175"/>
      <c r="DJ59" s="175"/>
      <c r="DK59" s="175"/>
      <c r="DL59" s="175"/>
      <c r="DM59" s="175"/>
      <c r="DN59" s="175"/>
      <c r="DO59" s="175"/>
      <c r="DP59" s="175"/>
      <c r="DQ59" s="175"/>
      <c r="DR59" s="175"/>
      <c r="DS59" s="175"/>
      <c r="DT59" s="175"/>
      <c r="DU59" s="175"/>
      <c r="DV59" s="175"/>
      <c r="DW59" s="175"/>
      <c r="DX59" s="175"/>
      <c r="DY59" s="175"/>
      <c r="DZ59" s="175"/>
      <c r="EA59" s="175"/>
      <c r="EB59" s="175"/>
      <c r="EC59" s="175"/>
      <c r="ED59" s="175"/>
      <c r="EE59" s="175"/>
      <c r="EF59" s="175"/>
      <c r="EG59" s="175"/>
      <c r="EH59" s="175"/>
      <c r="EI59" s="175"/>
      <c r="EJ59" s="175"/>
      <c r="EK59" s="175"/>
      <c r="EL59" s="175"/>
      <c r="EM59" s="175"/>
      <c r="EN59" s="175"/>
      <c r="EO59" s="175"/>
      <c r="EP59" s="175"/>
      <c r="EQ59" s="175"/>
      <c r="ER59" s="175"/>
      <c r="ES59" s="175"/>
      <c r="ET59" s="175"/>
      <c r="EU59" s="175"/>
      <c r="EV59" s="175"/>
      <c r="EW59" s="175"/>
    </row>
  </sheetData>
  <sortState ref="A11:I13">
    <sortCondition descending="1" ref="I9:I11"/>
  </sortState>
  <mergeCells count="11">
    <mergeCell ref="F5:F7"/>
    <mergeCell ref="G5:G7"/>
    <mergeCell ref="H5:H7"/>
    <mergeCell ref="I5:I7"/>
    <mergeCell ref="A1:G1"/>
    <mergeCell ref="A3:G3"/>
    <mergeCell ref="A5:A7"/>
    <mergeCell ref="B5:B7"/>
    <mergeCell ref="C5:C7"/>
    <mergeCell ref="D5:D7"/>
    <mergeCell ref="E5:E7"/>
  </mergeCells>
  <phoneticPr fontId="0" type="noConversion"/>
  <conditionalFormatting sqref="BA11:BA13 AH13 AH10 AX13 AY10:AY13 AX10:AX11 AZ12:AZ13 J10:AG13 AZ10 AI10:AL13 AN10:AW13 AM11:AM13 BB10:EW13">
    <cfRule type="top10" dxfId="61" priority="7" rank="15"/>
  </conditionalFormatting>
  <conditionalFormatting sqref="BE18 J17:R18 S18 T17:T18 V17:BD18 U18 BF17:EJ18 EK17 EL17:EW18">
    <cfRule type="top10" dxfId="60" priority="18" rank="15"/>
  </conditionalFormatting>
  <conditionalFormatting sqref="J9:AD9 AF9:EW9">
    <cfRule type="top10" dxfId="59" priority="25" rank="15"/>
  </conditionalFormatting>
  <conditionalFormatting sqref="J8:EW8">
    <cfRule type="top10" dxfId="58" priority="27" rank="15"/>
  </conditionalFormatting>
  <conditionalFormatting sqref="J15:BP15 BS15:EW15">
    <cfRule type="top10" dxfId="56" priority="2" rank="15"/>
  </conditionalFormatting>
  <conditionalFormatting sqref="J19:AW19 AY19:EW19">
    <cfRule type="top10" dxfId="55" priority="1" rank="15"/>
  </conditionalFormatting>
  <pageMargins left="0.75" right="0.75" top="1" bottom="1" header="0.4921259845" footer="0.4921259845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7"/>
  </sheetPr>
  <dimension ref="A1:BX48"/>
  <sheetViews>
    <sheetView showGridLines="0" workbookViewId="0">
      <pane xSplit="9" ySplit="7" topLeftCell="J8" activePane="bottomRight" state="frozen"/>
      <selection pane="topRight" activeCell="J1" sqref="J1"/>
      <selection pane="bottomLeft" activeCell="A10" sqref="A10"/>
      <selection pane="bottomRight" activeCell="J1" sqref="J1"/>
    </sheetView>
  </sheetViews>
  <sheetFormatPr defaultRowHeight="12.75"/>
  <cols>
    <col min="1" max="1" width="9.85546875" style="184" customWidth="1"/>
    <col min="2" max="2" width="23.140625" style="106" customWidth="1"/>
    <col min="3" max="3" width="11.7109375" style="7" customWidth="1"/>
    <col min="4" max="4" width="22.85546875" style="8" customWidth="1"/>
    <col min="5" max="5" width="12" style="7" customWidth="1"/>
    <col min="6" max="6" width="9.5703125" style="7" customWidth="1"/>
    <col min="7" max="7" width="25" style="8" customWidth="1"/>
    <col min="8" max="8" width="9.5703125" style="175" customWidth="1"/>
    <col min="9" max="9" width="9.85546875" style="99" customWidth="1"/>
    <col min="10" max="41" width="4.7109375" style="8" customWidth="1"/>
    <col min="42" max="42" width="7.85546875" style="8" customWidth="1"/>
    <col min="43" max="43" width="7.7109375" style="8" customWidth="1"/>
    <col min="44" max="55" width="4.7109375" style="8" customWidth="1"/>
    <col min="56" max="56" width="5.28515625" style="8" customWidth="1"/>
    <col min="57" max="57" width="4.7109375" style="8" customWidth="1"/>
    <col min="58" max="58" width="9.42578125" style="8" customWidth="1"/>
    <col min="59" max="59" width="7.85546875" style="8" customWidth="1"/>
    <col min="60" max="76" width="4.7109375" style="8" customWidth="1"/>
  </cols>
  <sheetData>
    <row r="1" spans="1:76" ht="24.95" customHeight="1">
      <c r="A1" s="338" t="s">
        <v>283</v>
      </c>
      <c r="B1" s="339"/>
      <c r="C1" s="339"/>
      <c r="D1" s="339"/>
      <c r="E1" s="339"/>
      <c r="F1" s="339"/>
      <c r="G1" s="339"/>
      <c r="J1" s="10"/>
      <c r="K1" s="23"/>
      <c r="L1" s="23"/>
      <c r="M1" s="10"/>
      <c r="N1" s="10"/>
      <c r="O1" s="10"/>
      <c r="P1" s="10"/>
      <c r="Q1" s="91"/>
      <c r="R1" s="91"/>
      <c r="S1" s="91"/>
      <c r="T1" s="91"/>
      <c r="U1" s="91"/>
      <c r="V1" s="91"/>
      <c r="W1" s="97"/>
      <c r="X1" s="97"/>
      <c r="Y1" s="97"/>
      <c r="Z1" s="97"/>
      <c r="AA1" s="97"/>
      <c r="AB1" s="104"/>
      <c r="AC1" s="155"/>
      <c r="AD1" s="104"/>
      <c r="AE1" s="104"/>
      <c r="AF1" s="104"/>
      <c r="AG1" s="111"/>
      <c r="AH1" s="111"/>
      <c r="AI1" s="111"/>
      <c r="AJ1" s="119"/>
      <c r="AK1" s="119"/>
      <c r="AL1" s="119"/>
      <c r="AM1" s="119"/>
      <c r="AN1" s="119"/>
      <c r="AO1" s="119"/>
      <c r="AP1" s="155"/>
      <c r="AQ1" s="155"/>
      <c r="AR1" s="119"/>
      <c r="AS1" s="125"/>
      <c r="AT1" s="125"/>
      <c r="AU1" s="125"/>
      <c r="AV1" s="125"/>
      <c r="AW1" s="125"/>
      <c r="AX1" s="125"/>
      <c r="AY1" s="125"/>
      <c r="AZ1" s="131"/>
      <c r="BA1" s="131"/>
      <c r="BB1" s="131"/>
      <c r="BC1" s="131"/>
      <c r="BD1" s="131"/>
      <c r="BE1" s="131"/>
      <c r="BF1" s="131"/>
      <c r="BG1" s="131"/>
      <c r="BH1" s="155"/>
      <c r="BI1" s="155"/>
      <c r="BJ1" s="155"/>
      <c r="BK1" s="131"/>
      <c r="BL1" s="143"/>
      <c r="BM1" s="155"/>
      <c r="BN1" s="143"/>
      <c r="BO1" s="137"/>
      <c r="BP1" s="137"/>
      <c r="BQ1" s="143"/>
      <c r="BR1" s="143"/>
      <c r="BS1" s="143"/>
      <c r="BT1" s="143"/>
      <c r="BU1" s="143"/>
      <c r="BV1" s="143"/>
      <c r="BW1" s="149"/>
      <c r="BX1" s="149"/>
    </row>
    <row r="2" spans="1:76" ht="15" customHeight="1">
      <c r="A2" s="6"/>
      <c r="B2" s="184"/>
      <c r="D2" s="7"/>
      <c r="G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296" t="s">
        <v>17</v>
      </c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76" ht="24.95" customHeight="1">
      <c r="A3" s="340" t="s">
        <v>7</v>
      </c>
      <c r="B3" s="340"/>
      <c r="C3" s="340"/>
      <c r="D3" s="340"/>
      <c r="E3" s="340"/>
      <c r="F3" s="340"/>
      <c r="G3" s="340"/>
      <c r="J3" s="11"/>
      <c r="K3" s="24"/>
      <c r="L3" s="24"/>
      <c r="M3" s="11"/>
      <c r="N3" s="11"/>
      <c r="O3" s="11"/>
      <c r="P3" s="11"/>
      <c r="Q3" s="92"/>
      <c r="R3" s="92"/>
      <c r="S3" s="92"/>
      <c r="T3" s="92"/>
      <c r="U3" s="92"/>
      <c r="V3" s="92"/>
      <c r="W3" s="98"/>
      <c r="X3" s="98"/>
      <c r="Y3" s="98"/>
      <c r="Z3" s="98"/>
      <c r="AA3" s="98"/>
      <c r="AB3" s="105"/>
      <c r="AC3" s="156"/>
      <c r="AD3" s="105"/>
      <c r="AE3" s="105"/>
      <c r="AF3" s="105"/>
      <c r="AG3" s="112"/>
      <c r="AH3" s="112"/>
      <c r="AI3" s="112"/>
      <c r="AJ3" s="120"/>
      <c r="AK3" s="120"/>
      <c r="AL3" s="120"/>
      <c r="AM3" s="120"/>
      <c r="AN3" s="120"/>
      <c r="AO3" s="120"/>
      <c r="AP3" s="156"/>
      <c r="AQ3" s="156"/>
      <c r="AR3" s="120"/>
      <c r="AS3" s="126"/>
      <c r="AT3" s="126"/>
      <c r="AU3" s="126"/>
      <c r="AV3" s="126"/>
      <c r="AW3" s="126"/>
      <c r="AX3" s="126"/>
      <c r="AY3" s="126"/>
      <c r="AZ3" s="132"/>
      <c r="BA3" s="132"/>
      <c r="BB3" s="132"/>
      <c r="BC3" s="132"/>
      <c r="BD3" s="132"/>
      <c r="BE3" s="132"/>
      <c r="BF3" s="132"/>
      <c r="BG3" s="132"/>
      <c r="BH3" s="156"/>
      <c r="BI3" s="156"/>
      <c r="BJ3" s="156"/>
      <c r="BK3" s="132"/>
      <c r="BL3" s="144"/>
      <c r="BM3" s="156"/>
      <c r="BN3" s="144"/>
      <c r="BO3" s="138"/>
      <c r="BP3" s="138"/>
      <c r="BQ3" s="144"/>
      <c r="BR3" s="144"/>
      <c r="BS3" s="144"/>
      <c r="BT3" s="144"/>
      <c r="BU3" s="144"/>
      <c r="BV3" s="144"/>
      <c r="BW3" s="150"/>
      <c r="BX3" s="150"/>
    </row>
    <row r="4" spans="1:76" ht="15" customHeight="1"/>
    <row r="5" spans="1:76" ht="15">
      <c r="A5" s="341" t="s">
        <v>5</v>
      </c>
      <c r="B5" s="332" t="s">
        <v>1</v>
      </c>
      <c r="C5" s="332" t="s">
        <v>278</v>
      </c>
      <c r="D5" s="332" t="s">
        <v>2</v>
      </c>
      <c r="E5" s="332" t="s">
        <v>278</v>
      </c>
      <c r="F5" s="332" t="s">
        <v>3</v>
      </c>
      <c r="G5" s="332" t="s">
        <v>4</v>
      </c>
      <c r="H5" s="335" t="s">
        <v>279</v>
      </c>
      <c r="I5" s="335" t="s">
        <v>282</v>
      </c>
      <c r="J5" s="179" t="s">
        <v>288</v>
      </c>
      <c r="K5" s="179"/>
      <c r="L5" s="179"/>
      <c r="M5" s="179"/>
      <c r="N5" s="179"/>
      <c r="O5" s="179"/>
      <c r="P5" s="179"/>
      <c r="Q5" s="211" t="s">
        <v>290</v>
      </c>
      <c r="R5" s="179"/>
      <c r="S5" s="179"/>
      <c r="T5" s="179"/>
      <c r="U5" s="179"/>
      <c r="V5" s="212"/>
      <c r="W5" s="179" t="s">
        <v>290</v>
      </c>
      <c r="X5" s="179"/>
      <c r="Y5" s="179"/>
      <c r="Z5" s="211" t="s">
        <v>292</v>
      </c>
      <c r="AA5" s="179"/>
      <c r="AB5" s="179"/>
      <c r="AC5" s="179"/>
      <c r="AD5" s="179"/>
      <c r="AE5" s="212"/>
      <c r="AF5" s="179" t="s">
        <v>293</v>
      </c>
      <c r="AG5" s="179"/>
      <c r="AH5" s="179"/>
      <c r="AI5" s="179"/>
      <c r="AJ5" s="211" t="s">
        <v>296</v>
      </c>
      <c r="AK5" s="179"/>
      <c r="AL5" s="179"/>
      <c r="AM5" s="179"/>
      <c r="AN5" s="179"/>
      <c r="AO5" s="212"/>
      <c r="AP5" s="179" t="s">
        <v>457</v>
      </c>
      <c r="AQ5" s="212"/>
      <c r="AR5" s="179" t="s">
        <v>374</v>
      </c>
      <c r="AS5" s="179"/>
      <c r="AT5" s="179"/>
      <c r="AU5" s="179"/>
      <c r="AV5" s="212"/>
      <c r="AW5" s="179" t="s">
        <v>389</v>
      </c>
      <c r="AX5" s="179"/>
      <c r="AY5" s="179"/>
      <c r="AZ5" s="179"/>
      <c r="BA5" s="179"/>
      <c r="BB5" s="212"/>
      <c r="BC5" s="179" t="s">
        <v>399</v>
      </c>
      <c r="BD5" s="179"/>
      <c r="BE5" s="212"/>
      <c r="BF5" s="179" t="s">
        <v>483</v>
      </c>
      <c r="BG5" s="212"/>
      <c r="BH5" s="179" t="s">
        <v>531</v>
      </c>
      <c r="BI5" s="179"/>
      <c r="BJ5" s="212"/>
      <c r="BK5" s="179" t="s">
        <v>520</v>
      </c>
      <c r="BL5" s="179"/>
      <c r="BM5" s="179"/>
      <c r="BN5" s="212"/>
      <c r="BO5" s="179" t="s">
        <v>533</v>
      </c>
      <c r="BP5" s="179"/>
      <c r="BQ5" s="179"/>
      <c r="BR5" s="179"/>
      <c r="BS5" s="179"/>
      <c r="BT5" s="179"/>
      <c r="BU5" s="179"/>
      <c r="BV5" s="212"/>
      <c r="BW5" s="179" t="s">
        <v>558</v>
      </c>
      <c r="BX5" s="179"/>
    </row>
    <row r="6" spans="1:76" ht="18" customHeight="1">
      <c r="A6" s="342"/>
      <c r="B6" s="333"/>
      <c r="C6" s="333"/>
      <c r="D6" s="333"/>
      <c r="E6" s="333"/>
      <c r="F6" s="333"/>
      <c r="G6" s="333"/>
      <c r="H6" s="336"/>
      <c r="I6" s="336"/>
      <c r="J6" s="180" t="s">
        <v>66</v>
      </c>
      <c r="K6" s="180"/>
      <c r="L6" s="180"/>
      <c r="M6" s="180"/>
      <c r="N6" s="180"/>
      <c r="O6" s="180"/>
      <c r="P6" s="180"/>
      <c r="Q6" s="213" t="s">
        <v>66</v>
      </c>
      <c r="R6" s="180"/>
      <c r="S6" s="180"/>
      <c r="T6" s="180"/>
      <c r="U6" s="180"/>
      <c r="V6" s="214"/>
      <c r="W6" s="180" t="s">
        <v>197</v>
      </c>
      <c r="X6" s="180"/>
      <c r="Y6" s="180"/>
      <c r="Z6" s="213" t="s">
        <v>246</v>
      </c>
      <c r="AA6" s="180"/>
      <c r="AB6" s="180"/>
      <c r="AC6" s="180"/>
      <c r="AD6" s="180"/>
      <c r="AE6" s="214"/>
      <c r="AF6" s="180" t="s">
        <v>294</v>
      </c>
      <c r="AG6" s="180"/>
      <c r="AH6" s="180"/>
      <c r="AI6" s="180"/>
      <c r="AJ6" s="213" t="s">
        <v>246</v>
      </c>
      <c r="AK6" s="180"/>
      <c r="AL6" s="180"/>
      <c r="AM6" s="180"/>
      <c r="AN6" s="180"/>
      <c r="AO6" s="214"/>
      <c r="AP6" s="180" t="s">
        <v>458</v>
      </c>
      <c r="AQ6" s="214"/>
      <c r="AR6" s="180" t="s">
        <v>112</v>
      </c>
      <c r="AS6" s="180"/>
      <c r="AT6" s="180"/>
      <c r="AU6" s="180"/>
      <c r="AV6" s="214"/>
      <c r="AW6" s="180" t="s">
        <v>246</v>
      </c>
      <c r="AX6" s="180"/>
      <c r="AY6" s="180"/>
      <c r="AZ6" s="180"/>
      <c r="BA6" s="180"/>
      <c r="BB6" s="214"/>
      <c r="BC6" s="180" t="s">
        <v>400</v>
      </c>
      <c r="BD6" s="180"/>
      <c r="BE6" s="214"/>
      <c r="BF6" s="180" t="s">
        <v>484</v>
      </c>
      <c r="BG6" s="214"/>
      <c r="BH6" s="180" t="s">
        <v>532</v>
      </c>
      <c r="BI6" s="180"/>
      <c r="BJ6" s="214"/>
      <c r="BK6" s="180" t="s">
        <v>521</v>
      </c>
      <c r="BL6" s="180"/>
      <c r="BM6" s="180"/>
      <c r="BN6" s="214"/>
      <c r="BO6" s="180" t="s">
        <v>534</v>
      </c>
      <c r="BP6" s="180"/>
      <c r="BQ6" s="180"/>
      <c r="BR6" s="180"/>
      <c r="BS6" s="180"/>
      <c r="BT6" s="180"/>
      <c r="BU6" s="180"/>
      <c r="BV6" s="214"/>
      <c r="BW6" s="180" t="s">
        <v>521</v>
      </c>
      <c r="BX6" s="180"/>
    </row>
    <row r="7" spans="1:76" s="175" customFormat="1" ht="18" customHeight="1">
      <c r="A7" s="343"/>
      <c r="B7" s="334"/>
      <c r="C7" s="334"/>
      <c r="D7" s="334"/>
      <c r="E7" s="334"/>
      <c r="F7" s="334"/>
      <c r="G7" s="334"/>
      <c r="H7" s="337"/>
      <c r="I7" s="337"/>
      <c r="J7" s="182" t="s">
        <v>85</v>
      </c>
      <c r="K7" s="182" t="s">
        <v>65</v>
      </c>
      <c r="L7" s="182" t="s">
        <v>83</v>
      </c>
      <c r="M7" s="182" t="s">
        <v>85</v>
      </c>
      <c r="N7" s="182" t="s">
        <v>190</v>
      </c>
      <c r="O7" s="182" t="s">
        <v>185</v>
      </c>
      <c r="P7" s="182" t="s">
        <v>289</v>
      </c>
      <c r="Q7" s="215" t="s">
        <v>55</v>
      </c>
      <c r="R7" s="182" t="s">
        <v>65</v>
      </c>
      <c r="S7" s="182" t="s">
        <v>83</v>
      </c>
      <c r="T7" s="182" t="s">
        <v>190</v>
      </c>
      <c r="U7" s="182" t="s">
        <v>83</v>
      </c>
      <c r="V7" s="216" t="s">
        <v>190</v>
      </c>
      <c r="W7" s="182" t="s">
        <v>190</v>
      </c>
      <c r="X7" s="182" t="s">
        <v>83</v>
      </c>
      <c r="Y7" s="182" t="s">
        <v>185</v>
      </c>
      <c r="Z7" s="215" t="s">
        <v>55</v>
      </c>
      <c r="AA7" s="182" t="s">
        <v>65</v>
      </c>
      <c r="AB7" s="182" t="s">
        <v>83</v>
      </c>
      <c r="AC7" s="182" t="s">
        <v>251</v>
      </c>
      <c r="AD7" s="182" t="s">
        <v>190</v>
      </c>
      <c r="AE7" s="216" t="s">
        <v>185</v>
      </c>
      <c r="AF7" s="182" t="s">
        <v>252</v>
      </c>
      <c r="AG7" s="182" t="s">
        <v>187</v>
      </c>
      <c r="AH7" s="182" t="s">
        <v>65</v>
      </c>
      <c r="AI7" s="182" t="s">
        <v>83</v>
      </c>
      <c r="AJ7" s="215" t="s">
        <v>65</v>
      </c>
      <c r="AK7" s="182" t="s">
        <v>251</v>
      </c>
      <c r="AL7" s="182" t="s">
        <v>83</v>
      </c>
      <c r="AM7" s="182" t="s">
        <v>190</v>
      </c>
      <c r="AN7" s="182" t="s">
        <v>252</v>
      </c>
      <c r="AO7" s="216" t="s">
        <v>185</v>
      </c>
      <c r="AP7" s="182" t="s">
        <v>65</v>
      </c>
      <c r="AQ7" s="216" t="s">
        <v>462</v>
      </c>
      <c r="AR7" s="182" t="s">
        <v>85</v>
      </c>
      <c r="AS7" s="182" t="s">
        <v>376</v>
      </c>
      <c r="AT7" s="182" t="s">
        <v>357</v>
      </c>
      <c r="AU7" s="182" t="s">
        <v>377</v>
      </c>
      <c r="AV7" s="216" t="s">
        <v>185</v>
      </c>
      <c r="AW7" s="182" t="s">
        <v>65</v>
      </c>
      <c r="AX7" s="182" t="s">
        <v>83</v>
      </c>
      <c r="AY7" s="182" t="s">
        <v>65</v>
      </c>
      <c r="AZ7" s="182" t="s">
        <v>83</v>
      </c>
      <c r="BA7" s="182" t="s">
        <v>190</v>
      </c>
      <c r="BB7" s="216" t="s">
        <v>185</v>
      </c>
      <c r="BC7" s="182" t="s">
        <v>65</v>
      </c>
      <c r="BD7" s="182" t="s">
        <v>83</v>
      </c>
      <c r="BE7" s="216" t="s">
        <v>65</v>
      </c>
      <c r="BF7" s="182" t="s">
        <v>190</v>
      </c>
      <c r="BG7" s="216" t="s">
        <v>83</v>
      </c>
      <c r="BH7" s="182" t="s">
        <v>190</v>
      </c>
      <c r="BI7" s="182" t="s">
        <v>83</v>
      </c>
      <c r="BJ7" s="216" t="s">
        <v>185</v>
      </c>
      <c r="BK7" s="182" t="s">
        <v>65</v>
      </c>
      <c r="BL7" s="182" t="s">
        <v>83</v>
      </c>
      <c r="BM7" s="182" t="s">
        <v>65</v>
      </c>
      <c r="BN7" s="216" t="s">
        <v>83</v>
      </c>
      <c r="BO7" s="182" t="s">
        <v>251</v>
      </c>
      <c r="BP7" s="182" t="s">
        <v>65</v>
      </c>
      <c r="BQ7" s="182" t="s">
        <v>83</v>
      </c>
      <c r="BR7" s="182" t="s">
        <v>201</v>
      </c>
      <c r="BS7" s="182" t="s">
        <v>251</v>
      </c>
      <c r="BT7" s="182" t="s">
        <v>65</v>
      </c>
      <c r="BU7" s="182" t="s">
        <v>185</v>
      </c>
      <c r="BV7" s="216" t="s">
        <v>362</v>
      </c>
      <c r="BW7" s="182" t="s">
        <v>65</v>
      </c>
      <c r="BX7" s="182" t="s">
        <v>83</v>
      </c>
    </row>
    <row r="8" spans="1:76" s="13" customFormat="1" ht="18" customHeight="1">
      <c r="A8" s="223" t="s">
        <v>169</v>
      </c>
      <c r="B8" s="220" t="s">
        <v>71</v>
      </c>
      <c r="C8" s="222">
        <v>7855</v>
      </c>
      <c r="D8" s="221" t="s">
        <v>184</v>
      </c>
      <c r="E8" s="222">
        <v>10622</v>
      </c>
      <c r="F8" s="222">
        <v>2011</v>
      </c>
      <c r="G8" s="221" t="s">
        <v>32</v>
      </c>
      <c r="H8" s="222">
        <f t="shared" ref="H8:H34" si="0">SUM(J8:BX8)</f>
        <v>143</v>
      </c>
      <c r="I8" s="223">
        <f>Tabuľka1[[#This Row],[Stĺpec34]]+Tabuľka1[[#This Row],[Stĺpec35]]+Tabuľka1[[#This Row],[Stĺpec41]]+Tabuľka1[[#This Row],[Stĺpec48]]+Tabuľka1[[#This Row],[Stĺpec49]]+Tabuľka1[[#This Row],[Stĺpec50]]+Tabuľka1[[#This Row],[Stĺpec52]]+Tabuľka1[[#This Row],[Stĺpec129]]+Tabuľka1[[#This Row],[Stĺpec58]]+Tabuľka1[[#This Row],[Stĺpec59]]+Tabuľka1[[#This Row],[Stĺpec60]]+Tabuľka1[[#This Row],[Stĺpec63]]+Tabuľka1[[#This Row],[Stĺpec64]]+Tabuľka1[[#This Row],[Stĺpec67]]+Tabuľka1[[#This Row],[Stĺpec68]]</f>
        <v>101.5</v>
      </c>
      <c r="J8" s="222"/>
      <c r="K8" s="222">
        <f>1+1</f>
        <v>2</v>
      </c>
      <c r="L8" s="222">
        <v>2</v>
      </c>
      <c r="M8" s="222"/>
      <c r="N8" s="222">
        <v>3</v>
      </c>
      <c r="O8" s="222">
        <f>2+1</f>
        <v>3</v>
      </c>
      <c r="P8" s="222"/>
      <c r="Q8" s="224"/>
      <c r="R8" s="222"/>
      <c r="S8" s="222"/>
      <c r="T8" s="222"/>
      <c r="U8" s="222"/>
      <c r="V8" s="225"/>
      <c r="W8" s="222">
        <v>0</v>
      </c>
      <c r="X8" s="222">
        <v>0</v>
      </c>
      <c r="Y8" s="222">
        <v>0</v>
      </c>
      <c r="Z8" s="224"/>
      <c r="AA8" s="222">
        <v>2</v>
      </c>
      <c r="AB8" s="222">
        <f>4+1</f>
        <v>5</v>
      </c>
      <c r="AC8" s="222"/>
      <c r="AD8" s="222">
        <f>1+1</f>
        <v>2</v>
      </c>
      <c r="AE8" s="225">
        <f>3+1</f>
        <v>4</v>
      </c>
      <c r="AF8" s="222"/>
      <c r="AG8" s="222"/>
      <c r="AH8" s="222">
        <f>3+3</f>
        <v>6</v>
      </c>
      <c r="AI8" s="222">
        <f>5+1</f>
        <v>6</v>
      </c>
      <c r="AJ8" s="224">
        <f>3+1</f>
        <v>4</v>
      </c>
      <c r="AK8" s="222"/>
      <c r="AL8" s="222">
        <v>5</v>
      </c>
      <c r="AM8" s="222">
        <v>3</v>
      </c>
      <c r="AN8" s="222"/>
      <c r="AO8" s="225">
        <f>5+2</f>
        <v>7</v>
      </c>
      <c r="AP8" s="222"/>
      <c r="AQ8" s="222"/>
      <c r="AR8" s="222"/>
      <c r="AS8" s="222"/>
      <c r="AT8" s="222"/>
      <c r="AU8" s="222"/>
      <c r="AV8" s="222"/>
      <c r="AW8" s="222"/>
      <c r="AX8" s="222">
        <f>5+1</f>
        <v>6</v>
      </c>
      <c r="AY8" s="222">
        <f>3+2</f>
        <v>5</v>
      </c>
      <c r="AZ8" s="222">
        <f>5+2</f>
        <v>7</v>
      </c>
      <c r="BA8" s="222">
        <f>1+1</f>
        <v>2</v>
      </c>
      <c r="BB8" s="222">
        <f>5+1</f>
        <v>6</v>
      </c>
      <c r="BC8" s="222"/>
      <c r="BD8" s="222"/>
      <c r="BE8" s="222"/>
      <c r="BF8" s="222">
        <v>0</v>
      </c>
      <c r="BG8" s="222">
        <v>0</v>
      </c>
      <c r="BH8" s="222">
        <f>(3+3+1)*1.5</f>
        <v>10.5</v>
      </c>
      <c r="BI8" s="222">
        <v>0</v>
      </c>
      <c r="BJ8" s="222">
        <f>(1+1+1)*1.5</f>
        <v>4.5</v>
      </c>
      <c r="BK8" s="222">
        <f>3+2</f>
        <v>5</v>
      </c>
      <c r="BL8" s="222">
        <f>5+3</f>
        <v>8</v>
      </c>
      <c r="BM8" s="222"/>
      <c r="BN8" s="222">
        <f>5+3</f>
        <v>8</v>
      </c>
      <c r="BO8" s="222"/>
      <c r="BP8" s="222"/>
      <c r="BQ8" s="222">
        <f>4+2</f>
        <v>6</v>
      </c>
      <c r="BR8" s="222">
        <f>7+1</f>
        <v>8</v>
      </c>
      <c r="BS8" s="222"/>
      <c r="BT8" s="222"/>
      <c r="BU8" s="222">
        <f>3+2</f>
        <v>5</v>
      </c>
      <c r="BV8" s="222">
        <f>7+1</f>
        <v>8</v>
      </c>
      <c r="BW8" s="222"/>
      <c r="BX8" s="222"/>
    </row>
    <row r="9" spans="1:76" s="286" customFormat="1" ht="18" customHeight="1">
      <c r="A9" s="229" t="s">
        <v>170</v>
      </c>
      <c r="B9" s="226" t="s">
        <v>160</v>
      </c>
      <c r="C9" s="228">
        <v>6761</v>
      </c>
      <c r="D9" s="227" t="s">
        <v>56</v>
      </c>
      <c r="E9" s="228">
        <v>9560</v>
      </c>
      <c r="F9" s="228">
        <v>2011</v>
      </c>
      <c r="G9" s="227" t="s">
        <v>42</v>
      </c>
      <c r="H9" s="228">
        <f t="shared" si="0"/>
        <v>61</v>
      </c>
      <c r="I9" s="229">
        <f>L10+O11+X10+AB11+Tabuľka1[[#This Row],[Stĺpec31]]+AE11+Tabuľka1[[#This Row],[Stĺpec45]]+AU11+Tabuľka1[[#This Row],[Stĺpec46]]+AV11+Tabuľka1[[#This Row],[Stĺpec51]]+Tabuľka1[[#This Row],[Stĺpec62]]+Tabuľka1[[#This Row],[Stĺpec63]]+Tabuľka1[[#This Row],[Stĺpec67]]+BU11</f>
        <v>100.5</v>
      </c>
      <c r="J9" s="228"/>
      <c r="K9" s="228"/>
      <c r="L9" s="228"/>
      <c r="M9" s="228"/>
      <c r="N9" s="228"/>
      <c r="O9" s="228"/>
      <c r="P9" s="228"/>
      <c r="Q9" s="230"/>
      <c r="R9" s="228"/>
      <c r="S9" s="228"/>
      <c r="T9" s="228"/>
      <c r="U9" s="228"/>
      <c r="V9" s="231"/>
      <c r="W9" s="228"/>
      <c r="X9" s="228"/>
      <c r="Y9" s="228"/>
      <c r="Z9" s="230"/>
      <c r="AA9" s="228"/>
      <c r="AB9" s="228"/>
      <c r="AC9" s="228"/>
      <c r="AD9" s="228">
        <f>3+2</f>
        <v>5</v>
      </c>
      <c r="AE9" s="231">
        <f>5+3</f>
        <v>8</v>
      </c>
      <c r="AF9" s="228"/>
      <c r="AG9" s="228"/>
      <c r="AH9" s="228"/>
      <c r="AI9" s="228"/>
      <c r="AJ9" s="230"/>
      <c r="AK9" s="228"/>
      <c r="AL9" s="228"/>
      <c r="AM9" s="228"/>
      <c r="AN9" s="228"/>
      <c r="AO9" s="231"/>
      <c r="AP9" s="228"/>
      <c r="AQ9" s="228"/>
      <c r="AR9" s="228"/>
      <c r="AS9" s="228"/>
      <c r="AT9" s="228"/>
      <c r="AU9" s="228">
        <f>5+2</f>
        <v>7</v>
      </c>
      <c r="AV9" s="228">
        <f>5+3</f>
        <v>8</v>
      </c>
      <c r="AW9" s="228"/>
      <c r="AX9" s="228"/>
      <c r="AY9" s="228">
        <f>1+2</f>
        <v>3</v>
      </c>
      <c r="AZ9" s="228"/>
      <c r="BA9" s="228">
        <f>3+3</f>
        <v>6</v>
      </c>
      <c r="BB9" s="228"/>
      <c r="BC9" s="228"/>
      <c r="BD9" s="228"/>
      <c r="BE9" s="228"/>
      <c r="BF9" s="228">
        <v>0</v>
      </c>
      <c r="BG9" s="228">
        <v>0</v>
      </c>
      <c r="BH9" s="228"/>
      <c r="BI9" s="228"/>
      <c r="BJ9" s="228"/>
      <c r="BK9" s="228"/>
      <c r="BL9" s="228"/>
      <c r="BM9" s="228"/>
      <c r="BN9" s="228"/>
      <c r="BO9" s="228"/>
      <c r="BP9" s="228">
        <f>3+2</f>
        <v>5</v>
      </c>
      <c r="BQ9" s="228">
        <f>5+3</f>
        <v>8</v>
      </c>
      <c r="BR9" s="228"/>
      <c r="BS9" s="228"/>
      <c r="BT9" s="228">
        <f>2+1</f>
        <v>3</v>
      </c>
      <c r="BU9" s="228">
        <f>5+3</f>
        <v>8</v>
      </c>
      <c r="BV9" s="228"/>
      <c r="BW9" s="228"/>
      <c r="BX9" s="228"/>
    </row>
    <row r="10" spans="1:76" ht="18" customHeight="1">
      <c r="A10" s="223"/>
      <c r="B10" s="220"/>
      <c r="C10" s="222"/>
      <c r="D10" s="221" t="s">
        <v>342</v>
      </c>
      <c r="E10" s="222">
        <v>9130</v>
      </c>
      <c r="F10" s="222"/>
      <c r="G10" s="221"/>
      <c r="H10" s="222">
        <f t="shared" si="0"/>
        <v>26</v>
      </c>
      <c r="I10" s="223"/>
      <c r="J10" s="222"/>
      <c r="K10" s="222">
        <v>0</v>
      </c>
      <c r="L10" s="222">
        <f>5+1</f>
        <v>6</v>
      </c>
      <c r="M10" s="222"/>
      <c r="N10" s="222"/>
      <c r="O10" s="222">
        <f>4+1</f>
        <v>5</v>
      </c>
      <c r="P10" s="222"/>
      <c r="Q10" s="224"/>
      <c r="R10" s="222"/>
      <c r="S10" s="222"/>
      <c r="T10" s="222"/>
      <c r="U10" s="222"/>
      <c r="V10" s="225"/>
      <c r="W10" s="222">
        <f>(1+0+1)*1.5</f>
        <v>3</v>
      </c>
      <c r="X10" s="222">
        <f>(3+1+1)*1.5</f>
        <v>7.5</v>
      </c>
      <c r="Y10" s="222">
        <f>(2+0+1)*1.5</f>
        <v>4.5</v>
      </c>
      <c r="Z10" s="224"/>
      <c r="AA10" s="222"/>
      <c r="AB10" s="222"/>
      <c r="AC10" s="222"/>
      <c r="AD10" s="222"/>
      <c r="AE10" s="225"/>
      <c r="AF10" s="222"/>
      <c r="AG10" s="222"/>
      <c r="AH10" s="222"/>
      <c r="AI10" s="222"/>
      <c r="AJ10" s="224"/>
      <c r="AK10" s="222"/>
      <c r="AL10" s="222"/>
      <c r="AM10" s="222"/>
      <c r="AN10" s="222"/>
      <c r="AO10" s="225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</row>
    <row r="11" spans="1:76" s="286" customFormat="1" ht="18" customHeight="1">
      <c r="A11" s="229"/>
      <c r="B11" s="226"/>
      <c r="C11" s="228"/>
      <c r="D11" s="227" t="s">
        <v>70</v>
      </c>
      <c r="E11" s="228">
        <v>8781</v>
      </c>
      <c r="F11" s="228">
        <v>2010</v>
      </c>
      <c r="G11" s="227"/>
      <c r="H11" s="228">
        <f t="shared" si="0"/>
        <v>73</v>
      </c>
      <c r="I11" s="229"/>
      <c r="J11" s="228"/>
      <c r="K11" s="228">
        <f>3+1</f>
        <v>4</v>
      </c>
      <c r="L11" s="228">
        <v>4</v>
      </c>
      <c r="M11" s="228"/>
      <c r="N11" s="228"/>
      <c r="O11" s="228">
        <f>5+2</f>
        <v>7</v>
      </c>
      <c r="P11" s="228"/>
      <c r="Q11" s="230"/>
      <c r="R11" s="228"/>
      <c r="S11" s="228"/>
      <c r="T11" s="228"/>
      <c r="U11" s="228"/>
      <c r="V11" s="231"/>
      <c r="W11" s="228">
        <v>0</v>
      </c>
      <c r="X11" s="228">
        <f>(1+0+1)*1.5</f>
        <v>3</v>
      </c>
      <c r="Y11" s="228">
        <v>0</v>
      </c>
      <c r="Z11" s="230"/>
      <c r="AA11" s="228">
        <v>3</v>
      </c>
      <c r="AB11" s="228">
        <f>5+2</f>
        <v>7</v>
      </c>
      <c r="AC11" s="228"/>
      <c r="AD11" s="228">
        <f>2+1</f>
        <v>3</v>
      </c>
      <c r="AE11" s="231">
        <f>4+1</f>
        <v>5</v>
      </c>
      <c r="AF11" s="228"/>
      <c r="AG11" s="228"/>
      <c r="AH11" s="228"/>
      <c r="AI11" s="228"/>
      <c r="AJ11" s="230"/>
      <c r="AK11" s="228"/>
      <c r="AL11" s="228"/>
      <c r="AM11" s="228"/>
      <c r="AN11" s="228"/>
      <c r="AO11" s="231"/>
      <c r="AP11" s="228"/>
      <c r="AQ11" s="228"/>
      <c r="AR11" s="228"/>
      <c r="AS11" s="228"/>
      <c r="AT11" s="228"/>
      <c r="AU11" s="228">
        <f>4+2</f>
        <v>6</v>
      </c>
      <c r="AV11" s="228">
        <f>4+2</f>
        <v>6</v>
      </c>
      <c r="AW11" s="228"/>
      <c r="AX11" s="228"/>
      <c r="AY11" s="228">
        <f>2+2</f>
        <v>4</v>
      </c>
      <c r="AZ11" s="228"/>
      <c r="BA11" s="228">
        <f>2+2</f>
        <v>4</v>
      </c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>
        <f>2+1</f>
        <v>3</v>
      </c>
      <c r="BQ11" s="228">
        <f>3+1</f>
        <v>4</v>
      </c>
      <c r="BR11" s="228"/>
      <c r="BS11" s="228"/>
      <c r="BT11" s="228">
        <f>3+1</f>
        <v>4</v>
      </c>
      <c r="BU11" s="228">
        <f>4+2</f>
        <v>6</v>
      </c>
      <c r="BV11" s="228"/>
      <c r="BW11" s="228"/>
      <c r="BX11" s="228"/>
    </row>
    <row r="12" spans="1:76" s="13" customFormat="1" ht="18" customHeight="1">
      <c r="A12" s="223"/>
      <c r="B12" s="220"/>
      <c r="C12" s="222"/>
      <c r="D12" s="221" t="s">
        <v>322</v>
      </c>
      <c r="E12" s="222">
        <v>10992</v>
      </c>
      <c r="F12" s="222">
        <v>2016</v>
      </c>
      <c r="G12" s="221"/>
      <c r="H12" s="222">
        <f t="shared" si="0"/>
        <v>3</v>
      </c>
      <c r="I12" s="223"/>
      <c r="J12" s="222"/>
      <c r="K12" s="222"/>
      <c r="L12" s="222"/>
      <c r="M12" s="222"/>
      <c r="N12" s="222"/>
      <c r="O12" s="222"/>
      <c r="P12" s="222"/>
      <c r="Q12" s="224"/>
      <c r="R12" s="222"/>
      <c r="S12" s="222"/>
      <c r="T12" s="222"/>
      <c r="U12" s="222"/>
      <c r="V12" s="225"/>
      <c r="W12" s="222"/>
      <c r="X12" s="222"/>
      <c r="Y12" s="222"/>
      <c r="Z12" s="224">
        <v>3</v>
      </c>
      <c r="AA12" s="222"/>
      <c r="AB12" s="222"/>
      <c r="AC12" s="222"/>
      <c r="AD12" s="222"/>
      <c r="AE12" s="225"/>
      <c r="AF12" s="222"/>
      <c r="AG12" s="222"/>
      <c r="AH12" s="222"/>
      <c r="AI12" s="222"/>
      <c r="AJ12" s="224"/>
      <c r="AK12" s="222"/>
      <c r="AL12" s="222"/>
      <c r="AM12" s="222"/>
      <c r="AN12" s="222"/>
      <c r="AO12" s="225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</row>
    <row r="13" spans="1:76" s="232" customFormat="1" ht="18" customHeight="1">
      <c r="A13" s="229"/>
      <c r="B13" s="226"/>
      <c r="C13" s="228"/>
      <c r="D13" s="227" t="s">
        <v>88</v>
      </c>
      <c r="E13" s="228">
        <v>10198</v>
      </c>
      <c r="F13" s="228">
        <v>2014</v>
      </c>
      <c r="G13" s="227"/>
      <c r="H13" s="228">
        <f t="shared" si="0"/>
        <v>7</v>
      </c>
      <c r="I13" s="229"/>
      <c r="J13" s="228"/>
      <c r="K13" s="228">
        <f>3+1</f>
        <v>4</v>
      </c>
      <c r="L13" s="228">
        <v>3</v>
      </c>
      <c r="M13" s="228"/>
      <c r="N13" s="228"/>
      <c r="O13" s="228"/>
      <c r="P13" s="228"/>
      <c r="Q13" s="230"/>
      <c r="R13" s="228"/>
      <c r="S13" s="228"/>
      <c r="T13" s="228"/>
      <c r="U13" s="228"/>
      <c r="V13" s="231"/>
      <c r="W13" s="228"/>
      <c r="X13" s="228"/>
      <c r="Y13" s="228"/>
      <c r="Z13" s="230"/>
      <c r="AA13" s="228"/>
      <c r="AB13" s="228"/>
      <c r="AC13" s="228"/>
      <c r="AD13" s="228"/>
      <c r="AE13" s="231"/>
      <c r="AF13" s="228"/>
      <c r="AG13" s="228"/>
      <c r="AH13" s="228"/>
      <c r="AI13" s="228"/>
      <c r="AJ13" s="230"/>
      <c r="AK13" s="228"/>
      <c r="AL13" s="228"/>
      <c r="AM13" s="228"/>
      <c r="AN13" s="228"/>
      <c r="AO13" s="231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8"/>
      <c r="BV13" s="228"/>
      <c r="BW13" s="228"/>
      <c r="BX13" s="228"/>
    </row>
    <row r="14" spans="1:76" s="13" customFormat="1" ht="18" customHeight="1">
      <c r="A14" s="223"/>
      <c r="B14" s="220"/>
      <c r="C14" s="222"/>
      <c r="D14" s="297" t="s">
        <v>325</v>
      </c>
      <c r="E14" s="222">
        <v>10194</v>
      </c>
      <c r="F14" s="222">
        <v>2014</v>
      </c>
      <c r="G14" s="221"/>
      <c r="H14" s="222">
        <f t="shared" si="0"/>
        <v>9</v>
      </c>
      <c r="I14" s="223"/>
      <c r="J14" s="222"/>
      <c r="K14" s="222"/>
      <c r="L14" s="222"/>
      <c r="M14" s="222"/>
      <c r="N14" s="222"/>
      <c r="O14" s="222"/>
      <c r="P14" s="222"/>
      <c r="Q14" s="224">
        <f>3+1</f>
        <v>4</v>
      </c>
      <c r="R14" s="222">
        <f>2+1</f>
        <v>3</v>
      </c>
      <c r="S14" s="222"/>
      <c r="T14" s="222"/>
      <c r="U14" s="222"/>
      <c r="V14" s="225">
        <v>2</v>
      </c>
      <c r="W14" s="222"/>
      <c r="X14" s="222"/>
      <c r="Y14" s="222"/>
      <c r="Z14" s="224"/>
      <c r="AA14" s="222">
        <v>0</v>
      </c>
      <c r="AB14" s="222"/>
      <c r="AC14" s="222"/>
      <c r="AD14" s="222"/>
      <c r="AE14" s="225"/>
      <c r="AF14" s="222"/>
      <c r="AG14" s="222"/>
      <c r="AH14" s="222"/>
      <c r="AI14" s="222"/>
      <c r="AJ14" s="224"/>
      <c r="AK14" s="222"/>
      <c r="AL14" s="222"/>
      <c r="AM14" s="222"/>
      <c r="AN14" s="222"/>
      <c r="AO14" s="225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>
        <v>0</v>
      </c>
      <c r="BQ14" s="222"/>
      <c r="BR14" s="222"/>
      <c r="BS14" s="222"/>
      <c r="BT14" s="222">
        <v>0</v>
      </c>
      <c r="BU14" s="222"/>
      <c r="BV14" s="222"/>
      <c r="BW14" s="222"/>
      <c r="BX14" s="222"/>
    </row>
    <row r="15" spans="1:76" s="286" customFormat="1" ht="18" customHeight="1">
      <c r="A15" s="229" t="s">
        <v>171</v>
      </c>
      <c r="B15" s="226" t="s">
        <v>76</v>
      </c>
      <c r="C15" s="228">
        <v>7853</v>
      </c>
      <c r="D15" s="227" t="s">
        <v>90</v>
      </c>
      <c r="E15" s="228">
        <v>9541</v>
      </c>
      <c r="F15" s="228">
        <v>2012</v>
      </c>
      <c r="G15" s="227" t="s">
        <v>32</v>
      </c>
      <c r="H15" s="228">
        <f t="shared" si="0"/>
        <v>114</v>
      </c>
      <c r="I15" s="229">
        <f>Tabuľka1[[#This Row],[Stĺpec10]]+Tabuľka1[[#This Row],[Stĺpec13]]+Tabuľka1[[#This Row],[Stĺpec18]]+Tabuľka1[[#This Row],[Stĺpec19]]+Tabuľka1[[#This Row],[Stĺpec21]]+Tabuľka1[[#This Row],[Stĺpec40]]+Tabuľka1[[#This Row],[Stĺpec42]]+Tabuľka1[[#This Row],[Stĺpec43]]+Tabuľka1[[#This Row],[Stĺpec48]]+Tabuľka1[[#This Row],[Stĺpec54]]+Tabuľka1[[#This Row],[Stĺpec59]]+Tabuľka1[[#This Row],[Stĺpec60]]+Tabuľka1[[#This Row],[Stĺpec65]]+Tabuľka1[[#This Row],[Stĺpec69]]+Tabuľka1[[#This Row],[Stĺpec70]]</f>
        <v>67</v>
      </c>
      <c r="J15" s="228">
        <f>3+2</f>
        <v>5</v>
      </c>
      <c r="K15" s="228">
        <v>0</v>
      </c>
      <c r="L15" s="228"/>
      <c r="M15" s="228">
        <f>3+1</f>
        <v>4</v>
      </c>
      <c r="N15" s="228">
        <v>1</v>
      </c>
      <c r="O15" s="228"/>
      <c r="P15" s="228"/>
      <c r="Q15" s="230"/>
      <c r="R15" s="228">
        <f>3+1</f>
        <v>4</v>
      </c>
      <c r="S15" s="228">
        <f>5+0+1</f>
        <v>6</v>
      </c>
      <c r="T15" s="228">
        <v>3</v>
      </c>
      <c r="U15" s="228">
        <v>5</v>
      </c>
      <c r="V15" s="231">
        <v>3</v>
      </c>
      <c r="W15" s="228"/>
      <c r="X15" s="228"/>
      <c r="Y15" s="228"/>
      <c r="Z15" s="230"/>
      <c r="AA15" s="228">
        <v>0</v>
      </c>
      <c r="AB15" s="228">
        <v>3</v>
      </c>
      <c r="AC15" s="228">
        <v>3</v>
      </c>
      <c r="AD15" s="228">
        <v>0</v>
      </c>
      <c r="AE15" s="231"/>
      <c r="AF15" s="228">
        <v>3</v>
      </c>
      <c r="AG15" s="228">
        <v>3</v>
      </c>
      <c r="AH15" s="228"/>
      <c r="AI15" s="228"/>
      <c r="AJ15" s="230">
        <v>2</v>
      </c>
      <c r="AK15" s="228">
        <v>3</v>
      </c>
      <c r="AL15" s="228"/>
      <c r="AM15" s="228">
        <v>2</v>
      </c>
      <c r="AN15" s="228">
        <f>3+1</f>
        <v>4</v>
      </c>
      <c r="AO15" s="231"/>
      <c r="AP15" s="228"/>
      <c r="AQ15" s="228"/>
      <c r="AR15" s="228">
        <f>3+1</f>
        <v>4</v>
      </c>
      <c r="AS15" s="228">
        <f>3+1</f>
        <v>4</v>
      </c>
      <c r="AT15" s="228"/>
      <c r="AU15" s="228"/>
      <c r="AV15" s="228"/>
      <c r="AW15" s="228">
        <f>2+1</f>
        <v>3</v>
      </c>
      <c r="AX15" s="228">
        <v>4</v>
      </c>
      <c r="AY15" s="228">
        <v>0</v>
      </c>
      <c r="AZ15" s="228">
        <v>3</v>
      </c>
      <c r="BA15" s="228">
        <v>0</v>
      </c>
      <c r="BB15" s="228"/>
      <c r="BC15" s="228">
        <f>2+0+1</f>
        <v>3</v>
      </c>
      <c r="BD15" s="228">
        <f>5+0+1</f>
        <v>6</v>
      </c>
      <c r="BE15" s="228">
        <f>2+0+1</f>
        <v>3</v>
      </c>
      <c r="BF15" s="228"/>
      <c r="BG15" s="228"/>
      <c r="BH15" s="228"/>
      <c r="BI15" s="228"/>
      <c r="BJ15" s="228"/>
      <c r="BK15" s="228">
        <v>2</v>
      </c>
      <c r="BL15" s="228">
        <v>4</v>
      </c>
      <c r="BM15" s="228">
        <v>3</v>
      </c>
      <c r="BN15" s="228">
        <v>4</v>
      </c>
      <c r="BO15" s="228">
        <v>3</v>
      </c>
      <c r="BP15" s="228">
        <v>1</v>
      </c>
      <c r="BQ15" s="228"/>
      <c r="BR15" s="228"/>
      <c r="BS15" s="228">
        <v>3</v>
      </c>
      <c r="BT15" s="228">
        <v>0</v>
      </c>
      <c r="BU15" s="228"/>
      <c r="BV15" s="228"/>
      <c r="BW15" s="228">
        <f>3+0+1</f>
        <v>4</v>
      </c>
      <c r="BX15" s="228">
        <f>5+0+1</f>
        <v>6</v>
      </c>
    </row>
    <row r="16" spans="1:76" s="232" customFormat="1" ht="18" customHeight="1">
      <c r="A16" s="223" t="s">
        <v>172</v>
      </c>
      <c r="B16" s="220" t="s">
        <v>130</v>
      </c>
      <c r="C16" s="222">
        <v>7987</v>
      </c>
      <c r="D16" s="221" t="s">
        <v>131</v>
      </c>
      <c r="E16" s="222">
        <v>10203</v>
      </c>
      <c r="F16" s="222">
        <v>2009</v>
      </c>
      <c r="G16" s="221" t="s">
        <v>304</v>
      </c>
      <c r="H16" s="222">
        <f t="shared" si="0"/>
        <v>9</v>
      </c>
      <c r="I16" s="223">
        <v>40</v>
      </c>
      <c r="J16" s="222"/>
      <c r="K16" s="222"/>
      <c r="L16" s="222"/>
      <c r="M16" s="222"/>
      <c r="N16" s="222"/>
      <c r="O16" s="222"/>
      <c r="P16" s="222"/>
      <c r="Q16" s="224"/>
      <c r="R16" s="222">
        <v>1</v>
      </c>
      <c r="S16" s="222"/>
      <c r="T16" s="222">
        <v>2</v>
      </c>
      <c r="U16" s="222"/>
      <c r="V16" s="225"/>
      <c r="W16" s="222"/>
      <c r="X16" s="222"/>
      <c r="Y16" s="222"/>
      <c r="Z16" s="224"/>
      <c r="AA16" s="222">
        <v>0</v>
      </c>
      <c r="AB16" s="222">
        <v>0</v>
      </c>
      <c r="AC16" s="222"/>
      <c r="AD16" s="222">
        <v>0</v>
      </c>
      <c r="AE16" s="225"/>
      <c r="AF16" s="222"/>
      <c r="AG16" s="222"/>
      <c r="AH16" s="222"/>
      <c r="AI16" s="222"/>
      <c r="AJ16" s="224">
        <v>1</v>
      </c>
      <c r="AK16" s="222"/>
      <c r="AL16" s="222"/>
      <c r="AM16" s="222">
        <v>0</v>
      </c>
      <c r="AN16" s="222"/>
      <c r="AO16" s="225"/>
      <c r="AP16" s="222"/>
      <c r="AQ16" s="222"/>
      <c r="AR16" s="222"/>
      <c r="AS16" s="222"/>
      <c r="AT16" s="222"/>
      <c r="AU16" s="222"/>
      <c r="AV16" s="222"/>
      <c r="AW16" s="222">
        <v>1</v>
      </c>
      <c r="AX16" s="222"/>
      <c r="AY16" s="222">
        <v>0</v>
      </c>
      <c r="AZ16" s="222"/>
      <c r="BA16" s="222">
        <v>0</v>
      </c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>
        <v>0</v>
      </c>
      <c r="BQ16" s="222">
        <v>1</v>
      </c>
      <c r="BR16" s="222"/>
      <c r="BS16" s="222"/>
      <c r="BT16" s="222">
        <v>1</v>
      </c>
      <c r="BU16" s="222">
        <v>2</v>
      </c>
      <c r="BV16" s="222"/>
      <c r="BW16" s="222"/>
      <c r="BX16" s="222"/>
    </row>
    <row r="17" spans="1:76" s="232" customFormat="1" ht="18" customHeight="1">
      <c r="A17" s="262"/>
      <c r="B17" s="263"/>
      <c r="C17" s="264"/>
      <c r="D17" s="265" t="s">
        <v>234</v>
      </c>
      <c r="E17" s="264">
        <v>9896</v>
      </c>
      <c r="F17" s="264">
        <v>2004</v>
      </c>
      <c r="G17" s="265"/>
      <c r="H17" s="264">
        <f t="shared" si="0"/>
        <v>3</v>
      </c>
      <c r="I17" s="262"/>
      <c r="J17" s="264"/>
      <c r="K17" s="264"/>
      <c r="L17" s="264"/>
      <c r="M17" s="264"/>
      <c r="N17" s="264"/>
      <c r="O17" s="264"/>
      <c r="P17" s="264"/>
      <c r="Q17" s="266"/>
      <c r="R17" s="264"/>
      <c r="S17" s="264"/>
      <c r="T17" s="264"/>
      <c r="U17" s="264"/>
      <c r="V17" s="267"/>
      <c r="W17" s="264"/>
      <c r="X17" s="264"/>
      <c r="Y17" s="264"/>
      <c r="Z17" s="266"/>
      <c r="AA17" s="264"/>
      <c r="AB17" s="264"/>
      <c r="AC17" s="264"/>
      <c r="AD17" s="264"/>
      <c r="AE17" s="267"/>
      <c r="AF17" s="264"/>
      <c r="AG17" s="264"/>
      <c r="AH17" s="264"/>
      <c r="AI17" s="264"/>
      <c r="AJ17" s="266"/>
      <c r="AK17" s="264"/>
      <c r="AL17" s="264"/>
      <c r="AM17" s="264"/>
      <c r="AN17" s="264"/>
      <c r="AO17" s="267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>
        <v>0</v>
      </c>
      <c r="BQ17" s="264">
        <v>2</v>
      </c>
      <c r="BR17" s="264"/>
      <c r="BS17" s="264"/>
      <c r="BT17" s="264">
        <v>0</v>
      </c>
      <c r="BU17" s="264">
        <v>1</v>
      </c>
      <c r="BV17" s="264"/>
      <c r="BW17" s="264"/>
      <c r="BX17" s="264"/>
    </row>
    <row r="18" spans="1:76" s="232" customFormat="1" ht="18" customHeight="1">
      <c r="A18" s="190"/>
      <c r="B18" s="186"/>
      <c r="C18" s="189"/>
      <c r="D18" s="181" t="s">
        <v>218</v>
      </c>
      <c r="E18" s="189">
        <v>7701</v>
      </c>
      <c r="F18" s="189">
        <v>2007</v>
      </c>
      <c r="G18" s="181"/>
      <c r="H18" s="189">
        <f t="shared" si="0"/>
        <v>34</v>
      </c>
      <c r="I18" s="190"/>
      <c r="J18" s="189"/>
      <c r="K18" s="189">
        <v>0</v>
      </c>
      <c r="L18" s="189">
        <v>0</v>
      </c>
      <c r="M18" s="189"/>
      <c r="N18" s="189">
        <v>2</v>
      </c>
      <c r="O18" s="189">
        <f>3+1</f>
        <v>4</v>
      </c>
      <c r="P18" s="189"/>
      <c r="Q18" s="217"/>
      <c r="R18" s="189"/>
      <c r="S18" s="189"/>
      <c r="T18" s="189"/>
      <c r="U18" s="189"/>
      <c r="V18" s="218"/>
      <c r="W18" s="189">
        <v>0</v>
      </c>
      <c r="X18" s="189">
        <v>0</v>
      </c>
      <c r="Y18" s="189">
        <f>(1+0+1)*1.5</f>
        <v>3</v>
      </c>
      <c r="Z18" s="217"/>
      <c r="AA18" s="189">
        <v>1</v>
      </c>
      <c r="AB18" s="189">
        <v>2</v>
      </c>
      <c r="AC18" s="189"/>
      <c r="AD18" s="189">
        <v>0</v>
      </c>
      <c r="AE18" s="218">
        <v>2</v>
      </c>
      <c r="AF18" s="189"/>
      <c r="AG18" s="189"/>
      <c r="AH18" s="189"/>
      <c r="AI18" s="189"/>
      <c r="AJ18" s="217">
        <v>0</v>
      </c>
      <c r="AK18" s="189"/>
      <c r="AL18" s="189">
        <v>4</v>
      </c>
      <c r="AM18" s="189">
        <v>1</v>
      </c>
      <c r="AN18" s="189"/>
      <c r="AO18" s="218"/>
      <c r="AP18" s="189"/>
      <c r="AQ18" s="189"/>
      <c r="AR18" s="189"/>
      <c r="AS18" s="189"/>
      <c r="AT18" s="189"/>
      <c r="AU18" s="189"/>
      <c r="AV18" s="189"/>
      <c r="AW18" s="189">
        <f>3+1</f>
        <v>4</v>
      </c>
      <c r="AX18" s="189">
        <v>3</v>
      </c>
      <c r="AY18" s="189">
        <v>0</v>
      </c>
      <c r="AZ18" s="189">
        <v>4</v>
      </c>
      <c r="BA18" s="189">
        <v>0</v>
      </c>
      <c r="BB18" s="189">
        <v>4</v>
      </c>
      <c r="BC18" s="189"/>
      <c r="BD18" s="189"/>
      <c r="BE18" s="189"/>
      <c r="BF18" s="189">
        <v>0</v>
      </c>
      <c r="BG18" s="189">
        <v>0</v>
      </c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</row>
    <row r="19" spans="1:76" s="232" customFormat="1" ht="18" customHeight="1">
      <c r="A19" s="262" t="s">
        <v>173</v>
      </c>
      <c r="B19" s="263" t="s">
        <v>333</v>
      </c>
      <c r="C19" s="264">
        <v>8604</v>
      </c>
      <c r="D19" s="265" t="s">
        <v>332</v>
      </c>
      <c r="E19" s="264">
        <v>9547</v>
      </c>
      <c r="F19" s="264"/>
      <c r="G19" s="265" t="s">
        <v>42</v>
      </c>
      <c r="H19" s="264">
        <f t="shared" si="0"/>
        <v>10</v>
      </c>
      <c r="I19" s="262">
        <f>H19</f>
        <v>10</v>
      </c>
      <c r="J19" s="264">
        <v>2</v>
      </c>
      <c r="K19" s="264"/>
      <c r="L19" s="264"/>
      <c r="M19" s="264">
        <v>2</v>
      </c>
      <c r="N19" s="264"/>
      <c r="O19" s="264"/>
      <c r="P19" s="264"/>
      <c r="Q19" s="266"/>
      <c r="R19" s="264"/>
      <c r="S19" s="264"/>
      <c r="T19" s="264"/>
      <c r="U19" s="264"/>
      <c r="V19" s="267"/>
      <c r="W19" s="264"/>
      <c r="X19" s="264"/>
      <c r="Y19" s="264"/>
      <c r="Z19" s="266"/>
      <c r="AA19" s="264"/>
      <c r="AB19" s="264"/>
      <c r="AC19" s="264">
        <v>2</v>
      </c>
      <c r="AD19" s="264"/>
      <c r="AE19" s="267"/>
      <c r="AF19" s="264"/>
      <c r="AG19" s="264"/>
      <c r="AH19" s="264"/>
      <c r="AI19" s="264"/>
      <c r="AJ19" s="266"/>
      <c r="AK19" s="264"/>
      <c r="AL19" s="264"/>
      <c r="AM19" s="264"/>
      <c r="AN19" s="264"/>
      <c r="AO19" s="267"/>
      <c r="AP19" s="264"/>
      <c r="AQ19" s="264"/>
      <c r="AR19" s="264">
        <v>1</v>
      </c>
      <c r="AS19" s="264">
        <v>0</v>
      </c>
      <c r="AT19" s="264"/>
      <c r="AU19" s="264"/>
      <c r="AV19" s="264"/>
      <c r="AW19" s="264"/>
      <c r="AX19" s="264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264"/>
      <c r="BM19" s="264"/>
      <c r="BN19" s="264"/>
      <c r="BO19" s="264">
        <v>1</v>
      </c>
      <c r="BP19" s="264"/>
      <c r="BQ19" s="264"/>
      <c r="BR19" s="264"/>
      <c r="BS19" s="264">
        <v>2</v>
      </c>
      <c r="BT19" s="264"/>
      <c r="BU19" s="264"/>
      <c r="BV19" s="264"/>
      <c r="BW19" s="264"/>
      <c r="BX19" s="264"/>
    </row>
    <row r="20" spans="1:76" s="13" customFormat="1" ht="18" customHeight="1">
      <c r="A20" s="223" t="s">
        <v>174</v>
      </c>
      <c r="B20" s="220" t="s">
        <v>476</v>
      </c>
      <c r="C20" s="222">
        <v>8547</v>
      </c>
      <c r="D20" s="221" t="s">
        <v>477</v>
      </c>
      <c r="E20" s="222">
        <v>5174</v>
      </c>
      <c r="F20" s="222">
        <v>2001</v>
      </c>
      <c r="G20" s="221" t="s">
        <v>478</v>
      </c>
      <c r="H20" s="222">
        <f t="shared" si="0"/>
        <v>8</v>
      </c>
      <c r="I20" s="223">
        <f>H20</f>
        <v>8</v>
      </c>
      <c r="J20" s="222"/>
      <c r="K20" s="222"/>
      <c r="L20" s="222"/>
      <c r="M20" s="222"/>
      <c r="N20" s="222"/>
      <c r="O20" s="222"/>
      <c r="P20" s="222"/>
      <c r="Q20" s="224"/>
      <c r="R20" s="222"/>
      <c r="S20" s="222"/>
      <c r="T20" s="222"/>
      <c r="U20" s="222"/>
      <c r="V20" s="225"/>
      <c r="W20" s="222"/>
      <c r="X20" s="222"/>
      <c r="Y20" s="222"/>
      <c r="Z20" s="224"/>
      <c r="AA20" s="222"/>
      <c r="AB20" s="222"/>
      <c r="AC20" s="222"/>
      <c r="AD20" s="222"/>
      <c r="AE20" s="225"/>
      <c r="AF20" s="222"/>
      <c r="AG20" s="222"/>
      <c r="AH20" s="222"/>
      <c r="AI20" s="222"/>
      <c r="AJ20" s="224"/>
      <c r="AK20" s="222"/>
      <c r="AL20" s="222"/>
      <c r="AM20" s="222"/>
      <c r="AN20" s="222"/>
      <c r="AO20" s="225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>
        <f>3+0+1</f>
        <v>4</v>
      </c>
      <c r="BD20" s="222"/>
      <c r="BE20" s="222">
        <f>3+0+1</f>
        <v>4</v>
      </c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</row>
    <row r="21" spans="1:76" s="232" customFormat="1" ht="18" customHeight="1">
      <c r="A21" s="262" t="s">
        <v>178</v>
      </c>
      <c r="B21" s="263" t="s">
        <v>239</v>
      </c>
      <c r="C21" s="264">
        <v>8506</v>
      </c>
      <c r="D21" s="265" t="s">
        <v>463</v>
      </c>
      <c r="E21" s="264">
        <v>9361</v>
      </c>
      <c r="F21" s="264"/>
      <c r="G21" s="265" t="s">
        <v>69</v>
      </c>
      <c r="H21" s="264">
        <f t="shared" si="0"/>
        <v>6</v>
      </c>
      <c r="I21" s="262">
        <f>H21</f>
        <v>6</v>
      </c>
      <c r="J21" s="264"/>
      <c r="K21" s="264"/>
      <c r="L21" s="264"/>
      <c r="M21" s="264"/>
      <c r="N21" s="264"/>
      <c r="O21" s="264"/>
      <c r="P21" s="264"/>
      <c r="Q21" s="266"/>
      <c r="R21" s="264"/>
      <c r="S21" s="264"/>
      <c r="T21" s="264"/>
      <c r="U21" s="264"/>
      <c r="V21" s="267"/>
      <c r="W21" s="264"/>
      <c r="X21" s="264"/>
      <c r="Y21" s="264"/>
      <c r="Z21" s="266"/>
      <c r="AA21" s="264"/>
      <c r="AB21" s="264"/>
      <c r="AC21" s="264"/>
      <c r="AD21" s="264"/>
      <c r="AE21" s="267"/>
      <c r="AF21" s="264"/>
      <c r="AG21" s="264"/>
      <c r="AH21" s="264"/>
      <c r="AI21" s="264"/>
      <c r="AJ21" s="266"/>
      <c r="AK21" s="264"/>
      <c r="AL21" s="264"/>
      <c r="AM21" s="264"/>
      <c r="AN21" s="264"/>
      <c r="AO21" s="267"/>
      <c r="AP21" s="264">
        <v>3</v>
      </c>
      <c r="AQ21" s="264">
        <v>3</v>
      </c>
      <c r="AR21" s="264"/>
      <c r="AS21" s="264"/>
      <c r="AT21" s="264"/>
      <c r="AU21" s="264"/>
      <c r="AV21" s="264"/>
      <c r="AW21" s="264"/>
      <c r="AX21" s="264"/>
      <c r="AY21" s="264"/>
      <c r="AZ21" s="264"/>
      <c r="BA21" s="264"/>
      <c r="BB21" s="264"/>
      <c r="BC21" s="264"/>
      <c r="BD21" s="264"/>
      <c r="BE21" s="264"/>
      <c r="BF21" s="264"/>
      <c r="BG21" s="264"/>
      <c r="BH21" s="264"/>
      <c r="BI21" s="264"/>
      <c r="BJ21" s="264"/>
      <c r="BK21" s="264"/>
      <c r="BL21" s="264"/>
      <c r="BM21" s="264"/>
      <c r="BN21" s="264"/>
      <c r="BO21" s="264"/>
      <c r="BP21" s="264"/>
      <c r="BQ21" s="264"/>
      <c r="BR21" s="264"/>
      <c r="BS21" s="264"/>
      <c r="BT21" s="264"/>
      <c r="BU21" s="264"/>
      <c r="BV21" s="264"/>
      <c r="BW21" s="264"/>
      <c r="BX21" s="264"/>
    </row>
    <row r="22" spans="1:76" s="232" customFormat="1" ht="18" customHeight="1">
      <c r="A22" s="223" t="s">
        <v>175</v>
      </c>
      <c r="B22" s="220" t="s">
        <v>404</v>
      </c>
      <c r="C22" s="222"/>
      <c r="D22" s="221" t="s">
        <v>403</v>
      </c>
      <c r="E22" s="222"/>
      <c r="F22" s="222"/>
      <c r="G22" s="221" t="s">
        <v>42</v>
      </c>
      <c r="H22" s="222">
        <f t="shared" si="0"/>
        <v>5</v>
      </c>
      <c r="I22" s="223">
        <f>H22</f>
        <v>5</v>
      </c>
      <c r="J22" s="222"/>
      <c r="K22" s="222"/>
      <c r="L22" s="222"/>
      <c r="M22" s="222"/>
      <c r="N22" s="222"/>
      <c r="O22" s="222"/>
      <c r="P22" s="222">
        <v>5</v>
      </c>
      <c r="Q22" s="224"/>
      <c r="R22" s="222"/>
      <c r="S22" s="222"/>
      <c r="T22" s="222"/>
      <c r="U22" s="222"/>
      <c r="V22" s="225"/>
      <c r="W22" s="222"/>
      <c r="X22" s="222"/>
      <c r="Y22" s="222"/>
      <c r="Z22" s="224"/>
      <c r="AA22" s="222"/>
      <c r="AB22" s="222"/>
      <c r="AC22" s="222"/>
      <c r="AD22" s="222"/>
      <c r="AE22" s="225"/>
      <c r="AF22" s="222"/>
      <c r="AG22" s="222"/>
      <c r="AH22" s="222"/>
      <c r="AI22" s="222"/>
      <c r="AJ22" s="224"/>
      <c r="AK22" s="222"/>
      <c r="AL22" s="222"/>
      <c r="AM22" s="222"/>
      <c r="AN22" s="222"/>
      <c r="AO22" s="225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</row>
    <row r="23" spans="1:76" s="232" customFormat="1" ht="18" customHeight="1">
      <c r="A23" s="229" t="s">
        <v>176</v>
      </c>
      <c r="B23" s="226" t="s">
        <v>257</v>
      </c>
      <c r="C23" s="228">
        <v>8426</v>
      </c>
      <c r="D23" s="227" t="s">
        <v>165</v>
      </c>
      <c r="E23" s="228">
        <v>9719</v>
      </c>
      <c r="F23" s="228">
        <v>2006</v>
      </c>
      <c r="G23" s="227" t="s">
        <v>112</v>
      </c>
      <c r="H23" s="228">
        <f t="shared" si="0"/>
        <v>2</v>
      </c>
      <c r="I23" s="229">
        <f>SUM(H23:H24)</f>
        <v>3</v>
      </c>
      <c r="J23" s="228"/>
      <c r="K23" s="228"/>
      <c r="L23" s="228"/>
      <c r="M23" s="228"/>
      <c r="N23" s="228"/>
      <c r="O23" s="228"/>
      <c r="P23" s="228"/>
      <c r="Q23" s="230"/>
      <c r="R23" s="228"/>
      <c r="S23" s="228"/>
      <c r="T23" s="228"/>
      <c r="U23" s="228"/>
      <c r="V23" s="231"/>
      <c r="W23" s="228"/>
      <c r="X23" s="228"/>
      <c r="Y23" s="228"/>
      <c r="Z23" s="230"/>
      <c r="AA23" s="228"/>
      <c r="AB23" s="228"/>
      <c r="AC23" s="228"/>
      <c r="AD23" s="228"/>
      <c r="AE23" s="231"/>
      <c r="AF23" s="228"/>
      <c r="AG23" s="228"/>
      <c r="AH23" s="228"/>
      <c r="AI23" s="228"/>
      <c r="AJ23" s="230"/>
      <c r="AK23" s="228"/>
      <c r="AL23" s="228"/>
      <c r="AM23" s="228"/>
      <c r="AN23" s="228"/>
      <c r="AO23" s="231"/>
      <c r="AP23" s="228"/>
      <c r="AQ23" s="228"/>
      <c r="AR23" s="228">
        <v>2</v>
      </c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228"/>
      <c r="BI23" s="228"/>
      <c r="BJ23" s="228"/>
      <c r="BK23" s="228"/>
      <c r="BL23" s="228"/>
      <c r="BM23" s="228"/>
      <c r="BN23" s="228"/>
      <c r="BO23" s="228"/>
      <c r="BP23" s="228"/>
      <c r="BQ23" s="228"/>
      <c r="BR23" s="228"/>
      <c r="BS23" s="228"/>
      <c r="BT23" s="228"/>
      <c r="BU23" s="228"/>
      <c r="BV23" s="228"/>
      <c r="BW23" s="228"/>
      <c r="BX23" s="228"/>
    </row>
    <row r="24" spans="1:76" s="232" customFormat="1" ht="18" customHeight="1">
      <c r="A24" s="190"/>
      <c r="B24" s="186"/>
      <c r="C24" s="189"/>
      <c r="D24" s="221" t="s">
        <v>166</v>
      </c>
      <c r="E24" s="222">
        <v>6942</v>
      </c>
      <c r="F24" s="222">
        <v>2002</v>
      </c>
      <c r="G24" s="221"/>
      <c r="H24" s="189">
        <f t="shared" si="0"/>
        <v>1</v>
      </c>
      <c r="I24" s="223"/>
      <c r="J24" s="189"/>
      <c r="K24" s="189"/>
      <c r="L24" s="189"/>
      <c r="M24" s="189"/>
      <c r="N24" s="189"/>
      <c r="O24" s="189"/>
      <c r="P24" s="189"/>
      <c r="Q24" s="217"/>
      <c r="R24" s="189"/>
      <c r="S24" s="189"/>
      <c r="T24" s="189"/>
      <c r="U24" s="189"/>
      <c r="V24" s="218"/>
      <c r="W24" s="189"/>
      <c r="X24" s="189"/>
      <c r="Y24" s="189"/>
      <c r="Z24" s="217"/>
      <c r="AA24" s="189"/>
      <c r="AB24" s="189"/>
      <c r="AC24" s="189"/>
      <c r="AD24" s="189"/>
      <c r="AE24" s="218"/>
      <c r="AF24" s="189"/>
      <c r="AG24" s="189"/>
      <c r="AH24" s="189"/>
      <c r="AI24" s="189"/>
      <c r="AJ24" s="217"/>
      <c r="AK24" s="189"/>
      <c r="AL24" s="189"/>
      <c r="AM24" s="189"/>
      <c r="AN24" s="189"/>
      <c r="AO24" s="218"/>
      <c r="AP24" s="189"/>
      <c r="AQ24" s="189"/>
      <c r="AR24" s="189"/>
      <c r="AS24" s="189">
        <v>1</v>
      </c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</row>
    <row r="25" spans="1:76" s="232" customFormat="1" ht="18" customHeight="1">
      <c r="A25" s="229" t="s">
        <v>176</v>
      </c>
      <c r="B25" s="226" t="s">
        <v>113</v>
      </c>
      <c r="C25" s="228">
        <v>7471</v>
      </c>
      <c r="D25" s="227" t="s">
        <v>381</v>
      </c>
      <c r="E25" s="228">
        <v>10509</v>
      </c>
      <c r="F25" s="228">
        <v>2014</v>
      </c>
      <c r="G25" s="227" t="s">
        <v>207</v>
      </c>
      <c r="H25" s="228">
        <f t="shared" si="0"/>
        <v>3</v>
      </c>
      <c r="I25" s="229">
        <f>H25</f>
        <v>3</v>
      </c>
      <c r="J25" s="228"/>
      <c r="K25" s="228"/>
      <c r="L25" s="228"/>
      <c r="M25" s="228"/>
      <c r="N25" s="228"/>
      <c r="O25" s="228"/>
      <c r="P25" s="228"/>
      <c r="Q25" s="230"/>
      <c r="R25" s="228"/>
      <c r="S25" s="228"/>
      <c r="T25" s="228"/>
      <c r="U25" s="228"/>
      <c r="V25" s="231"/>
      <c r="W25" s="228"/>
      <c r="X25" s="228"/>
      <c r="Y25" s="228"/>
      <c r="Z25" s="230"/>
      <c r="AA25" s="228"/>
      <c r="AB25" s="228"/>
      <c r="AC25" s="228"/>
      <c r="AD25" s="228"/>
      <c r="AE25" s="231"/>
      <c r="AF25" s="228"/>
      <c r="AG25" s="228"/>
      <c r="AH25" s="228"/>
      <c r="AI25" s="228"/>
      <c r="AJ25" s="230"/>
      <c r="AK25" s="228"/>
      <c r="AL25" s="228"/>
      <c r="AM25" s="228"/>
      <c r="AN25" s="228"/>
      <c r="AO25" s="231"/>
      <c r="AP25" s="228"/>
      <c r="AQ25" s="228"/>
      <c r="AR25" s="228"/>
      <c r="AS25" s="228"/>
      <c r="AT25" s="228">
        <v>3</v>
      </c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</row>
    <row r="26" spans="1:76" s="232" customFormat="1" ht="18" customHeight="1">
      <c r="A26" s="223" t="s">
        <v>176</v>
      </c>
      <c r="B26" s="220" t="s">
        <v>222</v>
      </c>
      <c r="C26" s="222">
        <v>7476</v>
      </c>
      <c r="D26" s="221" t="s">
        <v>215</v>
      </c>
      <c r="E26" s="222">
        <v>10644</v>
      </c>
      <c r="F26" s="222">
        <v>2012</v>
      </c>
      <c r="G26" s="221" t="s">
        <v>112</v>
      </c>
      <c r="H26" s="222">
        <f t="shared" si="0"/>
        <v>3</v>
      </c>
      <c r="I26" s="223">
        <f>H26</f>
        <v>3</v>
      </c>
      <c r="J26" s="222"/>
      <c r="K26" s="222"/>
      <c r="L26" s="222"/>
      <c r="M26" s="222"/>
      <c r="N26" s="222"/>
      <c r="O26" s="222"/>
      <c r="P26" s="222"/>
      <c r="Q26" s="224"/>
      <c r="R26" s="222"/>
      <c r="S26" s="222"/>
      <c r="T26" s="222"/>
      <c r="U26" s="222"/>
      <c r="V26" s="225"/>
      <c r="W26" s="222"/>
      <c r="X26" s="222"/>
      <c r="Y26" s="222"/>
      <c r="Z26" s="224"/>
      <c r="AA26" s="222"/>
      <c r="AB26" s="222"/>
      <c r="AC26" s="222"/>
      <c r="AD26" s="222"/>
      <c r="AE26" s="225"/>
      <c r="AF26" s="222"/>
      <c r="AG26" s="222"/>
      <c r="AH26" s="222"/>
      <c r="AI26" s="222"/>
      <c r="AJ26" s="224"/>
      <c r="AK26" s="222"/>
      <c r="AL26" s="222"/>
      <c r="AM26" s="222"/>
      <c r="AN26" s="222"/>
      <c r="AO26" s="225"/>
      <c r="AP26" s="222"/>
      <c r="AQ26" s="222"/>
      <c r="AR26" s="222"/>
      <c r="AS26" s="222">
        <v>2</v>
      </c>
      <c r="AT26" s="222">
        <v>1</v>
      </c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</row>
    <row r="27" spans="1:76" s="232" customFormat="1" ht="18" customHeight="1">
      <c r="A27" s="229" t="s">
        <v>176</v>
      </c>
      <c r="B27" s="226" t="s">
        <v>223</v>
      </c>
      <c r="C27" s="228">
        <v>8039</v>
      </c>
      <c r="D27" s="227" t="s">
        <v>233</v>
      </c>
      <c r="E27" s="228">
        <v>10251</v>
      </c>
      <c r="F27" s="228">
        <v>2010</v>
      </c>
      <c r="G27" s="227" t="s">
        <v>48</v>
      </c>
      <c r="H27" s="228">
        <f t="shared" si="0"/>
        <v>3</v>
      </c>
      <c r="I27" s="229">
        <f>H27</f>
        <v>3</v>
      </c>
      <c r="J27" s="228"/>
      <c r="K27" s="228"/>
      <c r="L27" s="228"/>
      <c r="M27" s="228"/>
      <c r="N27" s="228"/>
      <c r="O27" s="228"/>
      <c r="P27" s="228"/>
      <c r="Q27" s="230"/>
      <c r="R27" s="228"/>
      <c r="S27" s="228"/>
      <c r="T27" s="228"/>
      <c r="U27" s="228"/>
      <c r="V27" s="231"/>
      <c r="W27" s="228"/>
      <c r="X27" s="228"/>
      <c r="Y27" s="228"/>
      <c r="Z27" s="230"/>
      <c r="AA27" s="228"/>
      <c r="AB27" s="228"/>
      <c r="AC27" s="228"/>
      <c r="AD27" s="228"/>
      <c r="AE27" s="231"/>
      <c r="AF27" s="228"/>
      <c r="AG27" s="228"/>
      <c r="AH27" s="228">
        <f>2+1</f>
        <v>3</v>
      </c>
      <c r="AI27" s="228">
        <v>0</v>
      </c>
      <c r="AJ27" s="230"/>
      <c r="AK27" s="228"/>
      <c r="AL27" s="228"/>
      <c r="AM27" s="228"/>
      <c r="AN27" s="228"/>
      <c r="AO27" s="231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8"/>
      <c r="BI27" s="228"/>
      <c r="BJ27" s="228"/>
      <c r="BK27" s="228"/>
      <c r="BL27" s="228"/>
      <c r="BM27" s="228"/>
      <c r="BN27" s="228"/>
      <c r="BO27" s="228"/>
      <c r="BP27" s="228"/>
      <c r="BQ27" s="228"/>
      <c r="BR27" s="228"/>
      <c r="BS27" s="228"/>
      <c r="BT27" s="228"/>
      <c r="BU27" s="228"/>
      <c r="BV27" s="228"/>
      <c r="BW27" s="228"/>
      <c r="BX27" s="228"/>
    </row>
    <row r="28" spans="1:76" s="232" customFormat="1" ht="18" customHeight="1">
      <c r="A28" s="223"/>
      <c r="B28" s="220"/>
      <c r="C28" s="222"/>
      <c r="D28" s="221" t="s">
        <v>217</v>
      </c>
      <c r="E28" s="222"/>
      <c r="F28" s="222">
        <v>2009</v>
      </c>
      <c r="G28" s="221"/>
      <c r="H28" s="222">
        <f t="shared" si="0"/>
        <v>0</v>
      </c>
      <c r="I28" s="223"/>
      <c r="J28" s="222"/>
      <c r="K28" s="222"/>
      <c r="L28" s="222"/>
      <c r="M28" s="222"/>
      <c r="N28" s="222"/>
      <c r="O28" s="222"/>
      <c r="P28" s="222"/>
      <c r="Q28" s="224"/>
      <c r="R28" s="222"/>
      <c r="S28" s="222"/>
      <c r="T28" s="222"/>
      <c r="U28" s="222"/>
      <c r="V28" s="225"/>
      <c r="W28" s="222"/>
      <c r="X28" s="222"/>
      <c r="Y28" s="222"/>
      <c r="Z28" s="224"/>
      <c r="AA28" s="222"/>
      <c r="AB28" s="222"/>
      <c r="AC28" s="222"/>
      <c r="AD28" s="222"/>
      <c r="AE28" s="225"/>
      <c r="AF28" s="222"/>
      <c r="AG28" s="222"/>
      <c r="AH28" s="222"/>
      <c r="AI28" s="222"/>
      <c r="AJ28" s="224"/>
      <c r="AK28" s="222"/>
      <c r="AL28" s="222"/>
      <c r="AM28" s="222"/>
      <c r="AN28" s="222"/>
      <c r="AO28" s="225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</row>
    <row r="29" spans="1:76" s="232" customFormat="1" ht="18" customHeight="1">
      <c r="A29" s="262" t="s">
        <v>200</v>
      </c>
      <c r="B29" s="263" t="s">
        <v>224</v>
      </c>
      <c r="C29" s="264">
        <v>7872</v>
      </c>
      <c r="D29" s="265" t="s">
        <v>214</v>
      </c>
      <c r="E29" s="264">
        <v>10645</v>
      </c>
      <c r="F29" s="264">
        <v>2007</v>
      </c>
      <c r="G29" s="265" t="s">
        <v>112</v>
      </c>
      <c r="H29" s="264">
        <f t="shared" si="0"/>
        <v>2</v>
      </c>
      <c r="I29" s="262">
        <f>H29</f>
        <v>2</v>
      </c>
      <c r="J29" s="264"/>
      <c r="K29" s="264"/>
      <c r="L29" s="264"/>
      <c r="M29" s="264"/>
      <c r="N29" s="264"/>
      <c r="O29" s="264"/>
      <c r="P29" s="264"/>
      <c r="Q29" s="266"/>
      <c r="R29" s="264"/>
      <c r="S29" s="264"/>
      <c r="T29" s="264"/>
      <c r="U29" s="264"/>
      <c r="V29" s="267"/>
      <c r="W29" s="264"/>
      <c r="X29" s="264"/>
      <c r="Y29" s="264"/>
      <c r="Z29" s="266"/>
      <c r="AA29" s="264"/>
      <c r="AB29" s="264"/>
      <c r="AC29" s="264"/>
      <c r="AD29" s="264"/>
      <c r="AE29" s="267"/>
      <c r="AF29" s="264"/>
      <c r="AG29" s="264"/>
      <c r="AH29" s="264"/>
      <c r="AI29" s="264"/>
      <c r="AJ29" s="266"/>
      <c r="AK29" s="264"/>
      <c r="AL29" s="264"/>
      <c r="AM29" s="264"/>
      <c r="AN29" s="264"/>
      <c r="AO29" s="267"/>
      <c r="AP29" s="264"/>
      <c r="AQ29" s="264"/>
      <c r="AR29" s="264"/>
      <c r="AS29" s="264"/>
      <c r="AT29" s="264">
        <v>2</v>
      </c>
      <c r="AU29" s="264"/>
      <c r="AV29" s="264"/>
      <c r="AW29" s="264"/>
      <c r="AX29" s="264"/>
      <c r="AY29" s="264"/>
      <c r="AZ29" s="264"/>
      <c r="BA29" s="264"/>
      <c r="BB29" s="264"/>
      <c r="BC29" s="264"/>
      <c r="BD29" s="264"/>
      <c r="BE29" s="264"/>
      <c r="BF29" s="264"/>
      <c r="BG29" s="264"/>
      <c r="BH29" s="264"/>
      <c r="BI29" s="264"/>
      <c r="BJ29" s="264"/>
      <c r="BK29" s="264"/>
      <c r="BL29" s="264"/>
      <c r="BM29" s="264"/>
      <c r="BN29" s="264"/>
      <c r="BO29" s="264"/>
      <c r="BP29" s="264"/>
      <c r="BQ29" s="264"/>
      <c r="BR29" s="264"/>
      <c r="BS29" s="264"/>
      <c r="BT29" s="264"/>
      <c r="BU29" s="264"/>
      <c r="BV29" s="264"/>
      <c r="BW29" s="264"/>
      <c r="BX29" s="264"/>
    </row>
    <row r="30" spans="1:76" s="232" customFormat="1" ht="18" customHeight="1">
      <c r="A30" s="190" t="s">
        <v>200</v>
      </c>
      <c r="B30" s="186" t="s">
        <v>479</v>
      </c>
      <c r="C30" s="189">
        <v>8610</v>
      </c>
      <c r="D30" s="181" t="s">
        <v>365</v>
      </c>
      <c r="E30" s="189">
        <v>10631</v>
      </c>
      <c r="F30" s="189">
        <v>2013</v>
      </c>
      <c r="G30" s="181" t="s">
        <v>48</v>
      </c>
      <c r="H30" s="189">
        <f t="shared" si="0"/>
        <v>2</v>
      </c>
      <c r="I30" s="190">
        <f>H30</f>
        <v>2</v>
      </c>
      <c r="J30" s="189"/>
      <c r="K30" s="189"/>
      <c r="L30" s="189"/>
      <c r="M30" s="189"/>
      <c r="N30" s="189"/>
      <c r="O30" s="189"/>
      <c r="P30" s="189"/>
      <c r="Q30" s="217"/>
      <c r="R30" s="189"/>
      <c r="S30" s="189"/>
      <c r="T30" s="189"/>
      <c r="U30" s="189"/>
      <c r="V30" s="218"/>
      <c r="W30" s="189"/>
      <c r="X30" s="189"/>
      <c r="Y30" s="189"/>
      <c r="Z30" s="217"/>
      <c r="AA30" s="189"/>
      <c r="AB30" s="189"/>
      <c r="AC30" s="189"/>
      <c r="AD30" s="189"/>
      <c r="AE30" s="218"/>
      <c r="AF30" s="189"/>
      <c r="AG30" s="189"/>
      <c r="AH30" s="189"/>
      <c r="AI30" s="189"/>
      <c r="AJ30" s="217"/>
      <c r="AK30" s="189"/>
      <c r="AL30" s="189"/>
      <c r="AM30" s="189"/>
      <c r="AN30" s="189"/>
      <c r="AO30" s="218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>
        <f>1+0+1</f>
        <v>2</v>
      </c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</row>
    <row r="31" spans="1:76" s="232" customFormat="1" ht="18" customHeight="1">
      <c r="A31" s="229" t="s">
        <v>179</v>
      </c>
      <c r="B31" s="226" t="s">
        <v>116</v>
      </c>
      <c r="C31" s="228">
        <v>7841</v>
      </c>
      <c r="D31" s="227" t="s">
        <v>118</v>
      </c>
      <c r="E31" s="228">
        <v>10234</v>
      </c>
      <c r="F31" s="228">
        <v>2004</v>
      </c>
      <c r="G31" s="227" t="s">
        <v>82</v>
      </c>
      <c r="H31" s="228">
        <f t="shared" si="0"/>
        <v>1</v>
      </c>
      <c r="I31" s="229">
        <f>H31</f>
        <v>1</v>
      </c>
      <c r="J31" s="228"/>
      <c r="K31" s="228"/>
      <c r="L31" s="228"/>
      <c r="M31" s="228"/>
      <c r="N31" s="228"/>
      <c r="O31" s="228"/>
      <c r="P31" s="228"/>
      <c r="Q31" s="230"/>
      <c r="R31" s="228"/>
      <c r="S31" s="228"/>
      <c r="T31" s="228"/>
      <c r="U31" s="228"/>
      <c r="V31" s="231"/>
      <c r="W31" s="228"/>
      <c r="X31" s="228"/>
      <c r="Y31" s="228"/>
      <c r="Z31" s="230"/>
      <c r="AA31" s="228"/>
      <c r="AB31" s="228"/>
      <c r="AC31" s="228"/>
      <c r="AD31" s="228"/>
      <c r="AE31" s="231"/>
      <c r="AF31" s="228"/>
      <c r="AG31" s="228"/>
      <c r="AH31" s="228">
        <f>1+0</f>
        <v>1</v>
      </c>
      <c r="AI31" s="228"/>
      <c r="AJ31" s="230">
        <v>0</v>
      </c>
      <c r="AK31" s="228"/>
      <c r="AL31" s="228"/>
      <c r="AM31" s="228">
        <v>0</v>
      </c>
      <c r="AN31" s="228"/>
      <c r="AO31" s="231"/>
      <c r="AP31" s="228"/>
      <c r="AQ31" s="228"/>
      <c r="AR31" s="228"/>
      <c r="AS31" s="228">
        <v>0</v>
      </c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</row>
    <row r="32" spans="1:76" s="13" customFormat="1" ht="18" customHeight="1">
      <c r="A32" s="223" t="s">
        <v>196</v>
      </c>
      <c r="B32" s="220" t="s">
        <v>480</v>
      </c>
      <c r="C32" s="222">
        <v>8542</v>
      </c>
      <c r="D32" s="221" t="s">
        <v>481</v>
      </c>
      <c r="E32" s="222">
        <v>9025</v>
      </c>
      <c r="F32" s="222">
        <v>2006</v>
      </c>
      <c r="G32" s="221" t="s">
        <v>478</v>
      </c>
      <c r="H32" s="222">
        <f t="shared" si="0"/>
        <v>0</v>
      </c>
      <c r="I32" s="223">
        <f t="shared" ref="I32:I34" si="1">H32</f>
        <v>0</v>
      </c>
      <c r="J32" s="222"/>
      <c r="K32" s="222"/>
      <c r="L32" s="222"/>
      <c r="M32" s="222"/>
      <c r="N32" s="222"/>
      <c r="O32" s="222"/>
      <c r="P32" s="222"/>
      <c r="Q32" s="224"/>
      <c r="R32" s="222"/>
      <c r="S32" s="222"/>
      <c r="T32" s="222"/>
      <c r="U32" s="222"/>
      <c r="V32" s="225"/>
      <c r="W32" s="222"/>
      <c r="X32" s="222"/>
      <c r="Y32" s="222"/>
      <c r="Z32" s="224"/>
      <c r="AA32" s="222"/>
      <c r="AB32" s="222"/>
      <c r="AC32" s="222"/>
      <c r="AD32" s="222"/>
      <c r="AE32" s="225"/>
      <c r="AF32" s="222"/>
      <c r="AG32" s="222"/>
      <c r="AH32" s="222"/>
      <c r="AI32" s="222"/>
      <c r="AJ32" s="224"/>
      <c r="AK32" s="222"/>
      <c r="AL32" s="222"/>
      <c r="AM32" s="222"/>
      <c r="AN32" s="222"/>
      <c r="AO32" s="225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>
        <v>0</v>
      </c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</row>
    <row r="33" spans="1:76" s="232" customFormat="1" ht="18" customHeight="1">
      <c r="A33" s="229" t="s">
        <v>196</v>
      </c>
      <c r="B33" s="226" t="s">
        <v>313</v>
      </c>
      <c r="C33" s="228">
        <v>8738</v>
      </c>
      <c r="D33" s="227" t="s">
        <v>312</v>
      </c>
      <c r="E33" s="228">
        <v>8533</v>
      </c>
      <c r="F33" s="228">
        <v>2005</v>
      </c>
      <c r="G33" s="227" t="s">
        <v>203</v>
      </c>
      <c r="H33" s="228">
        <f t="shared" si="0"/>
        <v>0</v>
      </c>
      <c r="I33" s="229">
        <f t="shared" si="1"/>
        <v>0</v>
      </c>
      <c r="J33" s="228"/>
      <c r="K33" s="228"/>
      <c r="L33" s="228"/>
      <c r="M33" s="228"/>
      <c r="N33" s="228"/>
      <c r="O33" s="228"/>
      <c r="P33" s="228"/>
      <c r="Q33" s="230"/>
      <c r="R33" s="228"/>
      <c r="S33" s="228"/>
      <c r="T33" s="228"/>
      <c r="U33" s="228"/>
      <c r="V33" s="231"/>
      <c r="W33" s="228"/>
      <c r="X33" s="228"/>
      <c r="Y33" s="228"/>
      <c r="Z33" s="230"/>
      <c r="AA33" s="228"/>
      <c r="AB33" s="228"/>
      <c r="AC33" s="228"/>
      <c r="AD33" s="228"/>
      <c r="AE33" s="231"/>
      <c r="AF33" s="228"/>
      <c r="AG33" s="228">
        <v>0</v>
      </c>
      <c r="AH33" s="228">
        <v>0</v>
      </c>
      <c r="AI33" s="228"/>
      <c r="AJ33" s="230"/>
      <c r="AK33" s="228"/>
      <c r="AL33" s="228"/>
      <c r="AM33" s="228"/>
      <c r="AN33" s="228"/>
      <c r="AO33" s="231"/>
      <c r="AP33" s="228"/>
      <c r="AQ33" s="228"/>
      <c r="AR33" s="228"/>
      <c r="AS33" s="228"/>
      <c r="AT33" s="228">
        <v>0</v>
      </c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  <c r="BM33" s="228"/>
      <c r="BN33" s="228"/>
      <c r="BO33" s="228"/>
      <c r="BP33" s="228"/>
      <c r="BQ33" s="228"/>
      <c r="BR33" s="228"/>
      <c r="BS33" s="228"/>
      <c r="BT33" s="228"/>
      <c r="BU33" s="228"/>
      <c r="BV33" s="228"/>
      <c r="BW33" s="228"/>
      <c r="BX33" s="228"/>
    </row>
    <row r="34" spans="1:76" s="232" customFormat="1" ht="18" customHeight="1">
      <c r="A34" s="190" t="s">
        <v>196</v>
      </c>
      <c r="B34" s="186" t="s">
        <v>383</v>
      </c>
      <c r="C34" s="189">
        <v>8768</v>
      </c>
      <c r="D34" s="181" t="s">
        <v>166</v>
      </c>
      <c r="E34" s="189">
        <v>6942</v>
      </c>
      <c r="F34" s="189">
        <v>2002</v>
      </c>
      <c r="G34" s="181" t="s">
        <v>112</v>
      </c>
      <c r="H34" s="189">
        <f t="shared" si="0"/>
        <v>0</v>
      </c>
      <c r="I34" s="190">
        <f t="shared" si="1"/>
        <v>0</v>
      </c>
      <c r="J34" s="189"/>
      <c r="K34" s="189"/>
      <c r="L34" s="189"/>
      <c r="M34" s="189"/>
      <c r="N34" s="189"/>
      <c r="O34" s="189"/>
      <c r="P34" s="189"/>
      <c r="Q34" s="217"/>
      <c r="R34" s="189"/>
      <c r="S34" s="189"/>
      <c r="T34" s="189"/>
      <c r="U34" s="189"/>
      <c r="V34" s="218"/>
      <c r="W34" s="189"/>
      <c r="X34" s="189"/>
      <c r="Y34" s="189"/>
      <c r="Z34" s="217"/>
      <c r="AA34" s="189"/>
      <c r="AB34" s="189"/>
      <c r="AC34" s="189"/>
      <c r="AD34" s="189"/>
      <c r="AE34" s="218"/>
      <c r="AF34" s="189"/>
      <c r="AG34" s="189"/>
      <c r="AH34" s="189"/>
      <c r="AI34" s="189"/>
      <c r="AJ34" s="217"/>
      <c r="AK34" s="189"/>
      <c r="AL34" s="189"/>
      <c r="AM34" s="189"/>
      <c r="AN34" s="189"/>
      <c r="AO34" s="218"/>
      <c r="AP34" s="189"/>
      <c r="AQ34" s="189"/>
      <c r="AR34" s="189"/>
      <c r="AS34" s="189"/>
      <c r="AT34" s="189">
        <v>0</v>
      </c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</row>
    <row r="35" spans="1:76" s="232" customFormat="1" ht="18" customHeight="1">
      <c r="A35" s="298">
        <v>18</v>
      </c>
      <c r="B35" s="299" t="s">
        <v>51</v>
      </c>
      <c r="C35" s="300"/>
      <c r="D35" s="301"/>
      <c r="E35" s="300"/>
      <c r="F35" s="300"/>
      <c r="G35" s="301"/>
      <c r="H35" s="300"/>
      <c r="I35" s="298"/>
      <c r="J35" s="300"/>
      <c r="K35" s="300"/>
      <c r="L35" s="300"/>
      <c r="M35" s="300"/>
      <c r="N35" s="300"/>
      <c r="O35" s="300"/>
      <c r="P35" s="300"/>
      <c r="Q35" s="302"/>
      <c r="R35" s="300"/>
      <c r="S35" s="300"/>
      <c r="T35" s="300"/>
      <c r="U35" s="300"/>
      <c r="V35" s="303"/>
      <c r="W35" s="300"/>
      <c r="X35" s="300"/>
      <c r="Y35" s="300"/>
      <c r="Z35" s="302"/>
      <c r="AA35" s="300"/>
      <c r="AB35" s="300"/>
      <c r="AC35" s="300"/>
      <c r="AD35" s="300"/>
      <c r="AE35" s="303"/>
      <c r="AF35" s="300"/>
      <c r="AG35" s="300"/>
      <c r="AH35" s="300"/>
      <c r="AI35" s="300"/>
      <c r="AJ35" s="302"/>
      <c r="AK35" s="300"/>
      <c r="AL35" s="300"/>
      <c r="AM35" s="300"/>
      <c r="AN35" s="300"/>
      <c r="AO35" s="303"/>
      <c r="AP35" s="300"/>
      <c r="AQ35" s="300"/>
      <c r="AR35" s="300"/>
      <c r="AS35" s="300"/>
      <c r="AT35" s="300"/>
      <c r="AU35" s="300"/>
      <c r="AV35" s="300"/>
      <c r="AW35" s="300"/>
      <c r="AX35" s="300"/>
      <c r="AY35" s="300"/>
      <c r="AZ35" s="300"/>
      <c r="BA35" s="300"/>
      <c r="BB35" s="300"/>
      <c r="BC35" s="300"/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0"/>
      <c r="BO35" s="300"/>
      <c r="BP35" s="300"/>
      <c r="BQ35" s="300"/>
      <c r="BR35" s="300"/>
      <c r="BS35" s="300"/>
      <c r="BT35" s="300"/>
      <c r="BU35" s="300"/>
      <c r="BV35" s="300"/>
      <c r="BW35" s="300"/>
      <c r="BX35" s="300"/>
    </row>
    <row r="36" spans="1:76" s="13" customFormat="1" ht="18" customHeight="1">
      <c r="A36" s="185"/>
      <c r="B36" s="183"/>
      <c r="C36" s="188"/>
      <c r="E36" s="188"/>
      <c r="F36" s="188"/>
      <c r="H36" s="188"/>
      <c r="I36" s="185"/>
    </row>
    <row r="37" spans="1:76" s="13" customFormat="1" ht="18" customHeight="1">
      <c r="A37" s="185"/>
      <c r="B37" s="183"/>
      <c r="C37" s="188"/>
      <c r="E37" s="188"/>
      <c r="F37" s="188"/>
      <c r="H37" s="188"/>
      <c r="I37" s="185"/>
    </row>
    <row r="38" spans="1:76" s="13" customFormat="1" ht="18" customHeight="1">
      <c r="A38" s="185"/>
      <c r="B38" s="183"/>
      <c r="C38" s="188"/>
      <c r="E38" s="188"/>
      <c r="F38" s="188"/>
      <c r="H38" s="188"/>
      <c r="I38" s="185"/>
    </row>
    <row r="39" spans="1:76" s="13" customFormat="1" ht="18" customHeight="1">
      <c r="A39" s="185"/>
      <c r="B39" s="183"/>
      <c r="C39" s="188"/>
      <c r="E39" s="188"/>
      <c r="F39" s="188"/>
      <c r="H39" s="188"/>
      <c r="I39" s="185"/>
    </row>
    <row r="40" spans="1:76" s="13" customFormat="1" ht="18" customHeight="1">
      <c r="A40" s="185"/>
      <c r="B40" s="183"/>
      <c r="C40" s="188"/>
      <c r="E40" s="188"/>
      <c r="F40" s="188"/>
      <c r="H40" s="188"/>
      <c r="I40" s="185"/>
    </row>
    <row r="41" spans="1:76" s="13" customFormat="1" ht="18" customHeight="1">
      <c r="A41" s="185"/>
      <c r="B41" s="183"/>
      <c r="C41" s="188"/>
      <c r="E41" s="188"/>
      <c r="F41" s="188"/>
      <c r="H41" s="188"/>
      <c r="I41" s="185"/>
    </row>
    <row r="42" spans="1:76" s="13" customFormat="1" ht="18" customHeight="1">
      <c r="A42" s="185"/>
      <c r="B42" s="183"/>
      <c r="C42" s="188"/>
      <c r="E42" s="188"/>
      <c r="F42" s="188"/>
      <c r="H42" s="188"/>
      <c r="I42" s="185"/>
    </row>
    <row r="43" spans="1:76" s="13" customFormat="1" ht="18" customHeight="1">
      <c r="A43" s="185"/>
      <c r="B43" s="183"/>
      <c r="C43" s="188"/>
      <c r="E43" s="188"/>
      <c r="F43" s="188"/>
      <c r="H43" s="188"/>
      <c r="I43" s="185"/>
    </row>
    <row r="44" spans="1:76" s="13" customFormat="1" ht="18" customHeight="1">
      <c r="A44" s="185"/>
      <c r="B44" s="183"/>
      <c r="C44" s="188"/>
      <c r="E44" s="188"/>
      <c r="F44" s="188"/>
      <c r="H44" s="188"/>
      <c r="I44" s="185"/>
    </row>
    <row r="45" spans="1:76" s="13" customFormat="1" ht="18" customHeight="1">
      <c r="A45" s="185"/>
      <c r="B45" s="183"/>
      <c r="C45" s="188"/>
      <c r="E45" s="188"/>
      <c r="F45" s="188"/>
      <c r="H45" s="188"/>
      <c r="I45" s="185"/>
    </row>
    <row r="46" spans="1:76" s="13" customFormat="1" ht="18" customHeight="1">
      <c r="A46" s="185"/>
      <c r="B46" s="183"/>
      <c r="C46" s="188"/>
      <c r="E46" s="188"/>
      <c r="F46" s="188"/>
      <c r="H46" s="188"/>
      <c r="I46" s="185"/>
    </row>
    <row r="47" spans="1:76" s="13" customFormat="1" ht="18" customHeight="1">
      <c r="A47" s="185"/>
      <c r="B47" s="183"/>
      <c r="C47" s="188"/>
      <c r="E47" s="188"/>
      <c r="F47" s="188"/>
      <c r="H47" s="188"/>
      <c r="I47" s="185"/>
    </row>
    <row r="48" spans="1:76" s="13" customFormat="1" ht="18" customHeight="1">
      <c r="A48" s="185"/>
      <c r="B48" s="183"/>
      <c r="C48" s="188"/>
      <c r="E48" s="188"/>
      <c r="F48" s="188"/>
      <c r="H48" s="188"/>
      <c r="I48" s="185"/>
    </row>
  </sheetData>
  <mergeCells count="11">
    <mergeCell ref="F5:F7"/>
    <mergeCell ref="G5:G7"/>
    <mergeCell ref="H5:H7"/>
    <mergeCell ref="I5:I7"/>
    <mergeCell ref="A1:G1"/>
    <mergeCell ref="A3:G3"/>
    <mergeCell ref="A5:A7"/>
    <mergeCell ref="B5:B7"/>
    <mergeCell ref="C5:C7"/>
    <mergeCell ref="D5:D7"/>
    <mergeCell ref="E5:E7"/>
  </mergeCells>
  <phoneticPr fontId="0" type="noConversion"/>
  <conditionalFormatting sqref="L12:L14 K12 K14 O11:O14 K9:L10 AZ9:BX14 Q9:Q13 AY12:AY14 J9:J14 AY9:AY10 M9:N14 P9:P14 O9 R9:AC14 AE9:AX14 AD10:AD14">
    <cfRule type="top10" dxfId="414" priority="5" rank="15"/>
  </conditionalFormatting>
  <conditionalFormatting sqref="J15:S15 U15 W15:AA15 AD15:AE15 AH15:AJ15 AL15:AV15 AX15:AY15 BA15:BB15 BD15 BF15:BL15 BN15 BP15:BX15">
    <cfRule type="top10" dxfId="413" priority="21" rank="15"/>
  </conditionalFormatting>
  <conditionalFormatting sqref="J8 P8:Z8 AC8 M8 AF8:AK8 AM8:BX8">
    <cfRule type="top10" dxfId="412" priority="33" rank="15"/>
  </conditionalFormatting>
  <conditionalFormatting sqref="R18 BU18 BV16:BX18 BT17:BT18 BU16 BQ17:BQ18 BR16:BS18 AW17:AW18 AX16:BP18 S16:AL18 AN16:AV18 AM16:AM17 J16:Q18">
    <cfRule type="top10" dxfId="411" priority="39" rank="15"/>
  </conditionalFormatting>
  <pageMargins left="0.75" right="0.75" top="1" bottom="1" header="0.4921259845" footer="0.4921259845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IZ146"/>
  <sheetViews>
    <sheetView showGridLines="0" zoomScaleNormal="100" workbookViewId="0">
      <pane xSplit="10" ySplit="7" topLeftCell="K8" activePane="bottomRight" state="frozen"/>
      <selection pane="topRight" activeCell="K1" sqref="K1"/>
      <selection pane="bottomLeft" activeCell="A9" sqref="A9"/>
      <selection pane="bottomRight" activeCell="K1" sqref="K1"/>
    </sheetView>
  </sheetViews>
  <sheetFormatPr defaultRowHeight="12.75"/>
  <cols>
    <col min="1" max="1" width="9.42578125" style="99" customWidth="1"/>
    <col min="2" max="2" width="22.7109375" style="26" customWidth="1"/>
    <col min="3" max="3" width="10.7109375" style="175" customWidth="1"/>
    <col min="4" max="4" width="9.42578125" style="188" customWidth="1"/>
    <col min="5" max="5" width="20" customWidth="1"/>
    <col min="6" max="6" width="10.140625" style="175" customWidth="1"/>
    <col min="7" max="7" width="9.85546875" style="175" customWidth="1"/>
    <col min="8" max="8" width="25.28515625" bestFit="1" customWidth="1"/>
    <col min="9" max="9" width="9.85546875" style="175" customWidth="1"/>
    <col min="10" max="10" width="10.42578125" style="99" customWidth="1"/>
    <col min="11" max="11" width="8.42578125" style="175" customWidth="1"/>
    <col min="12" max="12" width="8" style="175" customWidth="1"/>
    <col min="13" max="13" width="7.85546875" style="175" customWidth="1"/>
    <col min="14" max="14" width="8.85546875" style="175" customWidth="1"/>
    <col min="15" max="15" width="15.7109375" style="175" customWidth="1"/>
    <col min="16" max="58" width="4.7109375" style="175" customWidth="1"/>
    <col min="59" max="59" width="7.7109375" style="175" customWidth="1"/>
    <col min="60" max="60" width="6.42578125" style="175" customWidth="1"/>
    <col min="61" max="82" width="4.7109375" style="175" customWidth="1"/>
    <col min="83" max="83" width="7.5703125" style="175" customWidth="1"/>
    <col min="84" max="84" width="6.140625" style="175" customWidth="1"/>
    <col min="85" max="85" width="6.5703125" style="175" customWidth="1"/>
    <col min="86" max="109" width="4.7109375" style="175" customWidth="1"/>
    <col min="110" max="112" width="6.42578125" style="175" customWidth="1"/>
    <col min="113" max="113" width="9.5703125" style="175" customWidth="1"/>
    <col min="114" max="114" width="8.7109375" style="175" customWidth="1"/>
    <col min="115" max="120" width="4.7109375" style="175" customWidth="1"/>
    <col min="121" max="121" width="12.28515625" style="175" customWidth="1"/>
    <col min="122" max="139" width="4.7109375" style="175" customWidth="1"/>
    <col min="140" max="140" width="6.7109375" style="175" customWidth="1"/>
    <col min="141" max="141" width="6" style="175" customWidth="1"/>
    <col min="142" max="142" width="6.28515625" style="175" customWidth="1"/>
    <col min="143" max="156" width="4.7109375" style="175" customWidth="1"/>
    <col min="157" max="157" width="5.28515625" style="175" customWidth="1"/>
    <col min="158" max="158" width="5.7109375" style="175" customWidth="1"/>
    <col min="159" max="159" width="5.140625" style="175" customWidth="1"/>
    <col min="160" max="160" width="7.85546875" style="175" customWidth="1"/>
    <col min="161" max="161" width="7.5703125" style="175" customWidth="1"/>
    <col min="162" max="198" width="4.7109375" style="175" customWidth="1"/>
    <col min="199" max="200" width="6.28515625" style="175" customWidth="1"/>
    <col min="201" max="201" width="5.85546875" style="175" customWidth="1"/>
    <col min="202" max="202" width="13" style="175" customWidth="1"/>
    <col min="203" max="254" width="4.7109375" style="175" customWidth="1"/>
    <col min="255" max="255" width="5.28515625" style="175" customWidth="1"/>
    <col min="256" max="256" width="5.5703125" style="175" customWidth="1"/>
    <col min="257" max="257" width="5" style="175" customWidth="1"/>
    <col min="258" max="258" width="5.42578125" style="175" customWidth="1"/>
    <col min="259" max="260" width="5.28515625" style="175" customWidth="1"/>
  </cols>
  <sheetData>
    <row r="1" spans="1:260" ht="24.95" customHeight="1">
      <c r="A1" s="344" t="s">
        <v>8</v>
      </c>
      <c r="B1" s="344"/>
      <c r="C1" s="344"/>
      <c r="D1" s="344"/>
      <c r="E1" s="344"/>
      <c r="F1" s="344"/>
      <c r="G1" s="344"/>
      <c r="H1" s="344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  <c r="IR1" s="159"/>
      <c r="IS1" s="159"/>
      <c r="IT1" s="159"/>
      <c r="IU1" s="159"/>
      <c r="IV1" s="159"/>
      <c r="IW1" s="159"/>
      <c r="IX1" s="159"/>
      <c r="IY1" s="159"/>
      <c r="IZ1" s="159"/>
    </row>
    <row r="2" spans="1:260" ht="15" customHeight="1">
      <c r="A2" s="6"/>
      <c r="B2" s="184"/>
      <c r="C2" s="7"/>
      <c r="D2" s="187"/>
      <c r="E2" s="7"/>
      <c r="F2" s="7"/>
      <c r="G2" s="7"/>
      <c r="H2" s="7"/>
      <c r="I2" s="12" t="s">
        <v>17</v>
      </c>
      <c r="K2" s="296" t="s">
        <v>17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</row>
    <row r="3" spans="1:260" ht="24.95" customHeight="1">
      <c r="A3" s="344">
        <v>2020</v>
      </c>
      <c r="B3" s="344"/>
      <c r="C3" s="344"/>
      <c r="D3" s="344"/>
      <c r="E3" s="344"/>
      <c r="F3" s="344"/>
      <c r="G3" s="344"/>
      <c r="H3" s="344"/>
      <c r="J3" s="99" t="s">
        <v>17</v>
      </c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 t="s">
        <v>17</v>
      </c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 t="s">
        <v>17</v>
      </c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  <c r="IF3" s="160"/>
      <c r="IG3" s="160"/>
      <c r="IH3" s="160" t="s">
        <v>17</v>
      </c>
      <c r="II3" s="160"/>
      <c r="IJ3" s="160"/>
      <c r="IK3" s="160"/>
      <c r="IL3" s="160"/>
      <c r="IM3" s="160"/>
      <c r="IN3" s="160"/>
      <c r="IO3" s="160"/>
      <c r="IP3" s="160"/>
      <c r="IQ3" s="160"/>
      <c r="IR3" s="160"/>
      <c r="IS3" s="160"/>
      <c r="IT3" s="160"/>
      <c r="IU3" s="160"/>
      <c r="IV3" s="160"/>
      <c r="IW3" s="160"/>
      <c r="IX3" s="160"/>
      <c r="IY3" s="160"/>
      <c r="IZ3" s="160"/>
    </row>
    <row r="4" spans="1:260" ht="15" customHeight="1">
      <c r="D4" s="175"/>
    </row>
    <row r="5" spans="1:260" s="236" customFormat="1" ht="15">
      <c r="A5" s="351" t="s">
        <v>5</v>
      </c>
      <c r="B5" s="345" t="s">
        <v>2</v>
      </c>
      <c r="C5" s="345" t="s">
        <v>278</v>
      </c>
      <c r="D5" s="345" t="s">
        <v>3</v>
      </c>
      <c r="E5" s="345" t="s">
        <v>1</v>
      </c>
      <c r="F5" s="345" t="s">
        <v>278</v>
      </c>
      <c r="G5" s="345" t="s">
        <v>10</v>
      </c>
      <c r="H5" s="345" t="s">
        <v>4</v>
      </c>
      <c r="I5" s="348" t="s">
        <v>279</v>
      </c>
      <c r="J5" s="348" t="s">
        <v>282</v>
      </c>
      <c r="K5" s="237" t="s">
        <v>284</v>
      </c>
      <c r="L5" s="237"/>
      <c r="M5" s="238" t="s">
        <v>286</v>
      </c>
      <c r="N5" s="239"/>
      <c r="O5" s="237" t="s">
        <v>287</v>
      </c>
      <c r="P5" s="238" t="s">
        <v>288</v>
      </c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9"/>
      <c r="AG5" s="237" t="s">
        <v>290</v>
      </c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8" t="s">
        <v>290</v>
      </c>
      <c r="AS5" s="237"/>
      <c r="AT5" s="237"/>
      <c r="AU5" s="237"/>
      <c r="AV5" s="237"/>
      <c r="AW5" s="237"/>
      <c r="AX5" s="237"/>
      <c r="AY5" s="237"/>
      <c r="AZ5" s="237"/>
      <c r="BA5" s="237"/>
      <c r="BB5" s="239"/>
      <c r="BC5" s="237" t="s">
        <v>291</v>
      </c>
      <c r="BD5" s="237"/>
      <c r="BE5" s="237"/>
      <c r="BF5" s="237"/>
      <c r="BG5" s="238" t="s">
        <v>291</v>
      </c>
      <c r="BH5" s="239"/>
      <c r="BI5" s="238" t="s">
        <v>292</v>
      </c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9"/>
      <c r="BY5" s="237" t="s">
        <v>293</v>
      </c>
      <c r="BZ5" s="237"/>
      <c r="CA5" s="237"/>
      <c r="CB5" s="237"/>
      <c r="CC5" s="237"/>
      <c r="CD5" s="237"/>
      <c r="CE5" s="238" t="s">
        <v>295</v>
      </c>
      <c r="CF5" s="237"/>
      <c r="CG5" s="237"/>
      <c r="CH5" s="238" t="s">
        <v>296</v>
      </c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9"/>
      <c r="CZ5" s="237" t="s">
        <v>457</v>
      </c>
      <c r="DA5" s="237"/>
      <c r="DB5" s="237"/>
      <c r="DC5" s="237"/>
      <c r="DD5" s="237"/>
      <c r="DE5" s="239"/>
      <c r="DF5" s="237" t="s">
        <v>487</v>
      </c>
      <c r="DG5" s="237"/>
      <c r="DH5" s="239"/>
      <c r="DI5" s="237" t="s">
        <v>353</v>
      </c>
      <c r="DJ5" s="270"/>
      <c r="DK5" s="237" t="s">
        <v>374</v>
      </c>
      <c r="DL5" s="237"/>
      <c r="DM5" s="237"/>
      <c r="DN5" s="237"/>
      <c r="DO5" s="237"/>
      <c r="DP5" s="239"/>
      <c r="DQ5" s="275" t="s">
        <v>386</v>
      </c>
      <c r="DR5" s="237" t="s">
        <v>389</v>
      </c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9"/>
      <c r="EJ5" s="237" t="s">
        <v>389</v>
      </c>
      <c r="EK5" s="237"/>
      <c r="EL5" s="239"/>
      <c r="EM5" s="237" t="s">
        <v>355</v>
      </c>
      <c r="EN5" s="237"/>
      <c r="EO5" s="237"/>
      <c r="EP5" s="237"/>
      <c r="EQ5" s="237"/>
      <c r="ER5" s="239"/>
      <c r="ES5" s="237" t="s">
        <v>392</v>
      </c>
      <c r="ET5" s="237"/>
      <c r="EU5" s="237"/>
      <c r="EV5" s="237"/>
      <c r="EW5" s="237"/>
      <c r="EX5" s="237"/>
      <c r="EY5" s="237"/>
      <c r="EZ5" s="239"/>
      <c r="FA5" s="237" t="s">
        <v>496</v>
      </c>
      <c r="FB5" s="237"/>
      <c r="FC5" s="239"/>
      <c r="FD5" s="237" t="s">
        <v>397</v>
      </c>
      <c r="FE5" s="239"/>
      <c r="FF5" s="237" t="s">
        <v>399</v>
      </c>
      <c r="FG5" s="237"/>
      <c r="FH5" s="237"/>
      <c r="FI5" s="237"/>
      <c r="FJ5" s="237"/>
      <c r="FK5" s="237"/>
      <c r="FL5" s="239"/>
      <c r="FM5" s="237" t="s">
        <v>483</v>
      </c>
      <c r="FN5" s="237"/>
      <c r="FO5" s="237"/>
      <c r="FP5" s="270"/>
      <c r="FQ5" s="237" t="s">
        <v>503</v>
      </c>
      <c r="FR5" s="237"/>
      <c r="FS5" s="237"/>
      <c r="FT5" s="237"/>
      <c r="FU5" s="237"/>
      <c r="FV5" s="237"/>
      <c r="FW5" s="237"/>
      <c r="FX5" s="239"/>
      <c r="FY5" s="237" t="s">
        <v>570</v>
      </c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9"/>
      <c r="GK5" s="237" t="s">
        <v>531</v>
      </c>
      <c r="GL5" s="237"/>
      <c r="GM5" s="237"/>
      <c r="GN5" s="237"/>
      <c r="GO5" s="237"/>
      <c r="GP5" s="270"/>
      <c r="GQ5" s="237" t="s">
        <v>517</v>
      </c>
      <c r="GR5" s="237"/>
      <c r="GS5" s="239"/>
      <c r="GT5" s="275" t="s">
        <v>518</v>
      </c>
      <c r="GU5" s="237" t="s">
        <v>520</v>
      </c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9"/>
      <c r="HL5" s="237" t="s">
        <v>551</v>
      </c>
      <c r="HM5" s="237"/>
      <c r="HN5" s="239"/>
      <c r="HO5" s="237" t="s">
        <v>533</v>
      </c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9"/>
      <c r="IC5" s="237" t="s">
        <v>558</v>
      </c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  <c r="IO5" s="237"/>
      <c r="IP5" s="237"/>
      <c r="IQ5" s="237"/>
      <c r="IR5" s="237"/>
      <c r="IS5" s="237"/>
      <c r="IT5" s="239"/>
      <c r="IU5" s="237" t="s">
        <v>561</v>
      </c>
      <c r="IV5" s="237"/>
      <c r="IW5" s="239"/>
      <c r="IX5" s="237" t="s">
        <v>561</v>
      </c>
      <c r="IY5" s="237"/>
      <c r="IZ5" s="237"/>
    </row>
    <row r="6" spans="1:260" s="236" customFormat="1" ht="18" customHeight="1">
      <c r="A6" s="352"/>
      <c r="B6" s="346"/>
      <c r="C6" s="346"/>
      <c r="D6" s="346"/>
      <c r="E6" s="346"/>
      <c r="F6" s="346"/>
      <c r="G6" s="346"/>
      <c r="H6" s="346"/>
      <c r="I6" s="349"/>
      <c r="J6" s="349"/>
      <c r="K6" s="233" t="s">
        <v>285</v>
      </c>
      <c r="L6" s="233"/>
      <c r="M6" s="234" t="s">
        <v>183</v>
      </c>
      <c r="N6" s="235"/>
      <c r="O6" s="233" t="s">
        <v>167</v>
      </c>
      <c r="P6" s="234" t="s">
        <v>66</v>
      </c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5"/>
      <c r="AG6" s="233" t="s">
        <v>66</v>
      </c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4" t="s">
        <v>197</v>
      </c>
      <c r="AS6" s="233"/>
      <c r="AT6" s="233"/>
      <c r="AU6" s="233"/>
      <c r="AV6" s="233"/>
      <c r="AW6" s="233"/>
      <c r="AX6" s="233"/>
      <c r="AY6" s="233"/>
      <c r="AZ6" s="233"/>
      <c r="BA6" s="233"/>
      <c r="BB6" s="235"/>
      <c r="BC6" s="233" t="s">
        <v>183</v>
      </c>
      <c r="BD6" s="233"/>
      <c r="BE6" s="233"/>
      <c r="BF6" s="233"/>
      <c r="BG6" s="234" t="s">
        <v>168</v>
      </c>
      <c r="BH6" s="235"/>
      <c r="BI6" s="234" t="s">
        <v>246</v>
      </c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5"/>
      <c r="BY6" s="233" t="s">
        <v>294</v>
      </c>
      <c r="BZ6" s="233"/>
      <c r="CA6" s="233"/>
      <c r="CB6" s="233"/>
      <c r="CC6" s="233"/>
      <c r="CD6" s="233"/>
      <c r="CE6" s="234" t="s">
        <v>226</v>
      </c>
      <c r="CF6" s="233"/>
      <c r="CG6" s="233"/>
      <c r="CH6" s="234" t="s">
        <v>246</v>
      </c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5"/>
      <c r="CZ6" s="233" t="s">
        <v>458</v>
      </c>
      <c r="DA6" s="233"/>
      <c r="DB6" s="233"/>
      <c r="DC6" s="233"/>
      <c r="DD6" s="233"/>
      <c r="DE6" s="235"/>
      <c r="DF6" s="233" t="s">
        <v>488</v>
      </c>
      <c r="DG6" s="233"/>
      <c r="DH6" s="235"/>
      <c r="DI6" s="233" t="s">
        <v>354</v>
      </c>
      <c r="DJ6" s="235"/>
      <c r="DK6" s="233" t="s">
        <v>112</v>
      </c>
      <c r="DL6" s="233"/>
      <c r="DM6" s="233"/>
      <c r="DN6" s="233"/>
      <c r="DO6" s="233"/>
      <c r="DP6" s="235"/>
      <c r="DQ6" s="276" t="s">
        <v>387</v>
      </c>
      <c r="DR6" s="233" t="s">
        <v>246</v>
      </c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/>
      <c r="EF6" s="233"/>
      <c r="EG6" s="233"/>
      <c r="EH6" s="233"/>
      <c r="EI6" s="235"/>
      <c r="EJ6" s="233" t="s">
        <v>488</v>
      </c>
      <c r="EK6" s="233"/>
      <c r="EL6" s="235"/>
      <c r="EM6" s="233" t="s">
        <v>356</v>
      </c>
      <c r="EN6" s="233"/>
      <c r="EO6" s="233"/>
      <c r="EP6" s="233"/>
      <c r="EQ6" s="233"/>
      <c r="ER6" s="235"/>
      <c r="ES6" s="233" t="s">
        <v>167</v>
      </c>
      <c r="ET6" s="233"/>
      <c r="EU6" s="233"/>
      <c r="EV6" s="233"/>
      <c r="EW6" s="233"/>
      <c r="EX6" s="233"/>
      <c r="EY6" s="233"/>
      <c r="EZ6" s="235"/>
      <c r="FA6" s="233" t="s">
        <v>285</v>
      </c>
      <c r="FB6" s="233"/>
      <c r="FC6" s="235"/>
      <c r="FD6" s="233" t="s">
        <v>398</v>
      </c>
      <c r="FE6" s="235"/>
      <c r="FF6" s="233" t="s">
        <v>400</v>
      </c>
      <c r="FG6" s="233"/>
      <c r="FH6" s="233"/>
      <c r="FI6" s="233"/>
      <c r="FJ6" s="233"/>
      <c r="FK6" s="233"/>
      <c r="FL6" s="235"/>
      <c r="FM6" s="233" t="s">
        <v>484</v>
      </c>
      <c r="FN6" s="233"/>
      <c r="FO6" s="233"/>
      <c r="FP6" s="235"/>
      <c r="FQ6" s="233" t="s">
        <v>504</v>
      </c>
      <c r="FR6" s="233"/>
      <c r="FS6" s="233"/>
      <c r="FT6" s="233"/>
      <c r="FU6" s="233"/>
      <c r="FV6" s="233"/>
      <c r="FW6" s="233"/>
      <c r="FX6" s="235"/>
      <c r="FY6" s="233" t="s">
        <v>571</v>
      </c>
      <c r="FZ6" s="233"/>
      <c r="GA6" s="233"/>
      <c r="GB6" s="233"/>
      <c r="GC6" s="233"/>
      <c r="GD6" s="233"/>
      <c r="GE6" s="233"/>
      <c r="GF6" s="233"/>
      <c r="GG6" s="233"/>
      <c r="GH6" s="233"/>
      <c r="GI6" s="233"/>
      <c r="GJ6" s="235"/>
      <c r="GK6" s="233" t="s">
        <v>532</v>
      </c>
      <c r="GL6" s="233"/>
      <c r="GM6" s="233"/>
      <c r="GN6" s="233"/>
      <c r="GO6" s="233"/>
      <c r="GP6" s="235"/>
      <c r="GQ6" s="233" t="s">
        <v>516</v>
      </c>
      <c r="GR6" s="233"/>
      <c r="GS6" s="235"/>
      <c r="GT6" s="276" t="s">
        <v>168</v>
      </c>
      <c r="GU6" s="233" t="s">
        <v>521</v>
      </c>
      <c r="GV6" s="233"/>
      <c r="GW6" s="233"/>
      <c r="GX6" s="233"/>
      <c r="GY6" s="233"/>
      <c r="GZ6" s="233"/>
      <c r="HA6" s="233"/>
      <c r="HB6" s="233"/>
      <c r="HC6" s="233"/>
      <c r="HD6" s="233"/>
      <c r="HE6" s="233"/>
      <c r="HF6" s="233"/>
      <c r="HG6" s="233"/>
      <c r="HH6" s="233"/>
      <c r="HI6" s="233"/>
      <c r="HJ6" s="233"/>
      <c r="HK6" s="235"/>
      <c r="HL6" s="233" t="s">
        <v>552</v>
      </c>
      <c r="HM6" s="233"/>
      <c r="HN6" s="235"/>
      <c r="HO6" s="233" t="s">
        <v>534</v>
      </c>
      <c r="HP6" s="233"/>
      <c r="HQ6" s="233"/>
      <c r="HR6" s="233"/>
      <c r="HS6" s="233"/>
      <c r="HT6" s="233"/>
      <c r="HU6" s="233"/>
      <c r="HV6" s="233"/>
      <c r="HW6" s="233"/>
      <c r="HX6" s="233"/>
      <c r="HY6" s="233"/>
      <c r="HZ6" s="233"/>
      <c r="IA6" s="233"/>
      <c r="IB6" s="235"/>
      <c r="IC6" s="233" t="s">
        <v>521</v>
      </c>
      <c r="ID6" s="233"/>
      <c r="IE6" s="233"/>
      <c r="IF6" s="233"/>
      <c r="IG6" s="233"/>
      <c r="IH6" s="233"/>
      <c r="II6" s="233"/>
      <c r="IJ6" s="233"/>
      <c r="IK6" s="233"/>
      <c r="IL6" s="233"/>
      <c r="IM6" s="233"/>
      <c r="IN6" s="233"/>
      <c r="IO6" s="233"/>
      <c r="IP6" s="233"/>
      <c r="IQ6" s="233"/>
      <c r="IR6" s="233"/>
      <c r="IS6" s="233"/>
      <c r="IT6" s="235"/>
      <c r="IU6" s="233" t="s">
        <v>562</v>
      </c>
      <c r="IV6" s="233"/>
      <c r="IW6" s="235"/>
      <c r="IX6" s="233" t="s">
        <v>285</v>
      </c>
      <c r="IY6" s="233"/>
      <c r="IZ6" s="233"/>
    </row>
    <row r="7" spans="1:260" s="175" customFormat="1" ht="18" customHeight="1">
      <c r="A7" s="353"/>
      <c r="B7" s="347"/>
      <c r="C7" s="347"/>
      <c r="D7" s="347"/>
      <c r="E7" s="347"/>
      <c r="F7" s="347"/>
      <c r="G7" s="347"/>
      <c r="H7" s="347"/>
      <c r="I7" s="350"/>
      <c r="J7" s="350"/>
      <c r="K7" s="193" t="s">
        <v>106</v>
      </c>
      <c r="L7" s="193" t="s">
        <v>106</v>
      </c>
      <c r="M7" s="194" t="s">
        <v>91</v>
      </c>
      <c r="N7" s="195" t="s">
        <v>182</v>
      </c>
      <c r="O7" s="193" t="s">
        <v>102</v>
      </c>
      <c r="P7" s="194" t="s">
        <v>85</v>
      </c>
      <c r="Q7" s="193" t="s">
        <v>106</v>
      </c>
      <c r="R7" s="193" t="s">
        <v>228</v>
      </c>
      <c r="S7" s="193" t="s">
        <v>65</v>
      </c>
      <c r="T7" s="193" t="s">
        <v>83</v>
      </c>
      <c r="U7" s="193" t="s">
        <v>91</v>
      </c>
      <c r="V7" s="193" t="s">
        <v>92</v>
      </c>
      <c r="W7" s="193" t="s">
        <v>93</v>
      </c>
      <c r="X7" s="193" t="s">
        <v>85</v>
      </c>
      <c r="Y7" s="193" t="s">
        <v>204</v>
      </c>
      <c r="Z7" s="193" t="s">
        <v>229</v>
      </c>
      <c r="AA7" s="193" t="s">
        <v>190</v>
      </c>
      <c r="AB7" s="193" t="s">
        <v>185</v>
      </c>
      <c r="AC7" s="193" t="s">
        <v>289</v>
      </c>
      <c r="AD7" s="193" t="s">
        <v>182</v>
      </c>
      <c r="AE7" s="193" t="s">
        <v>186</v>
      </c>
      <c r="AF7" s="195" t="s">
        <v>194</v>
      </c>
      <c r="AG7" s="193" t="s">
        <v>55</v>
      </c>
      <c r="AH7" s="193" t="s">
        <v>65</v>
      </c>
      <c r="AI7" s="193" t="s">
        <v>83</v>
      </c>
      <c r="AJ7" s="193" t="s">
        <v>84</v>
      </c>
      <c r="AK7" s="193" t="s">
        <v>190</v>
      </c>
      <c r="AL7" s="193" t="s">
        <v>106</v>
      </c>
      <c r="AM7" s="193" t="s">
        <v>83</v>
      </c>
      <c r="AN7" s="193" t="s">
        <v>91</v>
      </c>
      <c r="AO7" s="193" t="s">
        <v>190</v>
      </c>
      <c r="AP7" s="193" t="s">
        <v>185</v>
      </c>
      <c r="AQ7" s="193" t="s">
        <v>182</v>
      </c>
      <c r="AR7" s="194" t="s">
        <v>228</v>
      </c>
      <c r="AS7" s="193" t="s">
        <v>229</v>
      </c>
      <c r="AT7" s="193" t="s">
        <v>91</v>
      </c>
      <c r="AU7" s="193" t="s">
        <v>182</v>
      </c>
      <c r="AV7" s="193" t="s">
        <v>198</v>
      </c>
      <c r="AW7" s="193" t="s">
        <v>190</v>
      </c>
      <c r="AX7" s="193" t="s">
        <v>83</v>
      </c>
      <c r="AY7" s="193" t="s">
        <v>185</v>
      </c>
      <c r="AZ7" s="193" t="s">
        <v>92</v>
      </c>
      <c r="BA7" s="193" t="s">
        <v>93</v>
      </c>
      <c r="BB7" s="195" t="s">
        <v>194</v>
      </c>
      <c r="BC7" s="193" t="s">
        <v>91</v>
      </c>
      <c r="BD7" s="193" t="s">
        <v>92</v>
      </c>
      <c r="BE7" s="193" t="s">
        <v>182</v>
      </c>
      <c r="BF7" s="193" t="s">
        <v>186</v>
      </c>
      <c r="BG7" s="194" t="s">
        <v>106</v>
      </c>
      <c r="BH7" s="195" t="s">
        <v>264</v>
      </c>
      <c r="BI7" s="194" t="s">
        <v>55</v>
      </c>
      <c r="BJ7" s="193" t="s">
        <v>106</v>
      </c>
      <c r="BK7" s="193" t="s">
        <v>228</v>
      </c>
      <c r="BL7" s="193" t="s">
        <v>65</v>
      </c>
      <c r="BM7" s="193" t="s">
        <v>83</v>
      </c>
      <c r="BN7" s="193" t="s">
        <v>84</v>
      </c>
      <c r="BO7" s="193" t="s">
        <v>101</v>
      </c>
      <c r="BP7" s="193" t="s">
        <v>93</v>
      </c>
      <c r="BQ7" s="193" t="s">
        <v>251</v>
      </c>
      <c r="BR7" s="193" t="s">
        <v>204</v>
      </c>
      <c r="BS7" s="193" t="s">
        <v>229</v>
      </c>
      <c r="BT7" s="193" t="s">
        <v>190</v>
      </c>
      <c r="BU7" s="193" t="s">
        <v>185</v>
      </c>
      <c r="BV7" s="193" t="s">
        <v>91</v>
      </c>
      <c r="BW7" s="193" t="s">
        <v>92</v>
      </c>
      <c r="BX7" s="195" t="s">
        <v>93</v>
      </c>
      <c r="BY7" s="193" t="s">
        <v>252</v>
      </c>
      <c r="BZ7" s="193" t="s">
        <v>187</v>
      </c>
      <c r="CA7" s="193" t="s">
        <v>65</v>
      </c>
      <c r="CB7" s="193" t="s">
        <v>83</v>
      </c>
      <c r="CC7" s="193" t="s">
        <v>201</v>
      </c>
      <c r="CD7" s="193" t="s">
        <v>84</v>
      </c>
      <c r="CE7" s="194" t="s">
        <v>91</v>
      </c>
      <c r="CF7" s="193" t="s">
        <v>182</v>
      </c>
      <c r="CG7" s="193" t="s">
        <v>198</v>
      </c>
      <c r="CH7" s="194" t="s">
        <v>55</v>
      </c>
      <c r="CI7" s="193" t="s">
        <v>106</v>
      </c>
      <c r="CJ7" s="193" t="s">
        <v>228</v>
      </c>
      <c r="CK7" s="193" t="s">
        <v>65</v>
      </c>
      <c r="CL7" s="193" t="s">
        <v>251</v>
      </c>
      <c r="CM7" s="193" t="s">
        <v>83</v>
      </c>
      <c r="CN7" s="193" t="s">
        <v>91</v>
      </c>
      <c r="CO7" s="193" t="s">
        <v>101</v>
      </c>
      <c r="CP7" s="193" t="s">
        <v>194</v>
      </c>
      <c r="CQ7" s="193" t="s">
        <v>55</v>
      </c>
      <c r="CR7" s="193" t="s">
        <v>204</v>
      </c>
      <c r="CS7" s="193" t="s">
        <v>229</v>
      </c>
      <c r="CT7" s="193" t="s">
        <v>190</v>
      </c>
      <c r="CU7" s="193" t="s">
        <v>252</v>
      </c>
      <c r="CV7" s="193" t="s">
        <v>185</v>
      </c>
      <c r="CW7" s="193" t="s">
        <v>182</v>
      </c>
      <c r="CX7" s="193" t="s">
        <v>92</v>
      </c>
      <c r="CY7" s="195" t="s">
        <v>93</v>
      </c>
      <c r="CZ7" s="193" t="s">
        <v>65</v>
      </c>
      <c r="DA7" s="193" t="s">
        <v>462</v>
      </c>
      <c r="DB7" s="193" t="s">
        <v>83</v>
      </c>
      <c r="DC7" s="193" t="s">
        <v>362</v>
      </c>
      <c r="DD7" s="193" t="s">
        <v>84</v>
      </c>
      <c r="DE7" s="195" t="s">
        <v>91</v>
      </c>
      <c r="DF7" s="193" t="s">
        <v>401</v>
      </c>
      <c r="DG7" s="193" t="s">
        <v>492</v>
      </c>
      <c r="DH7" s="195" t="s">
        <v>493</v>
      </c>
      <c r="DI7" s="193" t="s">
        <v>91</v>
      </c>
      <c r="DJ7" s="195" t="s">
        <v>182</v>
      </c>
      <c r="DK7" s="193" t="s">
        <v>375</v>
      </c>
      <c r="DL7" s="193" t="s">
        <v>376</v>
      </c>
      <c r="DM7" s="193" t="s">
        <v>357</v>
      </c>
      <c r="DN7" s="193" t="s">
        <v>377</v>
      </c>
      <c r="DO7" s="193" t="s">
        <v>185</v>
      </c>
      <c r="DP7" s="195" t="s">
        <v>91</v>
      </c>
      <c r="DQ7" s="277" t="s">
        <v>93</v>
      </c>
      <c r="DR7" s="193" t="s">
        <v>106</v>
      </c>
      <c r="DS7" s="193" t="s">
        <v>228</v>
      </c>
      <c r="DT7" s="193" t="s">
        <v>65</v>
      </c>
      <c r="DU7" s="193" t="s">
        <v>83</v>
      </c>
      <c r="DV7" s="193" t="s">
        <v>201</v>
      </c>
      <c r="DW7" s="193" t="s">
        <v>84</v>
      </c>
      <c r="DX7" s="193" t="s">
        <v>101</v>
      </c>
      <c r="DY7" s="193" t="s">
        <v>92</v>
      </c>
      <c r="DZ7" s="193" t="s">
        <v>229</v>
      </c>
      <c r="EA7" s="193" t="s">
        <v>65</v>
      </c>
      <c r="EB7" s="193" t="s">
        <v>83</v>
      </c>
      <c r="EC7" s="193" t="s">
        <v>91</v>
      </c>
      <c r="ED7" s="193" t="s">
        <v>194</v>
      </c>
      <c r="EE7" s="193" t="s">
        <v>190</v>
      </c>
      <c r="EF7" s="193" t="s">
        <v>185</v>
      </c>
      <c r="EG7" s="193" t="s">
        <v>362</v>
      </c>
      <c r="EH7" s="193" t="s">
        <v>182</v>
      </c>
      <c r="EI7" s="195" t="s">
        <v>93</v>
      </c>
      <c r="EJ7" s="193" t="s">
        <v>84</v>
      </c>
      <c r="EK7" s="193" t="s">
        <v>492</v>
      </c>
      <c r="EL7" s="195" t="s">
        <v>495</v>
      </c>
      <c r="EM7" s="193" t="s">
        <v>357</v>
      </c>
      <c r="EN7" s="193" t="s">
        <v>358</v>
      </c>
      <c r="EO7" s="193" t="s">
        <v>359</v>
      </c>
      <c r="EP7" s="193" t="s">
        <v>360</v>
      </c>
      <c r="EQ7" s="193" t="s">
        <v>361</v>
      </c>
      <c r="ER7" s="195" t="s">
        <v>362</v>
      </c>
      <c r="ES7" s="193" t="s">
        <v>393</v>
      </c>
      <c r="ET7" s="193" t="s">
        <v>394</v>
      </c>
      <c r="EU7" s="193" t="s">
        <v>91</v>
      </c>
      <c r="EV7" s="193" t="s">
        <v>106</v>
      </c>
      <c r="EW7" s="193" t="s">
        <v>395</v>
      </c>
      <c r="EX7" s="193" t="s">
        <v>396</v>
      </c>
      <c r="EY7" s="193" t="s">
        <v>182</v>
      </c>
      <c r="EZ7" s="195" t="s">
        <v>204</v>
      </c>
      <c r="FA7" s="193" t="s">
        <v>84</v>
      </c>
      <c r="FB7" s="193" t="s">
        <v>401</v>
      </c>
      <c r="FC7" s="195" t="s">
        <v>402</v>
      </c>
      <c r="FD7" s="193" t="s">
        <v>228</v>
      </c>
      <c r="FE7" s="195" t="s">
        <v>229</v>
      </c>
      <c r="FF7" s="193" t="s">
        <v>65</v>
      </c>
      <c r="FG7" s="193" t="s">
        <v>83</v>
      </c>
      <c r="FH7" s="193" t="s">
        <v>401</v>
      </c>
      <c r="FI7" s="193" t="s">
        <v>91</v>
      </c>
      <c r="FJ7" s="193" t="s">
        <v>402</v>
      </c>
      <c r="FK7" s="193" t="s">
        <v>55</v>
      </c>
      <c r="FL7" s="195" t="s">
        <v>65</v>
      </c>
      <c r="FM7" s="193" t="s">
        <v>65</v>
      </c>
      <c r="FN7" s="193" t="s">
        <v>83</v>
      </c>
      <c r="FO7" s="193" t="s">
        <v>91</v>
      </c>
      <c r="FP7" s="195" t="s">
        <v>182</v>
      </c>
      <c r="FQ7" s="193" t="s">
        <v>505</v>
      </c>
      <c r="FR7" s="193" t="s">
        <v>55</v>
      </c>
      <c r="FS7" s="193" t="s">
        <v>106</v>
      </c>
      <c r="FT7" s="193" t="s">
        <v>508</v>
      </c>
      <c r="FU7" s="193" t="s">
        <v>505</v>
      </c>
      <c r="FV7" s="193" t="s">
        <v>509</v>
      </c>
      <c r="FW7" s="193" t="s">
        <v>55</v>
      </c>
      <c r="FX7" s="195" t="s">
        <v>510</v>
      </c>
      <c r="FY7" s="193" t="s">
        <v>357</v>
      </c>
      <c r="FZ7" s="193" t="s">
        <v>65</v>
      </c>
      <c r="GA7" s="193" t="s">
        <v>572</v>
      </c>
      <c r="GB7" s="193" t="s">
        <v>83</v>
      </c>
      <c r="GC7" s="193" t="s">
        <v>84</v>
      </c>
      <c r="GD7" s="193" t="s">
        <v>91</v>
      </c>
      <c r="GE7" s="193" t="s">
        <v>92</v>
      </c>
      <c r="GF7" s="193" t="s">
        <v>65</v>
      </c>
      <c r="GG7" s="193" t="s">
        <v>187</v>
      </c>
      <c r="GH7" s="193" t="s">
        <v>83</v>
      </c>
      <c r="GI7" s="193" t="s">
        <v>84</v>
      </c>
      <c r="GJ7" s="195" t="s">
        <v>182</v>
      </c>
      <c r="GK7" s="193" t="s">
        <v>190</v>
      </c>
      <c r="GL7" s="193" t="s">
        <v>83</v>
      </c>
      <c r="GM7" s="193" t="s">
        <v>185</v>
      </c>
      <c r="GN7" s="193" t="s">
        <v>91</v>
      </c>
      <c r="GO7" s="193" t="s">
        <v>182</v>
      </c>
      <c r="GP7" s="195" t="s">
        <v>198</v>
      </c>
      <c r="GQ7" s="193" t="s">
        <v>84</v>
      </c>
      <c r="GR7" s="193" t="s">
        <v>402</v>
      </c>
      <c r="GS7" s="195" t="s">
        <v>493</v>
      </c>
      <c r="GT7" s="277" t="s">
        <v>106</v>
      </c>
      <c r="GU7" s="193" t="s">
        <v>55</v>
      </c>
      <c r="GV7" s="193" t="s">
        <v>106</v>
      </c>
      <c r="GW7" s="193" t="s">
        <v>65</v>
      </c>
      <c r="GX7" s="193" t="s">
        <v>83</v>
      </c>
      <c r="GY7" s="193" t="s">
        <v>84</v>
      </c>
      <c r="GZ7" s="193" t="s">
        <v>91</v>
      </c>
      <c r="HA7" s="193" t="s">
        <v>101</v>
      </c>
      <c r="HB7" s="193" t="s">
        <v>93</v>
      </c>
      <c r="HC7" s="193" t="s">
        <v>509</v>
      </c>
      <c r="HD7" s="193" t="s">
        <v>65</v>
      </c>
      <c r="HE7" s="193" t="s">
        <v>190</v>
      </c>
      <c r="HF7" s="193" t="s">
        <v>83</v>
      </c>
      <c r="HG7" s="193" t="s">
        <v>84</v>
      </c>
      <c r="HH7" s="193" t="s">
        <v>182</v>
      </c>
      <c r="HI7" s="193" t="s">
        <v>92</v>
      </c>
      <c r="HJ7" s="193" t="s">
        <v>93</v>
      </c>
      <c r="HK7" s="195" t="s">
        <v>510</v>
      </c>
      <c r="HL7" s="193" t="s">
        <v>91</v>
      </c>
      <c r="HM7" s="193" t="s">
        <v>182</v>
      </c>
      <c r="HN7" s="195" t="s">
        <v>198</v>
      </c>
      <c r="HO7" s="193" t="s">
        <v>251</v>
      </c>
      <c r="HP7" s="193" t="s">
        <v>65</v>
      </c>
      <c r="HQ7" s="193" t="s">
        <v>83</v>
      </c>
      <c r="HR7" s="193" t="s">
        <v>201</v>
      </c>
      <c r="HS7" s="193" t="s">
        <v>84</v>
      </c>
      <c r="HT7" s="193" t="s">
        <v>101</v>
      </c>
      <c r="HU7" s="193" t="s">
        <v>93</v>
      </c>
      <c r="HV7" s="193" t="s">
        <v>251</v>
      </c>
      <c r="HW7" s="193" t="s">
        <v>65</v>
      </c>
      <c r="HX7" s="193" t="s">
        <v>185</v>
      </c>
      <c r="HY7" s="193" t="s">
        <v>362</v>
      </c>
      <c r="HZ7" s="193" t="s">
        <v>91</v>
      </c>
      <c r="IA7" s="193" t="s">
        <v>92</v>
      </c>
      <c r="IB7" s="195" t="s">
        <v>93</v>
      </c>
      <c r="IC7" s="193" t="s">
        <v>65</v>
      </c>
      <c r="ID7" s="193" t="s">
        <v>106</v>
      </c>
      <c r="IE7" s="193" t="s">
        <v>508</v>
      </c>
      <c r="IF7" s="193" t="s">
        <v>83</v>
      </c>
      <c r="IG7" s="193" t="s">
        <v>84</v>
      </c>
      <c r="IH7" s="193" t="s">
        <v>101</v>
      </c>
      <c r="II7" s="193" t="s">
        <v>93</v>
      </c>
      <c r="IJ7" s="193" t="s">
        <v>559</v>
      </c>
      <c r="IK7" s="193" t="s">
        <v>509</v>
      </c>
      <c r="IL7" s="193" t="s">
        <v>190</v>
      </c>
      <c r="IM7" s="193" t="s">
        <v>204</v>
      </c>
      <c r="IN7" s="193" t="s">
        <v>185</v>
      </c>
      <c r="IO7" s="193" t="s">
        <v>560</v>
      </c>
      <c r="IP7" s="193" t="s">
        <v>182</v>
      </c>
      <c r="IQ7" s="193" t="s">
        <v>92</v>
      </c>
      <c r="IR7" s="193" t="s">
        <v>93</v>
      </c>
      <c r="IS7" s="193" t="s">
        <v>559</v>
      </c>
      <c r="IT7" s="195" t="s">
        <v>510</v>
      </c>
      <c r="IU7" s="193" t="s">
        <v>91</v>
      </c>
      <c r="IV7" s="193" t="s">
        <v>182</v>
      </c>
      <c r="IW7" s="195" t="s">
        <v>198</v>
      </c>
      <c r="IX7" s="193" t="s">
        <v>84</v>
      </c>
      <c r="IY7" s="193" t="s">
        <v>492</v>
      </c>
      <c r="IZ7" s="193" t="s">
        <v>401</v>
      </c>
    </row>
    <row r="8" spans="1:260" s="13" customFormat="1" ht="18" customHeight="1">
      <c r="A8" s="99" t="s">
        <v>169</v>
      </c>
      <c r="B8" s="26" t="s">
        <v>250</v>
      </c>
      <c r="C8" s="175">
        <v>10805</v>
      </c>
      <c r="D8" s="175">
        <v>2011</v>
      </c>
      <c r="E8" t="s">
        <v>30</v>
      </c>
      <c r="F8" s="175">
        <v>8558</v>
      </c>
      <c r="G8" s="175" t="s">
        <v>16</v>
      </c>
      <c r="H8" t="s">
        <v>54</v>
      </c>
      <c r="I8" s="175">
        <f t="shared" ref="I8:I39" si="0">SUM(K8:IZ8)</f>
        <v>295</v>
      </c>
      <c r="J8" s="99">
        <f>I8</f>
        <v>295</v>
      </c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>
        <f>(6+3+3)*1.5</f>
        <v>18</v>
      </c>
      <c r="BA8" s="175">
        <f>(6+4+4)*1.5</f>
        <v>21</v>
      </c>
      <c r="BB8" s="175">
        <f>(6+4+4)*1.5</f>
        <v>21</v>
      </c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  <c r="HA8" s="175">
        <f>10+5</f>
        <v>15</v>
      </c>
      <c r="HB8" s="175">
        <f>15+6</f>
        <v>21</v>
      </c>
      <c r="HC8" s="175"/>
      <c r="HD8" s="175"/>
      <c r="HE8" s="175"/>
      <c r="HF8" s="175"/>
      <c r="HG8" s="175"/>
      <c r="HH8" s="175"/>
      <c r="HI8" s="175">
        <f>10+5</f>
        <v>15</v>
      </c>
      <c r="HJ8" s="175">
        <f>12+6</f>
        <v>18</v>
      </c>
      <c r="HK8" s="175"/>
      <c r="HL8" s="175"/>
      <c r="HM8" s="175"/>
      <c r="HN8" s="175"/>
      <c r="HO8" s="175"/>
      <c r="HP8" s="175"/>
      <c r="HQ8" s="175"/>
      <c r="HR8" s="175"/>
      <c r="HS8" s="175"/>
      <c r="HT8" s="175">
        <f>8+4</f>
        <v>12</v>
      </c>
      <c r="HU8" s="175">
        <f>12+5</f>
        <v>17</v>
      </c>
      <c r="HV8" s="175"/>
      <c r="HW8" s="175"/>
      <c r="HX8" s="175"/>
      <c r="HY8" s="175"/>
      <c r="HZ8" s="175"/>
      <c r="IA8" s="175">
        <f>12+5</f>
        <v>17</v>
      </c>
      <c r="IB8" s="175">
        <f>15+6</f>
        <v>21</v>
      </c>
      <c r="IC8" s="175"/>
      <c r="ID8" s="175"/>
      <c r="IE8" s="175"/>
      <c r="IF8" s="175"/>
      <c r="IG8" s="175"/>
      <c r="IH8" s="175"/>
      <c r="II8" s="175">
        <f>12+5+4</f>
        <v>21</v>
      </c>
      <c r="IJ8" s="175">
        <f>18+5+5</f>
        <v>28</v>
      </c>
      <c r="IK8" s="175"/>
      <c r="IL8" s="175"/>
      <c r="IM8" s="175"/>
      <c r="IN8" s="175"/>
      <c r="IO8" s="175"/>
      <c r="IP8" s="175"/>
      <c r="IQ8" s="175"/>
      <c r="IR8" s="175">
        <f>10+5+4</f>
        <v>19</v>
      </c>
      <c r="IS8" s="175">
        <f>20+6+5</f>
        <v>31</v>
      </c>
      <c r="IT8" s="175"/>
      <c r="IU8" s="175"/>
      <c r="IV8" s="175"/>
      <c r="IW8" s="175"/>
      <c r="IX8" s="175"/>
      <c r="IY8" s="175"/>
      <c r="IZ8" s="175"/>
    </row>
    <row r="9" spans="1:260" ht="18" customHeight="1">
      <c r="A9" s="99" t="s">
        <v>170</v>
      </c>
      <c r="B9" s="26" t="s">
        <v>53</v>
      </c>
      <c r="C9" s="175">
        <v>9453</v>
      </c>
      <c r="D9" s="175">
        <v>2012</v>
      </c>
      <c r="E9" t="s">
        <v>25</v>
      </c>
      <c r="F9" s="175">
        <v>338</v>
      </c>
      <c r="G9" s="175" t="s">
        <v>16</v>
      </c>
      <c r="H9" t="s">
        <v>23</v>
      </c>
      <c r="I9" s="175">
        <f t="shared" si="0"/>
        <v>449</v>
      </c>
      <c r="J9" s="99">
        <f>Tabuľka3[[#This Row],[Stĺpec23]]+Tabuľka3[[#This Row],[Stĺpec31]]+Tabuľka3[[#This Row],[Stĺpec32]]+Tabuľka3[[#This Row],[Stĺpec54]]+Tabuľka3[[#This Row],[Stĺpec71]]+Tabuľka3[[#This Row],[Stĺpec79]]+Tabuľka3[[#This Row],[Stĺpec98]]+Tabuľka3[[#This Row],[Stĺpec107]]+Tabuľka3[[#This Row],[Stĺpec124]]+Tabuľka3[[#This Row],[Stĺpec135]]+Tabuľka3[[#This Row],[Stĺpec198]]+Tabuľka3[[#This Row],[Stĺpec199]]+Tabuľka3[[#This Row],[Stĺpec206]]+Tabuľka3[[#This Row],[Stĺpec213]]+Tabuľka3[[#This Row],[Stĺpec222]]</f>
        <v>285</v>
      </c>
      <c r="V9" s="175">
        <f>12+5</f>
        <v>17</v>
      </c>
      <c r="W9" s="175">
        <f>12+7</f>
        <v>19</v>
      </c>
      <c r="AE9" s="175">
        <f>12+6</f>
        <v>18</v>
      </c>
      <c r="AF9" s="175">
        <f>10+7</f>
        <v>17</v>
      </c>
      <c r="AZ9" s="175">
        <v>0</v>
      </c>
      <c r="BA9" s="175">
        <f>(3+3+4)*1.5</f>
        <v>15</v>
      </c>
      <c r="BB9" s="175">
        <f>(4+4+4)*1.5</f>
        <v>18</v>
      </c>
      <c r="BO9" s="175">
        <f>12+4</f>
        <v>16</v>
      </c>
      <c r="BP9" s="175">
        <f>15+6</f>
        <v>21</v>
      </c>
      <c r="BW9" s="175">
        <f>12+4</f>
        <v>16</v>
      </c>
      <c r="BX9" s="175">
        <f>15+5</f>
        <v>20</v>
      </c>
      <c r="CO9" s="175">
        <f>10+3</f>
        <v>13</v>
      </c>
      <c r="CP9" s="175">
        <f>12+6</f>
        <v>18</v>
      </c>
      <c r="CX9" s="175">
        <f>12+4</f>
        <v>16</v>
      </c>
      <c r="CY9" s="175">
        <f>15+6</f>
        <v>21</v>
      </c>
      <c r="DX9" s="175">
        <f>12+4+3</f>
        <v>19</v>
      </c>
      <c r="DY9" s="175">
        <f>10+4</f>
        <v>14</v>
      </c>
      <c r="ED9" s="175">
        <f>10+6</f>
        <v>16</v>
      </c>
      <c r="EI9" s="175">
        <f>12+6</f>
        <v>18</v>
      </c>
      <c r="HT9" s="175">
        <f>12+5</f>
        <v>17</v>
      </c>
      <c r="HU9" s="175">
        <f>15+6</f>
        <v>21</v>
      </c>
      <c r="IA9" s="175">
        <f>10+5</f>
        <v>15</v>
      </c>
      <c r="IB9" s="175">
        <f>12+6</f>
        <v>18</v>
      </c>
      <c r="IH9" s="175">
        <f>8+4</f>
        <v>12</v>
      </c>
      <c r="II9" s="175">
        <f>10+5+4</f>
        <v>19</v>
      </c>
      <c r="IQ9" s="175">
        <f>10+4</f>
        <v>14</v>
      </c>
      <c r="IR9" s="175">
        <f>12+5+4</f>
        <v>21</v>
      </c>
    </row>
    <row r="10" spans="1:260" s="13" customFormat="1" ht="18" customHeight="1">
      <c r="A10" s="99" t="s">
        <v>171</v>
      </c>
      <c r="B10" s="26" t="s">
        <v>267</v>
      </c>
      <c r="C10" s="175">
        <v>10844</v>
      </c>
      <c r="D10" s="175">
        <v>2006</v>
      </c>
      <c r="E10" t="s">
        <v>58</v>
      </c>
      <c r="F10" s="175">
        <v>7365</v>
      </c>
      <c r="G10" s="175" t="s">
        <v>24</v>
      </c>
      <c r="H10" t="s">
        <v>59</v>
      </c>
      <c r="I10" s="175">
        <f t="shared" si="0"/>
        <v>288</v>
      </c>
      <c r="J10" s="99">
        <f>Tabuľka3[[#This Row],[Stĺpec13]]+Tabuľka3[[#This Row],[Stĺpec46]]+Tabuľka3[[#This Row],[Stĺpec47]]+Tabuľka3[[#This Row],[Stĺpec48]]+Tabuľka3[[#This Row],[Stĺpec123]]+Tabuľka3[[#This Row],[Stĺpec129]]+Tabuľka3[[#This Row],[Stĺpec134]]+Tabuľka3[[#This Row],[Stĺpec416]]+Tabuľka3[[#This Row],[Stĺpec415]]+Tabuľka3[[#This Row],[Stĺpec414]]+Tabuľka3[[#This Row],[Stĺpec182]]+Tabuľka3[[#This Row],[Stĺpec190]]+Tabuľka3[[#This Row],[Stĺpec225]]+Tabuľka3[[#This Row],[Stĺpec226]]+Tabuľka3[[#This Row],[Stĺpec227]]</f>
        <v>246.5</v>
      </c>
      <c r="K10" s="175"/>
      <c r="L10" s="175"/>
      <c r="M10" s="175">
        <f>7+3+2</f>
        <v>12</v>
      </c>
      <c r="N10" s="175">
        <f>5+3+2</f>
        <v>10</v>
      </c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>
        <f>(7+3+2)*1.5</f>
        <v>18</v>
      </c>
      <c r="AU10" s="175">
        <f>(7+3+2)*1.5</f>
        <v>18</v>
      </c>
      <c r="AV10" s="175">
        <f>(5+5+2)*1.5</f>
        <v>18</v>
      </c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>
        <v>0</v>
      </c>
      <c r="CF10" s="175">
        <v>0</v>
      </c>
      <c r="CG10" s="175">
        <v>0</v>
      </c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>
        <f>9+4+2</f>
        <v>15</v>
      </c>
      <c r="DX10" s="175"/>
      <c r="DY10" s="175"/>
      <c r="DZ10" s="175"/>
      <c r="EA10" s="175"/>
      <c r="EB10" s="175"/>
      <c r="EC10" s="175">
        <f>9+5+2</f>
        <v>16</v>
      </c>
      <c r="ED10" s="175"/>
      <c r="EE10" s="175"/>
      <c r="EF10" s="175"/>
      <c r="EG10" s="175"/>
      <c r="EH10" s="175">
        <f>9+5</f>
        <v>14</v>
      </c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75"/>
      <c r="FK10" s="175"/>
      <c r="FL10" s="175"/>
      <c r="FM10" s="175"/>
      <c r="FN10" s="175"/>
      <c r="FO10" s="175">
        <v>0</v>
      </c>
      <c r="FP10" s="175">
        <v>0</v>
      </c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/>
      <c r="GD10" s="175"/>
      <c r="GE10" s="175"/>
      <c r="GF10" s="175"/>
      <c r="GG10" s="175"/>
      <c r="GH10" s="175"/>
      <c r="GI10" s="175"/>
      <c r="GJ10" s="175"/>
      <c r="GK10" s="175"/>
      <c r="GL10" s="175"/>
      <c r="GM10" s="175"/>
      <c r="GN10" s="175">
        <f>(7+4+2)*1.5</f>
        <v>19.5</v>
      </c>
      <c r="GO10" s="175">
        <f>(4+4+2)*1.5</f>
        <v>15</v>
      </c>
      <c r="GP10" s="175">
        <f>(5+5+2)*1.5</f>
        <v>18</v>
      </c>
      <c r="GQ10" s="175"/>
      <c r="GR10" s="175"/>
      <c r="GS10" s="175"/>
      <c r="GT10" s="175"/>
      <c r="GU10" s="175"/>
      <c r="GV10" s="175"/>
      <c r="GW10" s="175"/>
      <c r="GX10" s="175"/>
      <c r="GY10" s="175"/>
      <c r="GZ10" s="175"/>
      <c r="HA10" s="175">
        <f>12+5</f>
        <v>17</v>
      </c>
      <c r="HB10" s="175"/>
      <c r="HC10" s="175"/>
      <c r="HD10" s="175"/>
      <c r="HE10" s="175"/>
      <c r="HF10" s="175"/>
      <c r="HG10" s="175"/>
      <c r="HH10" s="175"/>
      <c r="HI10" s="175">
        <f>12+6</f>
        <v>18</v>
      </c>
      <c r="HJ10" s="175"/>
      <c r="HK10" s="175"/>
      <c r="HL10" s="175">
        <f>(3+2+2)*1.5</f>
        <v>10.5</v>
      </c>
      <c r="HM10" s="175">
        <f>(3+2+2)*1.5</f>
        <v>10.5</v>
      </c>
      <c r="HN10" s="175">
        <f>(1+4+2)*1.5</f>
        <v>10.5</v>
      </c>
      <c r="HO10" s="175"/>
      <c r="HP10" s="175"/>
      <c r="HQ10" s="175"/>
      <c r="HR10" s="175"/>
      <c r="HS10" s="175"/>
      <c r="HT10" s="175"/>
      <c r="HU10" s="175"/>
      <c r="HV10" s="175"/>
      <c r="HW10" s="175"/>
      <c r="HX10" s="175"/>
      <c r="HY10" s="175"/>
      <c r="HZ10" s="175"/>
      <c r="IA10" s="175"/>
      <c r="IB10" s="175"/>
      <c r="IC10" s="175"/>
      <c r="ID10" s="175"/>
      <c r="IE10" s="175"/>
      <c r="IF10" s="175"/>
      <c r="IG10" s="175"/>
      <c r="IH10" s="175"/>
      <c r="II10" s="175"/>
      <c r="IJ10" s="175"/>
      <c r="IK10" s="175"/>
      <c r="IL10" s="175"/>
      <c r="IM10" s="175"/>
      <c r="IN10" s="175"/>
      <c r="IO10" s="175"/>
      <c r="IP10" s="175"/>
      <c r="IQ10" s="175"/>
      <c r="IR10" s="175"/>
      <c r="IS10" s="175"/>
      <c r="IT10" s="175"/>
      <c r="IU10" s="175">
        <f>(5+4+2)*1.5</f>
        <v>16.5</v>
      </c>
      <c r="IV10" s="175">
        <f>(4+4+2)*1.5</f>
        <v>15</v>
      </c>
      <c r="IW10" s="175">
        <f>(4+5+2)*1.5</f>
        <v>16.5</v>
      </c>
      <c r="IX10" s="175"/>
      <c r="IY10" s="175"/>
      <c r="IZ10" s="175"/>
    </row>
    <row r="11" spans="1:260" s="13" customFormat="1" ht="18" customHeight="1">
      <c r="A11" s="99" t="s">
        <v>172</v>
      </c>
      <c r="B11" s="26" t="s">
        <v>47</v>
      </c>
      <c r="C11" s="175">
        <v>9070</v>
      </c>
      <c r="D11" s="175">
        <v>2011</v>
      </c>
      <c r="E11" t="s">
        <v>29</v>
      </c>
      <c r="F11" s="175">
        <v>2965</v>
      </c>
      <c r="G11" s="175" t="s">
        <v>16</v>
      </c>
      <c r="H11" t="s">
        <v>23</v>
      </c>
      <c r="I11" s="175">
        <f t="shared" si="0"/>
        <v>334.5</v>
      </c>
      <c r="J11" s="99">
        <f>Tabuľka3[[#This Row],[Stĺpec22]]+Tabuľka3[[#This Row],[Stĺpec23]]+Tabuľka3[[#This Row],[Stĺpec31]]+Tabuľka3[[#This Row],[Stĺpec32]]+Tabuľka3[[#This Row],[Stĺpec54]]+Tabuľka3[[#This Row],[Stĺpec70]]+Tabuľka3[[#This Row],[Stĺpec78]]+Tabuľka3[[#This Row],[Stĺpec97]]+Tabuľka3[[#This Row],[Stĺpec98]]+Tabuľka3[[#This Row],[Stĺpec107]]+Tabuľka3[[#This Row],[Stĺpec135]]+Tabuľka3[[#This Row],[Stĺpec198]]+Tabuľka3[[#This Row],[Stĺpec199]]+Tabuľka3[[#This Row],[Stĺpec206]]+Tabuľka3[[#This Row],[Stĺpec213]]</f>
        <v>229</v>
      </c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>
        <f>10+5</f>
        <v>15</v>
      </c>
      <c r="W11" s="175">
        <f>10+6</f>
        <v>16</v>
      </c>
      <c r="X11" s="175"/>
      <c r="Y11" s="175"/>
      <c r="Z11" s="175"/>
      <c r="AA11" s="175"/>
      <c r="AB11" s="175"/>
      <c r="AC11" s="175"/>
      <c r="AD11" s="175"/>
      <c r="AE11" s="175">
        <f>10+5</f>
        <v>15</v>
      </c>
      <c r="AF11" s="175">
        <f>8+7</f>
        <v>15</v>
      </c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>
        <f>(2+2+3)*1.5</f>
        <v>10.5</v>
      </c>
      <c r="BA11" s="175">
        <f>(2+2+4)*1.5</f>
        <v>12</v>
      </c>
      <c r="BB11" s="175">
        <f>(3+3+4)*1.5</f>
        <v>15</v>
      </c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>
        <f>10+4</f>
        <v>14</v>
      </c>
      <c r="BP11" s="175">
        <f>8+4</f>
        <v>12</v>
      </c>
      <c r="BQ11" s="175"/>
      <c r="BR11" s="175"/>
      <c r="BS11" s="175"/>
      <c r="BT11" s="175"/>
      <c r="BU11" s="175"/>
      <c r="BV11" s="175"/>
      <c r="BW11" s="175">
        <f>10+4</f>
        <v>14</v>
      </c>
      <c r="BX11" s="175">
        <f>8+5</f>
        <v>13</v>
      </c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>
        <f>12+4</f>
        <v>16</v>
      </c>
      <c r="CP11" s="175">
        <f>10+6</f>
        <v>16</v>
      </c>
      <c r="CQ11" s="175"/>
      <c r="CR11" s="175"/>
      <c r="CS11" s="175"/>
      <c r="CT11" s="175"/>
      <c r="CU11" s="175"/>
      <c r="CV11" s="175"/>
      <c r="CW11" s="175"/>
      <c r="CX11" s="175">
        <f>10+3</f>
        <v>13</v>
      </c>
      <c r="CY11" s="175">
        <f>12+5</f>
        <v>17</v>
      </c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>
        <f>6+3</f>
        <v>9</v>
      </c>
      <c r="DZ11" s="175"/>
      <c r="EA11" s="175"/>
      <c r="EB11" s="175"/>
      <c r="EC11" s="175"/>
      <c r="ED11" s="175">
        <f>6+4</f>
        <v>10</v>
      </c>
      <c r="EE11" s="175"/>
      <c r="EF11" s="175"/>
      <c r="EG11" s="175"/>
      <c r="EH11" s="175"/>
      <c r="EI11" s="175">
        <f>10+4</f>
        <v>14</v>
      </c>
      <c r="EJ11" s="175"/>
      <c r="EK11" s="175"/>
      <c r="EL11" s="175"/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5"/>
      <c r="FG11" s="175"/>
      <c r="FH11" s="175"/>
      <c r="FI11" s="175"/>
      <c r="FJ11" s="175"/>
      <c r="FK11" s="175"/>
      <c r="FL11" s="175"/>
      <c r="FM11" s="175"/>
      <c r="FN11" s="175"/>
      <c r="FO11" s="175"/>
      <c r="FP11" s="175"/>
      <c r="FQ11" s="175"/>
      <c r="FR11" s="175"/>
      <c r="FS11" s="175"/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  <c r="GD11" s="175"/>
      <c r="GE11" s="175"/>
      <c r="GF11" s="175"/>
      <c r="GG11" s="175"/>
      <c r="GH11" s="175"/>
      <c r="GI11" s="175"/>
      <c r="GJ11" s="175"/>
      <c r="GK11" s="175"/>
      <c r="GL11" s="175"/>
      <c r="GM11" s="175"/>
      <c r="GN11" s="175"/>
      <c r="GO11" s="175"/>
      <c r="GP11" s="175"/>
      <c r="GQ11" s="175"/>
      <c r="GR11" s="175"/>
      <c r="GS11" s="175"/>
      <c r="GT11" s="175"/>
      <c r="GU11" s="175"/>
      <c r="GV11" s="175"/>
      <c r="GW11" s="175"/>
      <c r="GX11" s="175"/>
      <c r="GY11" s="175"/>
      <c r="GZ11" s="175"/>
      <c r="HA11" s="175"/>
      <c r="HB11" s="175"/>
      <c r="HC11" s="175"/>
      <c r="HD11" s="175"/>
      <c r="HE11" s="175"/>
      <c r="HF11" s="175"/>
      <c r="HG11" s="175"/>
      <c r="HH11" s="175"/>
      <c r="HI11" s="175"/>
      <c r="HJ11" s="175"/>
      <c r="HK11" s="175"/>
      <c r="HL11" s="175"/>
      <c r="HM11" s="175"/>
      <c r="HN11" s="175"/>
      <c r="HO11" s="175"/>
      <c r="HP11" s="175"/>
      <c r="HQ11" s="175"/>
      <c r="HR11" s="175"/>
      <c r="HS11" s="175"/>
      <c r="HT11" s="175">
        <f>10+5</f>
        <v>15</v>
      </c>
      <c r="HU11" s="175">
        <f>10+5</f>
        <v>15</v>
      </c>
      <c r="HV11" s="175"/>
      <c r="HW11" s="175"/>
      <c r="HX11" s="175"/>
      <c r="HY11" s="175"/>
      <c r="HZ11" s="175"/>
      <c r="IA11" s="175">
        <f>8+4</f>
        <v>12</v>
      </c>
      <c r="IB11" s="175">
        <f>10+6</f>
        <v>16</v>
      </c>
      <c r="IC11" s="175"/>
      <c r="ID11" s="175"/>
      <c r="IE11" s="175"/>
      <c r="IF11" s="175"/>
      <c r="IG11" s="175"/>
      <c r="IH11" s="175">
        <f>10+4</f>
        <v>14</v>
      </c>
      <c r="II11" s="175">
        <f>8+4+4</f>
        <v>16</v>
      </c>
      <c r="IJ11" s="175"/>
      <c r="IK11" s="175"/>
      <c r="IL11" s="175"/>
      <c r="IM11" s="175"/>
      <c r="IN11" s="175"/>
      <c r="IO11" s="175"/>
      <c r="IP11" s="175"/>
      <c r="IQ11" s="175"/>
      <c r="IR11" s="175"/>
      <c r="IS11" s="175"/>
      <c r="IT11" s="175"/>
      <c r="IU11" s="175"/>
      <c r="IV11" s="175"/>
      <c r="IW11" s="175"/>
      <c r="IX11" s="175"/>
      <c r="IY11" s="175"/>
      <c r="IZ11" s="175"/>
    </row>
    <row r="12" spans="1:260" ht="18" customHeight="1">
      <c r="A12" s="99" t="s">
        <v>173</v>
      </c>
      <c r="B12" s="26" t="s">
        <v>36</v>
      </c>
      <c r="C12" s="175">
        <v>7527</v>
      </c>
      <c r="D12" s="175">
        <v>2005</v>
      </c>
      <c r="E12" t="s">
        <v>28</v>
      </c>
      <c r="F12" s="175">
        <v>2366</v>
      </c>
      <c r="G12" s="175" t="s">
        <v>16</v>
      </c>
      <c r="H12" t="s">
        <v>23</v>
      </c>
      <c r="I12" s="175">
        <f t="shared" si="0"/>
        <v>217</v>
      </c>
      <c r="J12" s="99">
        <f t="shared" ref="J12" si="1">I12</f>
        <v>217</v>
      </c>
      <c r="V12" s="175">
        <f>8+5</f>
        <v>13</v>
      </c>
      <c r="W12" s="175">
        <f>8+6</f>
        <v>14</v>
      </c>
      <c r="AF12" s="175">
        <f>12+7</f>
        <v>19</v>
      </c>
      <c r="AZ12" s="175">
        <f>(8+3+3)*1.5</f>
        <v>21</v>
      </c>
      <c r="BA12" s="175">
        <f>(4+4+4)*1.5</f>
        <v>18</v>
      </c>
      <c r="BB12" s="175">
        <f>(8+4+4)*1.5</f>
        <v>24</v>
      </c>
      <c r="BP12" s="175">
        <f>12+5</f>
        <v>17</v>
      </c>
      <c r="BX12" s="175">
        <f>12+5</f>
        <v>17</v>
      </c>
      <c r="CP12" s="175">
        <f>15+7</f>
        <v>22</v>
      </c>
      <c r="DY12" s="175">
        <f>8+4</f>
        <v>12</v>
      </c>
      <c r="ED12" s="175">
        <f>12+7</f>
        <v>19</v>
      </c>
      <c r="EI12" s="175">
        <f>15+6</f>
        <v>21</v>
      </c>
    </row>
    <row r="13" spans="1:260" s="13" customFormat="1" ht="18" customHeight="1">
      <c r="A13" s="99" t="s">
        <v>174</v>
      </c>
      <c r="B13" s="26" t="s">
        <v>117</v>
      </c>
      <c r="C13" s="175">
        <v>10269</v>
      </c>
      <c r="D13" s="175">
        <v>2014</v>
      </c>
      <c r="E13" t="s">
        <v>29</v>
      </c>
      <c r="F13" s="175">
        <v>2965</v>
      </c>
      <c r="G13" s="175" t="s">
        <v>16</v>
      </c>
      <c r="H13" t="s">
        <v>23</v>
      </c>
      <c r="I13" s="175">
        <f t="shared" si="0"/>
        <v>257.5</v>
      </c>
      <c r="J13" s="99">
        <f>Tabuľka3[[#This Row],[Stĺpec18]]+Tabuľka3[[#This Row],[Stĺpec26]]+Tabuľka3[[#This Row],[Stĺpec44]]+Tabuľka3[[#This Row],[Stĺpec45]]+Tabuľka3[[#This Row],[Stĺpec66]]+Tabuľka3[[#This Row],[Stĺpec74]]+Tabuľka3[[#This Row],[Stĺpec92]]+Tabuľka3[[#This Row],[Stĺpec101]]+Tabuľka3[[#This Row],[Stĺpec119]]+Tabuľka3[[#This Row],[Stĺpec126]]+Tabuľka3[[#This Row],[Stĺpec197]]+Tabuľka3[[#This Row],[Stĺpec198]]+Tabuľka3[[#This Row],[Stĺpec204]]+Tabuľka3[[#This Row],[Stĺpec209]]+Tabuľka3[[#This Row],[Stĺpec212]]</f>
        <v>192.5</v>
      </c>
      <c r="K13" s="175"/>
      <c r="L13" s="175"/>
      <c r="M13" s="175"/>
      <c r="N13" s="175"/>
      <c r="O13" s="175"/>
      <c r="P13" s="175"/>
      <c r="Q13" s="175">
        <f>5+3</f>
        <v>8</v>
      </c>
      <c r="R13" s="175">
        <f>9+5</f>
        <v>14</v>
      </c>
      <c r="S13" s="175"/>
      <c r="T13" s="175"/>
      <c r="U13" s="175"/>
      <c r="V13" s="175"/>
      <c r="W13" s="175"/>
      <c r="X13" s="175"/>
      <c r="Y13" s="175">
        <f>5+3</f>
        <v>8</v>
      </c>
      <c r="Z13" s="175">
        <f>9+5</f>
        <v>14</v>
      </c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>
        <f>(7+3)*1.5</f>
        <v>15</v>
      </c>
      <c r="AS13" s="175">
        <f>(7+4)*1.5</f>
        <v>16.5</v>
      </c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>
        <f>3+2</f>
        <v>5</v>
      </c>
      <c r="BK13" s="175">
        <f>7+5</f>
        <v>12</v>
      </c>
      <c r="BL13" s="175"/>
      <c r="BM13" s="175"/>
      <c r="BN13" s="175"/>
      <c r="BO13" s="175"/>
      <c r="BP13" s="175"/>
      <c r="BQ13" s="175"/>
      <c r="BR13" s="175">
        <f>5+2</f>
        <v>7</v>
      </c>
      <c r="BS13" s="175">
        <f>7+5</f>
        <v>12</v>
      </c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>
        <f>3+3</f>
        <v>6</v>
      </c>
      <c r="CJ13" s="175">
        <f>9+5</f>
        <v>14</v>
      </c>
      <c r="CK13" s="175"/>
      <c r="CL13" s="175"/>
      <c r="CM13" s="175"/>
      <c r="CN13" s="175"/>
      <c r="CO13" s="175"/>
      <c r="CP13" s="175"/>
      <c r="CQ13" s="175"/>
      <c r="CR13" s="175">
        <f>5+4</f>
        <v>9</v>
      </c>
      <c r="CS13" s="175">
        <f>9+5</f>
        <v>14</v>
      </c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>
        <f>7+5</f>
        <v>12</v>
      </c>
      <c r="DT13" s="175"/>
      <c r="DU13" s="175"/>
      <c r="DV13" s="175"/>
      <c r="DW13" s="175">
        <f>3+2+2</f>
        <v>7</v>
      </c>
      <c r="DX13" s="175"/>
      <c r="DY13" s="175"/>
      <c r="DZ13" s="175">
        <f>9+5</f>
        <v>14</v>
      </c>
      <c r="EA13" s="175"/>
      <c r="EB13" s="175"/>
      <c r="EC13" s="175">
        <v>0</v>
      </c>
      <c r="ED13" s="175"/>
      <c r="EE13" s="175"/>
      <c r="EF13" s="175"/>
      <c r="EG13" s="175"/>
      <c r="EH13" s="175">
        <f>3+3</f>
        <v>6</v>
      </c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  <c r="GD13" s="175"/>
      <c r="GE13" s="175"/>
      <c r="GF13" s="175"/>
      <c r="GG13" s="175"/>
      <c r="GH13" s="175"/>
      <c r="GI13" s="175"/>
      <c r="GJ13" s="175"/>
      <c r="GK13" s="175"/>
      <c r="GL13" s="175"/>
      <c r="GM13" s="175"/>
      <c r="GN13" s="175"/>
      <c r="GO13" s="175"/>
      <c r="GP13" s="175"/>
      <c r="GQ13" s="175"/>
      <c r="GR13" s="175"/>
      <c r="GS13" s="175"/>
      <c r="GT13" s="175"/>
      <c r="GU13" s="175"/>
      <c r="GV13" s="175"/>
      <c r="GW13" s="175"/>
      <c r="GX13" s="175"/>
      <c r="GY13" s="175"/>
      <c r="GZ13" s="175"/>
      <c r="HA13" s="175"/>
      <c r="HB13" s="175"/>
      <c r="HC13" s="175"/>
      <c r="HD13" s="175"/>
      <c r="HE13" s="175"/>
      <c r="HF13" s="175"/>
      <c r="HG13" s="175"/>
      <c r="HH13" s="175"/>
      <c r="HI13" s="175"/>
      <c r="HJ13" s="175"/>
      <c r="HK13" s="175"/>
      <c r="HL13" s="175"/>
      <c r="HM13" s="175"/>
      <c r="HN13" s="175"/>
      <c r="HO13" s="175"/>
      <c r="HP13" s="175"/>
      <c r="HQ13" s="175"/>
      <c r="HR13" s="175"/>
      <c r="HS13" s="175">
        <f>7+4</f>
        <v>11</v>
      </c>
      <c r="HT13" s="175">
        <f>6+4</f>
        <v>10</v>
      </c>
      <c r="HU13" s="175"/>
      <c r="HV13" s="175"/>
      <c r="HW13" s="175"/>
      <c r="HX13" s="175"/>
      <c r="HY13" s="175">
        <f>7+2</f>
        <v>9</v>
      </c>
      <c r="HZ13" s="175">
        <f>7+3</f>
        <v>10</v>
      </c>
      <c r="IA13" s="175"/>
      <c r="IB13" s="175"/>
      <c r="IC13" s="175"/>
      <c r="ID13" s="175"/>
      <c r="IE13" s="175">
        <f>10+5</f>
        <v>15</v>
      </c>
      <c r="IF13" s="175"/>
      <c r="IG13" s="175"/>
      <c r="IH13" s="175">
        <f>6+3</f>
        <v>9</v>
      </c>
      <c r="II13" s="175"/>
      <c r="IJ13" s="175"/>
      <c r="IK13" s="175"/>
      <c r="IL13" s="175"/>
      <c r="IM13" s="175"/>
      <c r="IN13" s="175"/>
      <c r="IO13" s="175"/>
      <c r="IP13" s="175"/>
      <c r="IQ13" s="175"/>
      <c r="IR13" s="175"/>
      <c r="IS13" s="175"/>
      <c r="IT13" s="175"/>
      <c r="IU13" s="175"/>
      <c r="IV13" s="175"/>
      <c r="IW13" s="175"/>
      <c r="IX13" s="175"/>
      <c r="IY13" s="175"/>
      <c r="IZ13" s="175"/>
    </row>
    <row r="14" spans="1:260" ht="18" customHeight="1">
      <c r="A14" s="99" t="s">
        <v>178</v>
      </c>
      <c r="B14" s="26" t="s">
        <v>107</v>
      </c>
      <c r="C14" s="175">
        <v>10324</v>
      </c>
      <c r="D14" s="175">
        <v>2014</v>
      </c>
      <c r="E14" t="s">
        <v>108</v>
      </c>
      <c r="F14" s="175">
        <v>5486</v>
      </c>
      <c r="G14" s="175" t="s">
        <v>24</v>
      </c>
      <c r="H14" t="s">
        <v>263</v>
      </c>
      <c r="I14" s="175">
        <f t="shared" si="0"/>
        <v>248.5</v>
      </c>
      <c r="J14" s="99">
        <f>Tabuľka3[[#This Row],[Stĺpec18]]+Tabuľka3[[#This Row],[Stĺpec26]]+Tabuľka3[[#This Row],[Stĺpec44]]+Tabuľka3[[#This Row],[Stĺpec45]]+Tabuľka3[[#This Row],[Stĺpec65]]+Tabuľka3[[#This Row],[Stĺpec66]]+Tabuľka3[[#This Row],[Stĺpec74]]+Tabuľka3[[#This Row],[Stĺpec91]]+Tabuľka3[[#This Row],[Stĺpec150]]+Tabuľka3[[#This Row],[Stĺpec151]]+Tabuľka3[[#This Row],[Stĺpec180]]+Tabuľka3[[#This Row],[Stĺpec181]]+Tabuľka3[[#This Row],[Stĺpec188]]+Tabuľka3[[#This Row],[Stĺpec189]]+Tabuľka3[[#This Row],[Stĺpec197]]</f>
        <v>191.5</v>
      </c>
      <c r="Q14" s="175">
        <f>4+2</f>
        <v>6</v>
      </c>
      <c r="R14" s="175">
        <f>7+5</f>
        <v>12</v>
      </c>
      <c r="Z14" s="175">
        <f>7+5</f>
        <v>12</v>
      </c>
      <c r="AR14" s="175">
        <f>(9+4)*1.5</f>
        <v>19.5</v>
      </c>
      <c r="AS14" s="175">
        <f>(9+4)*1.5</f>
        <v>19.5</v>
      </c>
      <c r="BJ14" s="175">
        <f>5+4</f>
        <v>9</v>
      </c>
      <c r="BK14" s="175">
        <f>9+5</f>
        <v>14</v>
      </c>
      <c r="BS14" s="175">
        <f>9+5</f>
        <v>14</v>
      </c>
      <c r="BV14" s="175">
        <f>5+2</f>
        <v>7</v>
      </c>
      <c r="CI14" s="175">
        <f>5+4</f>
        <v>9</v>
      </c>
      <c r="CM14" s="175">
        <f>5+2</f>
        <v>7</v>
      </c>
      <c r="CR14" s="175">
        <f>4+3</f>
        <v>7</v>
      </c>
      <c r="CV14" s="175">
        <f>5+3</f>
        <v>8</v>
      </c>
      <c r="FD14" s="175">
        <f>(3+5+2)*1.5</f>
        <v>15</v>
      </c>
      <c r="FE14" s="175">
        <f>(3+4+2)*1.5</f>
        <v>13.5</v>
      </c>
      <c r="GY14" s="175">
        <f>7+2</f>
        <v>9</v>
      </c>
      <c r="GZ14" s="175">
        <f>7+3</f>
        <v>10</v>
      </c>
      <c r="HG14" s="175">
        <f>7+2</f>
        <v>9</v>
      </c>
      <c r="HH14" s="175">
        <f>9+4</f>
        <v>13</v>
      </c>
      <c r="HR14" s="175">
        <f>7+2</f>
        <v>9</v>
      </c>
      <c r="HS14" s="175">
        <f>9+4</f>
        <v>13</v>
      </c>
      <c r="HY14" s="175">
        <f>4+2</f>
        <v>6</v>
      </c>
      <c r="HZ14" s="175">
        <f>5+2</f>
        <v>7</v>
      </c>
    </row>
    <row r="15" spans="1:260" s="13" customFormat="1" ht="18" customHeight="1">
      <c r="A15" s="99" t="s">
        <v>175</v>
      </c>
      <c r="B15" s="26" t="s">
        <v>132</v>
      </c>
      <c r="C15" s="175">
        <v>9443</v>
      </c>
      <c r="D15" s="175">
        <v>2008</v>
      </c>
      <c r="E15" t="s">
        <v>63</v>
      </c>
      <c r="F15" s="175">
        <v>6972</v>
      </c>
      <c r="G15" s="175" t="s">
        <v>16</v>
      </c>
      <c r="H15" t="s">
        <v>163</v>
      </c>
      <c r="I15" s="175">
        <f t="shared" si="0"/>
        <v>161</v>
      </c>
      <c r="J15" s="99">
        <f>I15</f>
        <v>161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>
        <f>14+6+5</f>
        <v>25</v>
      </c>
      <c r="FW15" s="175"/>
      <c r="FX15" s="175">
        <f>16+7+5</f>
        <v>28</v>
      </c>
      <c r="FY15" s="175"/>
      <c r="FZ15" s="175"/>
      <c r="GA15" s="175"/>
      <c r="GB15" s="175"/>
      <c r="GC15" s="175"/>
      <c r="GD15" s="175"/>
      <c r="GE15" s="175"/>
      <c r="GF15" s="175"/>
      <c r="GG15" s="175"/>
      <c r="GH15" s="175"/>
      <c r="GI15" s="175"/>
      <c r="GJ15" s="175"/>
      <c r="GK15" s="175"/>
      <c r="GL15" s="175"/>
      <c r="GM15" s="175"/>
      <c r="GN15" s="175"/>
      <c r="GO15" s="175"/>
      <c r="GP15" s="175"/>
      <c r="GQ15" s="175"/>
      <c r="GR15" s="175"/>
      <c r="GS15" s="175"/>
      <c r="GT15" s="175"/>
      <c r="GU15" s="175"/>
      <c r="GV15" s="175"/>
      <c r="GW15" s="175"/>
      <c r="GX15" s="175"/>
      <c r="GY15" s="175"/>
      <c r="GZ15" s="175"/>
      <c r="HA15" s="175"/>
      <c r="HB15" s="175"/>
      <c r="HC15" s="175">
        <f>20+7</f>
        <v>27</v>
      </c>
      <c r="HD15" s="175"/>
      <c r="HE15" s="175"/>
      <c r="HF15" s="175"/>
      <c r="HG15" s="175"/>
      <c r="HH15" s="175"/>
      <c r="HI15" s="175"/>
      <c r="HJ15" s="175"/>
      <c r="HK15" s="175">
        <f>20+8</f>
        <v>28</v>
      </c>
      <c r="HL15" s="175"/>
      <c r="HM15" s="175"/>
      <c r="HN15" s="175"/>
      <c r="HO15" s="175"/>
      <c r="HP15" s="175"/>
      <c r="HQ15" s="175"/>
      <c r="HR15" s="175"/>
      <c r="HS15" s="175"/>
      <c r="HT15" s="175"/>
      <c r="HU15" s="175"/>
      <c r="HV15" s="175"/>
      <c r="HW15" s="175"/>
      <c r="HX15" s="175"/>
      <c r="HY15" s="175"/>
      <c r="HZ15" s="175"/>
      <c r="IA15" s="175"/>
      <c r="IB15" s="175"/>
      <c r="IC15" s="175"/>
      <c r="ID15" s="175"/>
      <c r="IE15" s="175"/>
      <c r="IF15" s="175"/>
      <c r="IG15" s="175"/>
      <c r="IH15" s="175"/>
      <c r="II15" s="175"/>
      <c r="IJ15" s="175"/>
      <c r="IK15" s="175">
        <f>20+6</f>
        <v>26</v>
      </c>
      <c r="IL15" s="175"/>
      <c r="IM15" s="175"/>
      <c r="IN15" s="175"/>
      <c r="IO15" s="175"/>
      <c r="IP15" s="175"/>
      <c r="IQ15" s="175"/>
      <c r="IR15" s="175"/>
      <c r="IS15" s="175"/>
      <c r="IT15" s="175">
        <f>20+7</f>
        <v>27</v>
      </c>
      <c r="IU15" s="175"/>
      <c r="IV15" s="175"/>
      <c r="IW15" s="175"/>
      <c r="IX15" s="175"/>
      <c r="IY15" s="175"/>
      <c r="IZ15" s="175"/>
    </row>
    <row r="16" spans="1:260" s="13" customFormat="1" ht="18" customHeight="1">
      <c r="A16" s="99" t="s">
        <v>176</v>
      </c>
      <c r="B16" s="26" t="s">
        <v>64</v>
      </c>
      <c r="C16" s="175">
        <v>9449</v>
      </c>
      <c r="D16" s="175">
        <v>2011</v>
      </c>
      <c r="E16" t="s">
        <v>240</v>
      </c>
      <c r="F16" s="175">
        <v>2372</v>
      </c>
      <c r="G16" s="175" t="s">
        <v>16</v>
      </c>
      <c r="H16" t="s">
        <v>23</v>
      </c>
      <c r="I16" s="175">
        <f t="shared" si="0"/>
        <v>171</v>
      </c>
      <c r="J16" s="99">
        <f>Tabuľka3[[#This Row],[Stĺpec221]]+Tabuľka3[[#This Row],[Stĺpec198]]+Tabuľka3[[#This Row],[Stĺpec129]]+Tabuľka3[[#This Row],[Stĺpec124]]+Tabuľka3[[#This Row],[Stĺpec105]]+Tabuľka3[[#This Row],[Stĺpec97]]+Tabuľka3[[#This Row],[Stĺpec96]]+Tabuľka3[[#This Row],[Stĺpec70]]+Tabuľka3[[#This Row],[Stĺpec43]]+Tabuľka3[[#This Row],[Stĺpec42]]+Tabuľka3[[#This Row],[Stĺpec40]]+Tabuľka3[[#This Row],[Stĺpec39]]+Tabuľka3[[#This Row],[Stĺpec36]]+Tabuľka3[[#This Row],[Stĺpec35]]+Tabuľka3[[#This Row],[Stĺpec30]]</f>
        <v>134</v>
      </c>
      <c r="K16" s="175"/>
      <c r="L16" s="175"/>
      <c r="M16" s="175"/>
      <c r="N16" s="175"/>
      <c r="O16" s="175"/>
      <c r="P16" s="175"/>
      <c r="Q16" s="175"/>
      <c r="R16" s="175"/>
      <c r="S16" s="175"/>
      <c r="T16" s="175">
        <f>4+2</f>
        <v>6</v>
      </c>
      <c r="U16" s="175">
        <f>4+2</f>
        <v>6</v>
      </c>
      <c r="V16" s="175"/>
      <c r="W16" s="175"/>
      <c r="X16" s="175"/>
      <c r="Y16" s="175"/>
      <c r="Z16" s="175"/>
      <c r="AA16" s="175"/>
      <c r="AB16" s="175">
        <f>5+2</f>
        <v>7</v>
      </c>
      <c r="AC16" s="175"/>
      <c r="AD16" s="175">
        <f>4+3</f>
        <v>7</v>
      </c>
      <c r="AE16" s="175"/>
      <c r="AF16" s="175"/>
      <c r="AG16" s="175"/>
      <c r="AH16" s="175"/>
      <c r="AI16" s="175">
        <f>5+1+1</f>
        <v>7</v>
      </c>
      <c r="AJ16" s="175">
        <f>4+1+2</f>
        <v>7</v>
      </c>
      <c r="AK16" s="175"/>
      <c r="AL16" s="175"/>
      <c r="AM16" s="175">
        <f>5+2</f>
        <v>7</v>
      </c>
      <c r="AN16" s="175">
        <f>7+2</f>
        <v>9</v>
      </c>
      <c r="AO16" s="175"/>
      <c r="AP16" s="175">
        <f>5+2+1</f>
        <v>8</v>
      </c>
      <c r="AQ16" s="175">
        <f>7+2+2</f>
        <v>11</v>
      </c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>
        <v>0</v>
      </c>
      <c r="BO16" s="175">
        <f>6+1</f>
        <v>7</v>
      </c>
      <c r="BP16" s="175"/>
      <c r="BQ16" s="175"/>
      <c r="BR16" s="175"/>
      <c r="BS16" s="175"/>
      <c r="BT16" s="175"/>
      <c r="BU16" s="175"/>
      <c r="BV16" s="175">
        <v>0</v>
      </c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>
        <f>7+2</f>
        <v>9</v>
      </c>
      <c r="CO16" s="175">
        <f>8+3</f>
        <v>11</v>
      </c>
      <c r="CP16" s="175"/>
      <c r="CQ16" s="175"/>
      <c r="CR16" s="175"/>
      <c r="CS16" s="175"/>
      <c r="CT16" s="175"/>
      <c r="CU16" s="175"/>
      <c r="CV16" s="175"/>
      <c r="CW16" s="175">
        <f>7+2</f>
        <v>9</v>
      </c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>
        <f>1+2+2</f>
        <v>5</v>
      </c>
      <c r="DX16" s="175">
        <f>10+2+3</f>
        <v>15</v>
      </c>
      <c r="DY16" s="175"/>
      <c r="DZ16" s="175"/>
      <c r="EA16" s="175"/>
      <c r="EB16" s="175"/>
      <c r="EC16" s="175">
        <f>5+3+2</f>
        <v>10</v>
      </c>
      <c r="ED16" s="175"/>
      <c r="EE16" s="175"/>
      <c r="EF16" s="175"/>
      <c r="EG16" s="175"/>
      <c r="EH16" s="175">
        <v>0</v>
      </c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  <c r="GD16" s="175"/>
      <c r="GE16" s="175"/>
      <c r="GF16" s="175"/>
      <c r="GG16" s="175"/>
      <c r="GH16" s="175"/>
      <c r="GI16" s="175"/>
      <c r="GJ16" s="175"/>
      <c r="GK16" s="175"/>
      <c r="GL16" s="175"/>
      <c r="GM16" s="175"/>
      <c r="GN16" s="175"/>
      <c r="GO16" s="175"/>
      <c r="GP16" s="175"/>
      <c r="GQ16" s="175"/>
      <c r="GR16" s="175"/>
      <c r="GS16" s="175"/>
      <c r="GT16" s="175"/>
      <c r="GU16" s="175"/>
      <c r="GV16" s="175"/>
      <c r="GW16" s="175"/>
      <c r="GX16" s="175"/>
      <c r="GY16" s="175"/>
      <c r="GZ16" s="175"/>
      <c r="HA16" s="175"/>
      <c r="HB16" s="175"/>
      <c r="HC16" s="175"/>
      <c r="HD16" s="175"/>
      <c r="HE16" s="175"/>
      <c r="HF16" s="175"/>
      <c r="HG16" s="175"/>
      <c r="HH16" s="175"/>
      <c r="HI16" s="175"/>
      <c r="HJ16" s="175"/>
      <c r="HK16" s="175"/>
      <c r="HL16" s="175"/>
      <c r="HM16" s="175"/>
      <c r="HN16" s="175"/>
      <c r="HO16" s="175"/>
      <c r="HP16" s="175"/>
      <c r="HQ16" s="175"/>
      <c r="HR16" s="175"/>
      <c r="HS16" s="175">
        <v>0</v>
      </c>
      <c r="HT16" s="175">
        <f>5+3</f>
        <v>8</v>
      </c>
      <c r="HU16" s="175"/>
      <c r="HV16" s="175"/>
      <c r="HW16" s="175"/>
      <c r="HX16" s="175"/>
      <c r="HY16" s="175">
        <v>0</v>
      </c>
      <c r="HZ16" s="175">
        <v>0</v>
      </c>
      <c r="IA16" s="175"/>
      <c r="IB16" s="175"/>
      <c r="IC16" s="175"/>
      <c r="ID16" s="175"/>
      <c r="IE16" s="175"/>
      <c r="IF16" s="175"/>
      <c r="IG16" s="175">
        <f>4+2</f>
        <v>6</v>
      </c>
      <c r="IH16" s="175">
        <f>2+1</f>
        <v>3</v>
      </c>
      <c r="II16" s="175"/>
      <c r="IJ16" s="175"/>
      <c r="IK16" s="175"/>
      <c r="IL16" s="175"/>
      <c r="IM16" s="175"/>
      <c r="IN16" s="175"/>
      <c r="IO16" s="175"/>
      <c r="IP16" s="175">
        <f>3+1</f>
        <v>4</v>
      </c>
      <c r="IQ16" s="175">
        <f>8+1</f>
        <v>9</v>
      </c>
      <c r="IR16" s="175"/>
      <c r="IS16" s="175"/>
      <c r="IT16" s="175"/>
      <c r="IU16" s="175"/>
      <c r="IV16" s="175"/>
      <c r="IW16" s="175"/>
      <c r="IX16" s="175"/>
      <c r="IY16" s="175"/>
      <c r="IZ16" s="175"/>
    </row>
    <row r="17" spans="1:260" s="13" customFormat="1" ht="18" customHeight="1">
      <c r="A17" s="99" t="s">
        <v>177</v>
      </c>
      <c r="B17" s="26" t="s">
        <v>52</v>
      </c>
      <c r="C17" s="175">
        <v>9074</v>
      </c>
      <c r="D17" s="175">
        <v>2009</v>
      </c>
      <c r="E17" t="s">
        <v>27</v>
      </c>
      <c r="F17" s="175">
        <v>135</v>
      </c>
      <c r="G17" s="175" t="s">
        <v>16</v>
      </c>
      <c r="H17" t="s">
        <v>23</v>
      </c>
      <c r="I17" s="175">
        <f t="shared" si="0"/>
        <v>157</v>
      </c>
      <c r="J17" s="99">
        <f>Tabuľka3[[#This Row],[Stĺpec20]]+Tabuľka3[[#This Row],[Stĺpec21]]+Tabuľka3[[#This Row],[Stĺpec30]]+Tabuľka3[[#This Row],[Stĺpec36]]+Tabuľka3[[#This Row],[Stĺpec43]]+Tabuľka3[[#This Row],[Stĺpec69]]+Tabuľka3[[#This Row],[Stĺpec96]]+Tabuľka3[[#This Row],[Stĺpec105]]+Tabuľka3[[#This Row],[Stĺpec123]]+Tabuľka3[[#This Row],[Stĺpec129]]+Tabuľka3[[#This Row],[Stĺpec134]]+Tabuľka3[[#This Row],[Stĺpec197]]+Tabuľka3[[#This Row],[Stĺpec211]]+Tabuľka3[[#This Row],[Stĺpec212]]+Tabuľka3[[#This Row],[Stĺpec220]]</f>
        <v>132</v>
      </c>
      <c r="K17" s="175"/>
      <c r="L17" s="175"/>
      <c r="M17" s="175"/>
      <c r="N17" s="175"/>
      <c r="O17" s="175"/>
      <c r="P17" s="175"/>
      <c r="Q17" s="175"/>
      <c r="R17" s="175"/>
      <c r="S17" s="175"/>
      <c r="T17" s="175">
        <f>5+3</f>
        <v>8</v>
      </c>
      <c r="U17" s="175">
        <f>5+3</f>
        <v>8</v>
      </c>
      <c r="V17" s="175"/>
      <c r="W17" s="175"/>
      <c r="X17" s="175"/>
      <c r="Y17" s="175"/>
      <c r="Z17" s="175"/>
      <c r="AA17" s="175"/>
      <c r="AB17" s="175"/>
      <c r="AC17" s="175"/>
      <c r="AD17" s="175">
        <f>5+3</f>
        <v>8</v>
      </c>
      <c r="AE17" s="175"/>
      <c r="AF17" s="175"/>
      <c r="AG17" s="175"/>
      <c r="AH17" s="175"/>
      <c r="AI17" s="175"/>
      <c r="AJ17" s="175">
        <f>9+2+2</f>
        <v>13</v>
      </c>
      <c r="AK17" s="175"/>
      <c r="AL17" s="175"/>
      <c r="AM17" s="175"/>
      <c r="AN17" s="175">
        <f>4+1</f>
        <v>5</v>
      </c>
      <c r="AO17" s="175"/>
      <c r="AP17" s="175"/>
      <c r="AQ17" s="175">
        <f>5+2+2</f>
        <v>9</v>
      </c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>
        <f>5+2</f>
        <v>7</v>
      </c>
      <c r="BO17" s="175"/>
      <c r="BP17" s="175"/>
      <c r="BQ17" s="175"/>
      <c r="BR17" s="175"/>
      <c r="BS17" s="175"/>
      <c r="BT17" s="175"/>
      <c r="BU17" s="175"/>
      <c r="BV17" s="175">
        <f>4+1</f>
        <v>5</v>
      </c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>
        <f>9+3</f>
        <v>12</v>
      </c>
      <c r="CO17" s="175"/>
      <c r="CP17" s="175"/>
      <c r="CQ17" s="175"/>
      <c r="CR17" s="175"/>
      <c r="CS17" s="175"/>
      <c r="CT17" s="175"/>
      <c r="CU17" s="175"/>
      <c r="CV17" s="175"/>
      <c r="CW17" s="175">
        <f>9+3</f>
        <v>12</v>
      </c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>
        <f>7+3+2</f>
        <v>12</v>
      </c>
      <c r="DX17" s="175"/>
      <c r="DY17" s="175"/>
      <c r="DZ17" s="175"/>
      <c r="EA17" s="175"/>
      <c r="EB17" s="175"/>
      <c r="EC17" s="175">
        <f>4+3+2</f>
        <v>9</v>
      </c>
      <c r="ED17" s="175"/>
      <c r="EE17" s="175"/>
      <c r="EF17" s="175"/>
      <c r="EG17" s="175"/>
      <c r="EH17" s="175">
        <f>4+3</f>
        <v>7</v>
      </c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  <c r="HQ17" s="175"/>
      <c r="HR17" s="175"/>
      <c r="HS17" s="175">
        <f>3+3</f>
        <v>6</v>
      </c>
      <c r="HT17" s="175">
        <f>2+3</f>
        <v>5</v>
      </c>
      <c r="HU17" s="175"/>
      <c r="HV17" s="175"/>
      <c r="HW17" s="175"/>
      <c r="HX17" s="175"/>
      <c r="HY17" s="175">
        <f>3+2</f>
        <v>5</v>
      </c>
      <c r="HZ17" s="175">
        <f>3+2</f>
        <v>5</v>
      </c>
      <c r="IA17" s="175"/>
      <c r="IB17" s="175"/>
      <c r="IC17" s="175"/>
      <c r="ID17" s="175"/>
      <c r="IE17" s="175"/>
      <c r="IF17" s="175"/>
      <c r="IG17" s="175">
        <f>7+2</f>
        <v>9</v>
      </c>
      <c r="IH17" s="175">
        <f>5+2</f>
        <v>7</v>
      </c>
      <c r="II17" s="175"/>
      <c r="IJ17" s="175"/>
      <c r="IK17" s="175"/>
      <c r="IL17" s="175"/>
      <c r="IM17" s="175"/>
      <c r="IN17" s="175"/>
      <c r="IO17" s="175"/>
      <c r="IP17" s="175">
        <f>4+1</f>
        <v>5</v>
      </c>
      <c r="IQ17" s="175"/>
      <c r="IR17" s="175"/>
      <c r="IS17" s="175"/>
      <c r="IT17" s="175"/>
      <c r="IU17" s="175"/>
      <c r="IV17" s="175"/>
      <c r="IW17" s="175"/>
      <c r="IX17" s="175"/>
      <c r="IY17" s="175"/>
      <c r="IZ17" s="175"/>
    </row>
    <row r="18" spans="1:260" s="13" customFormat="1" ht="19.5" customHeight="1">
      <c r="A18" s="99" t="s">
        <v>188</v>
      </c>
      <c r="B18" s="26" t="s">
        <v>527</v>
      </c>
      <c r="C18" s="175">
        <v>11110</v>
      </c>
      <c r="D18" s="175">
        <v>2013</v>
      </c>
      <c r="E18" s="4" t="s">
        <v>526</v>
      </c>
      <c r="F18" s="175">
        <v>6735</v>
      </c>
      <c r="G18" s="12" t="s">
        <v>24</v>
      </c>
      <c r="H18" s="4" t="s">
        <v>528</v>
      </c>
      <c r="I18" s="175">
        <f t="shared" si="0"/>
        <v>123</v>
      </c>
      <c r="J18" s="99">
        <f>I18</f>
        <v>123</v>
      </c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  <c r="FR18" s="175"/>
      <c r="FS18" s="175"/>
      <c r="FT18" s="175"/>
      <c r="FU18" s="175"/>
      <c r="FV18" s="175"/>
      <c r="FW18" s="175"/>
      <c r="FX18" s="175"/>
      <c r="FY18" s="175"/>
      <c r="FZ18" s="175"/>
      <c r="GA18" s="175"/>
      <c r="GB18" s="175"/>
      <c r="GC18" s="175"/>
      <c r="GD18" s="175"/>
      <c r="GE18" s="175"/>
      <c r="GF18" s="175"/>
      <c r="GG18" s="175"/>
      <c r="GH18" s="175"/>
      <c r="GI18" s="175"/>
      <c r="GJ18" s="175"/>
      <c r="GK18" s="175"/>
      <c r="GL18" s="175"/>
      <c r="GM18" s="175"/>
      <c r="GN18" s="175"/>
      <c r="GO18" s="175"/>
      <c r="GP18" s="175"/>
      <c r="GQ18" s="175"/>
      <c r="GR18" s="175"/>
      <c r="GS18" s="175"/>
      <c r="GT18" s="175"/>
      <c r="GU18" s="175"/>
      <c r="GV18" s="175"/>
      <c r="GW18" s="175"/>
      <c r="GX18" s="175"/>
      <c r="GY18" s="175">
        <f>9+3</f>
        <v>12</v>
      </c>
      <c r="GZ18" s="175">
        <f>9+3</f>
        <v>12</v>
      </c>
      <c r="HA18" s="175"/>
      <c r="HB18" s="175"/>
      <c r="HC18" s="175"/>
      <c r="HD18" s="175"/>
      <c r="HE18" s="175"/>
      <c r="HF18" s="175"/>
      <c r="HG18" s="175">
        <f>9+2</f>
        <v>11</v>
      </c>
      <c r="HH18" s="175">
        <f>7+3</f>
        <v>10</v>
      </c>
      <c r="HI18" s="175"/>
      <c r="HJ18" s="175"/>
      <c r="HK18" s="175"/>
      <c r="HL18" s="175"/>
      <c r="HM18" s="175"/>
      <c r="HN18" s="175"/>
      <c r="HO18" s="175"/>
      <c r="HP18" s="175"/>
      <c r="HQ18" s="175"/>
      <c r="HR18" s="175">
        <f>5+2</f>
        <v>7</v>
      </c>
      <c r="HS18" s="175">
        <f>5+3</f>
        <v>8</v>
      </c>
      <c r="HT18" s="175"/>
      <c r="HU18" s="175"/>
      <c r="HV18" s="175"/>
      <c r="HW18" s="175"/>
      <c r="HX18" s="175"/>
      <c r="HY18" s="175">
        <f>5+2</f>
        <v>7</v>
      </c>
      <c r="HZ18" s="175">
        <f>9+3</f>
        <v>12</v>
      </c>
      <c r="IA18" s="175"/>
      <c r="IB18" s="175"/>
      <c r="IC18" s="175"/>
      <c r="ID18" s="175"/>
      <c r="IE18" s="175">
        <f>8+4</f>
        <v>12</v>
      </c>
      <c r="IF18" s="175"/>
      <c r="IG18" s="175">
        <f>5+2</f>
        <v>7</v>
      </c>
      <c r="IH18" s="175"/>
      <c r="II18" s="175"/>
      <c r="IJ18" s="175"/>
      <c r="IK18" s="175"/>
      <c r="IL18" s="175"/>
      <c r="IM18" s="175"/>
      <c r="IN18" s="175"/>
      <c r="IO18" s="175">
        <f>12+4</f>
        <v>16</v>
      </c>
      <c r="IP18" s="175">
        <f>7+2</f>
        <v>9</v>
      </c>
      <c r="IQ18" s="175"/>
      <c r="IR18" s="175"/>
      <c r="IS18" s="175"/>
      <c r="IT18" s="175"/>
      <c r="IU18" s="175"/>
      <c r="IV18" s="175"/>
      <c r="IW18" s="175"/>
      <c r="IX18" s="175"/>
      <c r="IY18" s="175"/>
      <c r="IZ18" s="175"/>
    </row>
    <row r="19" spans="1:260" s="13" customFormat="1" ht="18" customHeight="1">
      <c r="A19" s="99" t="s">
        <v>450</v>
      </c>
      <c r="B19" s="26" t="s">
        <v>81</v>
      </c>
      <c r="C19" s="175">
        <v>10167</v>
      </c>
      <c r="D19" s="175">
        <v>2010</v>
      </c>
      <c r="E19" t="s">
        <v>80</v>
      </c>
      <c r="F19" s="175">
        <v>7772</v>
      </c>
      <c r="G19" s="175" t="s">
        <v>24</v>
      </c>
      <c r="H19" t="s">
        <v>209</v>
      </c>
      <c r="I19" s="175">
        <f t="shared" si="0"/>
        <v>121</v>
      </c>
      <c r="J19" s="99">
        <f>Tabuľka3[[#This Row],[Stĺpec83]]+Tabuľka3[[#This Row],[Stĺpec84]]+Tabuľka3[[#This Row],[Stĺpec95]]+Tabuľka3[[#This Row],[Stĺpec104]]+Tabuľka3[[#This Row],[Stĺpec121]]+Tabuľka3[[#This Row],[Stĺpec128]]+Tabuľka3[[#This Row],[Stĺpec132]]+Tabuľka3[[#This Row],[Stĺpec154]]+Tabuľka3[[#This Row],[Stĺpec157]]+Tabuľka3[[#This Row],[Stĺpec232]]+Tabuľka3[[#This Row],[Stĺpec242]]+Tabuľka3[[#This Row],[Stĺpec180]]+Tabuľka3[[#This Row],[Stĺpec188]]+Tabuľka3[[#This Row],[Stĺpec211]]+Tabuľka3[[#This Row],[Stĺpec218]]</f>
        <v>113</v>
      </c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>
        <v>0</v>
      </c>
      <c r="BN19" s="175"/>
      <c r="BO19" s="175"/>
      <c r="BP19" s="175"/>
      <c r="BQ19" s="175"/>
      <c r="BR19" s="175"/>
      <c r="BS19" s="175"/>
      <c r="BT19" s="175"/>
      <c r="BU19" s="175">
        <v>0</v>
      </c>
      <c r="BV19" s="175"/>
      <c r="BW19" s="175"/>
      <c r="BX19" s="175"/>
      <c r="BY19" s="175"/>
      <c r="BZ19" s="175"/>
      <c r="CA19" s="175"/>
      <c r="CB19" s="175">
        <f>4+1</f>
        <v>5</v>
      </c>
      <c r="CC19" s="175">
        <f>7+2</f>
        <v>9</v>
      </c>
      <c r="CD19" s="175"/>
      <c r="CE19" s="175"/>
      <c r="CF19" s="175"/>
      <c r="CG19" s="175"/>
      <c r="CH19" s="175"/>
      <c r="CI19" s="175"/>
      <c r="CJ19" s="175"/>
      <c r="CK19" s="175"/>
      <c r="CL19" s="175"/>
      <c r="CM19" s="175">
        <f>4+2</f>
        <v>6</v>
      </c>
      <c r="CN19" s="175"/>
      <c r="CO19" s="175"/>
      <c r="CP19" s="175"/>
      <c r="CQ19" s="175"/>
      <c r="CR19" s="175"/>
      <c r="CS19" s="175"/>
      <c r="CT19" s="175"/>
      <c r="CU19" s="175"/>
      <c r="CV19" s="175">
        <f>4+2</f>
        <v>6</v>
      </c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>
        <f>3+1</f>
        <v>4</v>
      </c>
      <c r="DO19" s="175">
        <f>3+1</f>
        <v>4</v>
      </c>
      <c r="DP19" s="175"/>
      <c r="DQ19" s="175"/>
      <c r="DR19" s="175"/>
      <c r="DS19" s="175"/>
      <c r="DT19" s="175"/>
      <c r="DU19" s="175">
        <f>4+2</f>
        <v>6</v>
      </c>
      <c r="DV19" s="175"/>
      <c r="DW19" s="175"/>
      <c r="DX19" s="175"/>
      <c r="DY19" s="175"/>
      <c r="DZ19" s="175"/>
      <c r="EA19" s="175"/>
      <c r="EB19" s="175">
        <f>2+2</f>
        <v>4</v>
      </c>
      <c r="EC19" s="175"/>
      <c r="ED19" s="175"/>
      <c r="EE19" s="175"/>
      <c r="EF19" s="175">
        <f>5+1</f>
        <v>6</v>
      </c>
      <c r="EG19" s="175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>
        <f>7+2+2</f>
        <v>11</v>
      </c>
      <c r="FI19" s="175"/>
      <c r="FJ19" s="175">
        <f>9+2+2</f>
        <v>13</v>
      </c>
      <c r="FK19" s="175"/>
      <c r="FL19" s="175"/>
      <c r="FM19" s="175"/>
      <c r="FN19" s="175"/>
      <c r="FO19" s="175"/>
      <c r="FP19" s="175"/>
      <c r="FQ19" s="175"/>
      <c r="FR19" s="175"/>
      <c r="FS19" s="175"/>
      <c r="FT19" s="175"/>
      <c r="FU19" s="175"/>
      <c r="FV19" s="175"/>
      <c r="FW19" s="175"/>
      <c r="FX19" s="175"/>
      <c r="FY19" s="175"/>
      <c r="FZ19" s="175"/>
      <c r="GA19" s="175"/>
      <c r="GB19" s="175"/>
      <c r="GC19" s="175">
        <f>3+1+2</f>
        <v>6</v>
      </c>
      <c r="GD19" s="175"/>
      <c r="GE19" s="175"/>
      <c r="GF19" s="175"/>
      <c r="GG19" s="175"/>
      <c r="GH19" s="175"/>
      <c r="GI19" s="175">
        <f>3+3+2</f>
        <v>8</v>
      </c>
      <c r="GJ19" s="175"/>
      <c r="GK19" s="175"/>
      <c r="GL19" s="175"/>
      <c r="GM19" s="175"/>
      <c r="GN19" s="175"/>
      <c r="GO19" s="175"/>
      <c r="GP19" s="175"/>
      <c r="GQ19" s="175"/>
      <c r="GR19" s="175"/>
      <c r="GS19" s="175"/>
      <c r="GT19" s="175"/>
      <c r="GU19" s="175"/>
      <c r="GV19" s="175"/>
      <c r="GW19" s="175"/>
      <c r="GX19" s="175"/>
      <c r="GY19" s="175">
        <f>5+2</f>
        <v>7</v>
      </c>
      <c r="GZ19" s="175"/>
      <c r="HA19" s="175"/>
      <c r="HB19" s="175"/>
      <c r="HC19" s="175"/>
      <c r="HD19" s="175"/>
      <c r="HE19" s="175"/>
      <c r="HF19" s="175"/>
      <c r="HG19" s="175">
        <f>5+2</f>
        <v>7</v>
      </c>
      <c r="HH19" s="175"/>
      <c r="HI19" s="175"/>
      <c r="HJ19" s="175"/>
      <c r="HK19" s="175"/>
      <c r="HL19" s="175"/>
      <c r="HM19" s="175"/>
      <c r="HN19" s="175"/>
      <c r="HO19" s="175"/>
      <c r="HP19" s="175"/>
      <c r="HQ19" s="175"/>
      <c r="HR19" s="175"/>
      <c r="HS19" s="175"/>
      <c r="HT19" s="175"/>
      <c r="HU19" s="175"/>
      <c r="HV19" s="175"/>
      <c r="HW19" s="175"/>
      <c r="HX19" s="175"/>
      <c r="HY19" s="175"/>
      <c r="HZ19" s="175"/>
      <c r="IA19" s="175"/>
      <c r="IB19" s="175"/>
      <c r="IC19" s="175"/>
      <c r="ID19" s="175"/>
      <c r="IE19" s="175"/>
      <c r="IF19" s="175"/>
      <c r="IG19" s="175">
        <f>9+2</f>
        <v>11</v>
      </c>
      <c r="IH19" s="175"/>
      <c r="II19" s="175"/>
      <c r="IJ19" s="175"/>
      <c r="IK19" s="175"/>
      <c r="IL19" s="175"/>
      <c r="IM19" s="175"/>
      <c r="IN19" s="175">
        <f>5+2+1</f>
        <v>8</v>
      </c>
      <c r="IO19" s="175"/>
      <c r="IP19" s="175"/>
      <c r="IQ19" s="175"/>
      <c r="IR19" s="175"/>
      <c r="IS19" s="175"/>
      <c r="IT19" s="175"/>
      <c r="IU19" s="175"/>
      <c r="IV19" s="175"/>
      <c r="IW19" s="175"/>
      <c r="IX19" s="175"/>
      <c r="IY19" s="175"/>
      <c r="IZ19" s="175"/>
    </row>
    <row r="20" spans="1:260" s="13" customFormat="1" ht="18" customHeight="1">
      <c r="A20" s="99" t="s">
        <v>200</v>
      </c>
      <c r="B20" s="26" t="s">
        <v>206</v>
      </c>
      <c r="C20" s="175">
        <v>10640</v>
      </c>
      <c r="D20" s="175">
        <v>2007</v>
      </c>
      <c r="E20" t="s">
        <v>45</v>
      </c>
      <c r="F20" s="175">
        <v>5701</v>
      </c>
      <c r="G20" s="175" t="s">
        <v>24</v>
      </c>
      <c r="H20" t="s">
        <v>44</v>
      </c>
      <c r="I20" s="175">
        <f t="shared" si="0"/>
        <v>110</v>
      </c>
      <c r="J20" s="99">
        <f>I20</f>
        <v>110</v>
      </c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>
        <v>0</v>
      </c>
      <c r="BN20" s="175">
        <v>0</v>
      </c>
      <c r="BO20" s="175"/>
      <c r="BP20" s="175"/>
      <c r="BQ20" s="175"/>
      <c r="BR20" s="175"/>
      <c r="BS20" s="175"/>
      <c r="BT20" s="175"/>
      <c r="BU20" s="175">
        <f>4+2</f>
        <v>6</v>
      </c>
      <c r="BV20" s="175">
        <f>9+2</f>
        <v>11</v>
      </c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>
        <v>0</v>
      </c>
      <c r="CN20" s="175">
        <f>3+1</f>
        <v>4</v>
      </c>
      <c r="CO20" s="175"/>
      <c r="CP20" s="175"/>
      <c r="CQ20" s="175"/>
      <c r="CR20" s="175"/>
      <c r="CS20" s="175"/>
      <c r="CT20" s="175"/>
      <c r="CU20" s="175"/>
      <c r="CV20" s="175"/>
      <c r="CW20" s="175">
        <f>3+1</f>
        <v>4</v>
      </c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>
        <f>5+3+2</f>
        <v>10</v>
      </c>
      <c r="DX20" s="175"/>
      <c r="DY20" s="175"/>
      <c r="DZ20" s="175"/>
      <c r="EA20" s="175"/>
      <c r="EB20" s="175"/>
      <c r="EC20" s="175">
        <f>7+4+2</f>
        <v>13</v>
      </c>
      <c r="ED20" s="175"/>
      <c r="EE20" s="175"/>
      <c r="EF20" s="175"/>
      <c r="EG20" s="175"/>
      <c r="EH20" s="175">
        <f>7+4</f>
        <v>11</v>
      </c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  <c r="GD20" s="175">
        <f>1+2+2</f>
        <v>5</v>
      </c>
      <c r="GE20" s="175"/>
      <c r="GF20" s="175"/>
      <c r="GG20" s="175"/>
      <c r="GH20" s="175"/>
      <c r="GI20" s="175"/>
      <c r="GJ20" s="175">
        <v>0</v>
      </c>
      <c r="GK20" s="175"/>
      <c r="GL20" s="175"/>
      <c r="GM20" s="175"/>
      <c r="GN20" s="175">
        <f>(3+3+2)*1.5</f>
        <v>12</v>
      </c>
      <c r="GO20" s="175">
        <v>0</v>
      </c>
      <c r="GP20" s="175">
        <v>0</v>
      </c>
      <c r="GQ20" s="175"/>
      <c r="GR20" s="175"/>
      <c r="GS20" s="175"/>
      <c r="GT20" s="175"/>
      <c r="GU20" s="175"/>
      <c r="GV20" s="175"/>
      <c r="GW20" s="175"/>
      <c r="GX20" s="175"/>
      <c r="GY20" s="175"/>
      <c r="GZ20" s="175"/>
      <c r="HA20" s="175"/>
      <c r="HB20" s="175"/>
      <c r="HC20" s="175"/>
      <c r="HD20" s="175"/>
      <c r="HE20" s="175"/>
      <c r="HF20" s="175"/>
      <c r="HG20" s="175"/>
      <c r="HH20" s="175"/>
      <c r="HI20" s="175"/>
      <c r="HJ20" s="175"/>
      <c r="HK20" s="175"/>
      <c r="HL20" s="175"/>
      <c r="HM20" s="175"/>
      <c r="HN20" s="175"/>
      <c r="HO20" s="175"/>
      <c r="HP20" s="175"/>
      <c r="HQ20" s="175">
        <f>3+2</f>
        <v>5</v>
      </c>
      <c r="HR20" s="175"/>
      <c r="HS20" s="175">
        <f>4+3</f>
        <v>7</v>
      </c>
      <c r="HT20" s="175"/>
      <c r="HU20" s="175"/>
      <c r="HV20" s="175"/>
      <c r="HW20" s="175"/>
      <c r="HX20" s="175">
        <f>3+2</f>
        <v>5</v>
      </c>
      <c r="HY20" s="175"/>
      <c r="HZ20" s="175"/>
      <c r="IA20" s="175"/>
      <c r="IB20" s="175"/>
      <c r="IC20" s="175"/>
      <c r="ID20" s="175"/>
      <c r="IE20" s="175"/>
      <c r="IF20" s="175"/>
      <c r="IG20" s="175"/>
      <c r="IH20" s="175">
        <f>3+2</f>
        <v>5</v>
      </c>
      <c r="II20" s="175"/>
      <c r="IJ20" s="175"/>
      <c r="IK20" s="175"/>
      <c r="IL20" s="175"/>
      <c r="IM20" s="175"/>
      <c r="IN20" s="175"/>
      <c r="IO20" s="175"/>
      <c r="IP20" s="175">
        <f>9+3</f>
        <v>12</v>
      </c>
      <c r="IQ20" s="175"/>
      <c r="IR20" s="175"/>
      <c r="IS20" s="175"/>
      <c r="IT20" s="175"/>
      <c r="IU20" s="175"/>
      <c r="IV20" s="175"/>
      <c r="IW20" s="175"/>
      <c r="IX20" s="175"/>
      <c r="IY20" s="175"/>
      <c r="IZ20" s="175"/>
    </row>
    <row r="21" spans="1:260" s="13" customFormat="1" ht="18" customHeight="1">
      <c r="A21" s="99" t="s">
        <v>195</v>
      </c>
      <c r="B21" s="26" t="s">
        <v>87</v>
      </c>
      <c r="C21" s="175">
        <v>10202</v>
      </c>
      <c r="D21" s="175">
        <v>2014</v>
      </c>
      <c r="E21" t="s">
        <v>86</v>
      </c>
      <c r="F21" s="175">
        <v>7279</v>
      </c>
      <c r="G21" s="175" t="s">
        <v>16</v>
      </c>
      <c r="H21" t="s">
        <v>32</v>
      </c>
      <c r="I21" s="175">
        <f t="shared" si="0"/>
        <v>106</v>
      </c>
      <c r="J21" s="99">
        <f>Tabuľka3[[#This Row],[Stĺpec36]]+Tabuľka3[[#This Row],[Stĺpec38]]+Tabuľka3[[#This Row],[Stĺpec65]]+Tabuľka3[[#This Row],[Stĺpec66]]+Tabuľka3[[#This Row],[Stĺpec73]]+Tabuľka3[[#This Row],[Stĺpec74]]+Tabuľka3[[#This Row],[Stĺpec115]]+Tabuľka3[[#This Row],[Stĺpec119]]+Tabuľka3[[#This Row],[Stĺpec123]]+Tabuľka3[[#This Row],[Stĺpec126]]+Tabuľka3[[#This Row],[Stĺpec134]]+Tabuľka3[[#This Row],[Stĺpec180]]+Tabuľka3[[#This Row],[Stĺpec181]]+Tabuľka3[[#This Row],[Stĺpec188]]+Tabuľka3[[#This Row],[Stĺpec189]]</f>
        <v>104</v>
      </c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>
        <f>1+0+2</f>
        <v>3</v>
      </c>
      <c r="AK21" s="175"/>
      <c r="AL21" s="175">
        <f>4+1</f>
        <v>5</v>
      </c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>
        <f>2+1</f>
        <v>3</v>
      </c>
      <c r="BK21" s="175">
        <f>5+4</f>
        <v>9</v>
      </c>
      <c r="BL21" s="175"/>
      <c r="BM21" s="175"/>
      <c r="BN21" s="175"/>
      <c r="BO21" s="175"/>
      <c r="BP21" s="175"/>
      <c r="BQ21" s="175"/>
      <c r="BR21" s="175">
        <f>2+2</f>
        <v>4</v>
      </c>
      <c r="BS21" s="175">
        <f>5+5</f>
        <v>10</v>
      </c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>
        <v>2</v>
      </c>
      <c r="DP21" s="175">
        <f>7+1</f>
        <v>8</v>
      </c>
      <c r="DQ21" s="175"/>
      <c r="DR21" s="175"/>
      <c r="DS21" s="175">
        <f>9+5</f>
        <v>14</v>
      </c>
      <c r="DT21" s="175"/>
      <c r="DU21" s="175"/>
      <c r="DV21" s="175"/>
      <c r="DW21" s="175">
        <f>4+3+2</f>
        <v>9</v>
      </c>
      <c r="DX21" s="175"/>
      <c r="DY21" s="175"/>
      <c r="DZ21" s="175">
        <f>7+5</f>
        <v>12</v>
      </c>
      <c r="EA21" s="175"/>
      <c r="EB21" s="175"/>
      <c r="EC21" s="175">
        <v>0</v>
      </c>
      <c r="ED21" s="175"/>
      <c r="EE21" s="175"/>
      <c r="EF21" s="175"/>
      <c r="EG21" s="175"/>
      <c r="EH21" s="175">
        <f>3+3</f>
        <v>6</v>
      </c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5"/>
      <c r="FW21" s="175"/>
      <c r="FX21" s="175"/>
      <c r="FY21" s="175"/>
      <c r="FZ21" s="175"/>
      <c r="GA21" s="175"/>
      <c r="GB21" s="175"/>
      <c r="GC21" s="175"/>
      <c r="GD21" s="175"/>
      <c r="GE21" s="175"/>
      <c r="GF21" s="175"/>
      <c r="GG21" s="175"/>
      <c r="GH21" s="175"/>
      <c r="GI21" s="175"/>
      <c r="GJ21" s="175"/>
      <c r="GK21" s="175"/>
      <c r="GL21" s="175"/>
      <c r="GM21" s="175"/>
      <c r="GN21" s="175"/>
      <c r="GO21" s="175"/>
      <c r="GP21" s="175"/>
      <c r="GQ21" s="175"/>
      <c r="GR21" s="175"/>
      <c r="GS21" s="175"/>
      <c r="GT21" s="175"/>
      <c r="GU21" s="175"/>
      <c r="GV21" s="175"/>
      <c r="GW21" s="175"/>
      <c r="GX21" s="175"/>
      <c r="GY21" s="175">
        <f>3+1</f>
        <v>4</v>
      </c>
      <c r="GZ21" s="175">
        <f>5+2</f>
        <v>7</v>
      </c>
      <c r="HA21" s="175"/>
      <c r="HB21" s="175"/>
      <c r="HC21" s="175"/>
      <c r="HD21" s="175"/>
      <c r="HE21" s="175"/>
      <c r="HF21" s="175"/>
      <c r="HG21" s="175">
        <f>3+1</f>
        <v>4</v>
      </c>
      <c r="HH21" s="175">
        <f>5+1</f>
        <v>6</v>
      </c>
      <c r="HI21" s="175"/>
      <c r="HJ21" s="175"/>
      <c r="HK21" s="175"/>
      <c r="HL21" s="175"/>
      <c r="HM21" s="175"/>
      <c r="HN21" s="175"/>
      <c r="HO21" s="175"/>
      <c r="HP21" s="175"/>
      <c r="HQ21" s="175"/>
      <c r="HR21" s="175"/>
      <c r="HS21" s="175"/>
      <c r="HT21" s="175"/>
      <c r="HU21" s="175"/>
      <c r="HV21" s="175"/>
      <c r="HW21" s="175"/>
      <c r="HX21" s="175"/>
      <c r="HY21" s="175"/>
      <c r="HZ21" s="175"/>
      <c r="IA21" s="175"/>
      <c r="IB21" s="175"/>
      <c r="IC21" s="175"/>
      <c r="ID21" s="175"/>
      <c r="IE21" s="175"/>
      <c r="IF21" s="175"/>
      <c r="IG21" s="175"/>
      <c r="IH21" s="175"/>
      <c r="II21" s="175"/>
      <c r="IJ21" s="175"/>
      <c r="IK21" s="175"/>
      <c r="IL21" s="175"/>
      <c r="IM21" s="175"/>
      <c r="IN21" s="175"/>
      <c r="IO21" s="175"/>
      <c r="IP21" s="175"/>
      <c r="IQ21" s="175"/>
      <c r="IR21" s="175"/>
      <c r="IS21" s="175"/>
      <c r="IT21" s="175"/>
      <c r="IU21" s="175"/>
      <c r="IV21" s="175"/>
      <c r="IW21" s="175"/>
      <c r="IX21" s="175"/>
      <c r="IY21" s="175"/>
      <c r="IZ21" s="175"/>
    </row>
    <row r="22" spans="1:260" s="13" customFormat="1" ht="18" customHeight="1">
      <c r="A22" s="99" t="s">
        <v>179</v>
      </c>
      <c r="B22" s="26" t="s">
        <v>494</v>
      </c>
      <c r="C22" s="175">
        <v>10474</v>
      </c>
      <c r="D22" s="175">
        <v>2011</v>
      </c>
      <c r="E22" s="4" t="s">
        <v>489</v>
      </c>
      <c r="F22" s="175">
        <v>7539</v>
      </c>
      <c r="G22" s="12" t="s">
        <v>24</v>
      </c>
      <c r="H22" s="4" t="s">
        <v>491</v>
      </c>
      <c r="I22" s="175">
        <f t="shared" si="0"/>
        <v>104</v>
      </c>
      <c r="J22" s="99">
        <f>I22</f>
        <v>104</v>
      </c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  <c r="BI22" s="175"/>
      <c r="BJ22" s="175"/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>
        <f>3+3+2</f>
        <v>8</v>
      </c>
      <c r="DG22" s="175">
        <f>5+3+2</f>
        <v>10</v>
      </c>
      <c r="DH22" s="175">
        <f>3+2+2</f>
        <v>7</v>
      </c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>
        <f>0</f>
        <v>0</v>
      </c>
      <c r="EK22" s="175">
        <f>7+3+2</f>
        <v>12</v>
      </c>
      <c r="EL22" s="175">
        <f>7+3+2</f>
        <v>12</v>
      </c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>
        <f>0</f>
        <v>0</v>
      </c>
      <c r="FB22" s="175">
        <f>1+2+2</f>
        <v>5</v>
      </c>
      <c r="FC22" s="175">
        <f>9+4+2</f>
        <v>15</v>
      </c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5"/>
      <c r="FW22" s="175"/>
      <c r="FX22" s="175"/>
      <c r="FY22" s="175"/>
      <c r="FZ22" s="175"/>
      <c r="GA22" s="175"/>
      <c r="GB22" s="175"/>
      <c r="GC22" s="175"/>
      <c r="GD22" s="175"/>
      <c r="GE22" s="175"/>
      <c r="GF22" s="175"/>
      <c r="GG22" s="175"/>
      <c r="GH22" s="175"/>
      <c r="GI22" s="175"/>
      <c r="GJ22" s="175"/>
      <c r="GK22" s="175"/>
      <c r="GL22" s="175"/>
      <c r="GM22" s="175"/>
      <c r="GN22" s="175"/>
      <c r="GO22" s="175"/>
      <c r="GP22" s="175"/>
      <c r="GQ22" s="175">
        <v>0</v>
      </c>
      <c r="GR22" s="175">
        <f>4+1+2</f>
        <v>7</v>
      </c>
      <c r="GS22" s="175">
        <f>5+3+2</f>
        <v>10</v>
      </c>
      <c r="GT22" s="175"/>
      <c r="GU22" s="175"/>
      <c r="GV22" s="175"/>
      <c r="GW22" s="175"/>
      <c r="GX22" s="175"/>
      <c r="GY22" s="175"/>
      <c r="GZ22" s="175"/>
      <c r="HA22" s="175"/>
      <c r="HB22" s="175"/>
      <c r="HC22" s="175"/>
      <c r="HD22" s="175"/>
      <c r="HE22" s="175"/>
      <c r="HF22" s="175"/>
      <c r="HG22" s="175"/>
      <c r="HH22" s="175"/>
      <c r="HI22" s="175"/>
      <c r="HJ22" s="175"/>
      <c r="HK22" s="175"/>
      <c r="HL22" s="175"/>
      <c r="HM22" s="175"/>
      <c r="HN22" s="175"/>
      <c r="HO22" s="175"/>
      <c r="HP22" s="175"/>
      <c r="HQ22" s="175"/>
      <c r="HR22" s="175"/>
      <c r="HS22" s="175"/>
      <c r="HT22" s="175"/>
      <c r="HU22" s="175"/>
      <c r="HV22" s="175"/>
      <c r="HW22" s="175"/>
      <c r="HX22" s="175"/>
      <c r="HY22" s="175"/>
      <c r="HZ22" s="175"/>
      <c r="IA22" s="175"/>
      <c r="IB22" s="175"/>
      <c r="IC22" s="175"/>
      <c r="ID22" s="175"/>
      <c r="IE22" s="175"/>
      <c r="IF22" s="175"/>
      <c r="IG22" s="175"/>
      <c r="IH22" s="175"/>
      <c r="II22" s="175"/>
      <c r="IJ22" s="175"/>
      <c r="IK22" s="175"/>
      <c r="IL22" s="175"/>
      <c r="IM22" s="175"/>
      <c r="IN22" s="175"/>
      <c r="IO22" s="175"/>
      <c r="IP22" s="175"/>
      <c r="IQ22" s="175"/>
      <c r="IR22" s="175"/>
      <c r="IS22" s="175"/>
      <c r="IT22" s="175"/>
      <c r="IU22" s="175"/>
      <c r="IV22" s="175"/>
      <c r="IW22" s="175"/>
      <c r="IX22" s="175">
        <f>3+2+2</f>
        <v>7</v>
      </c>
      <c r="IY22" s="175">
        <f>7+2+2</f>
        <v>11</v>
      </c>
      <c r="IZ22" s="175">
        <v>0</v>
      </c>
    </row>
    <row r="23" spans="1:260" s="13" customFormat="1" ht="18" customHeight="1">
      <c r="A23" s="99" t="s">
        <v>196</v>
      </c>
      <c r="B23" s="26" t="s">
        <v>99</v>
      </c>
      <c r="C23" s="175">
        <v>10279</v>
      </c>
      <c r="D23" s="175">
        <v>2013</v>
      </c>
      <c r="E23" t="s">
        <v>63</v>
      </c>
      <c r="F23" s="175">
        <v>6972</v>
      </c>
      <c r="G23" s="175" t="s">
        <v>16</v>
      </c>
      <c r="H23" t="s">
        <v>163</v>
      </c>
      <c r="I23" s="175">
        <f t="shared" si="0"/>
        <v>98</v>
      </c>
      <c r="J23" s="99">
        <f>I23</f>
        <v>98</v>
      </c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>
        <f>9+5</f>
        <v>14</v>
      </c>
      <c r="V23" s="175"/>
      <c r="W23" s="175"/>
      <c r="X23" s="175"/>
      <c r="Y23" s="175"/>
      <c r="Z23" s="175"/>
      <c r="AA23" s="175"/>
      <c r="AB23" s="175"/>
      <c r="AC23" s="175"/>
      <c r="AD23" s="175">
        <f>9+5</f>
        <v>14</v>
      </c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75"/>
      <c r="EC23" s="175"/>
      <c r="ED23" s="175"/>
      <c r="EE23" s="175"/>
      <c r="EF23" s="175"/>
      <c r="EG23" s="175"/>
      <c r="EH23" s="175"/>
      <c r="EI23" s="175"/>
      <c r="EJ23" s="175"/>
      <c r="EK23" s="175"/>
      <c r="EL23" s="175"/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175"/>
      <c r="FF23" s="175"/>
      <c r="FG23" s="175"/>
      <c r="FH23" s="175"/>
      <c r="FI23" s="175"/>
      <c r="FJ23" s="175"/>
      <c r="FK23" s="175"/>
      <c r="FL23" s="175"/>
      <c r="FM23" s="175"/>
      <c r="FN23" s="175"/>
      <c r="FO23" s="175"/>
      <c r="FP23" s="175"/>
      <c r="FQ23" s="175"/>
      <c r="FR23" s="175"/>
      <c r="FS23" s="175"/>
      <c r="FT23" s="175">
        <f>10+6+3</f>
        <v>19</v>
      </c>
      <c r="FU23" s="175"/>
      <c r="FV23" s="175"/>
      <c r="FW23" s="175"/>
      <c r="FX23" s="175"/>
      <c r="FY23" s="175"/>
      <c r="FZ23" s="175"/>
      <c r="GA23" s="175"/>
      <c r="GB23" s="175"/>
      <c r="GC23" s="175"/>
      <c r="GD23" s="175"/>
      <c r="GE23" s="175"/>
      <c r="GF23" s="175"/>
      <c r="GG23" s="175"/>
      <c r="GH23" s="175"/>
      <c r="GI23" s="175"/>
      <c r="GJ23" s="175"/>
      <c r="GK23" s="175"/>
      <c r="GL23" s="175"/>
      <c r="GM23" s="175"/>
      <c r="GN23" s="175"/>
      <c r="GO23" s="175"/>
      <c r="GP23" s="175"/>
      <c r="GQ23" s="175"/>
      <c r="GR23" s="175"/>
      <c r="GS23" s="175"/>
      <c r="GT23" s="175"/>
      <c r="GU23" s="175"/>
      <c r="GV23" s="175"/>
      <c r="GW23" s="175"/>
      <c r="GX23" s="175"/>
      <c r="GY23" s="175"/>
      <c r="GZ23" s="175"/>
      <c r="HA23" s="175">
        <f>8+4</f>
        <v>12</v>
      </c>
      <c r="HB23" s="175"/>
      <c r="HC23" s="175"/>
      <c r="HD23" s="175"/>
      <c r="HE23" s="175"/>
      <c r="HF23" s="175"/>
      <c r="HG23" s="175"/>
      <c r="HH23" s="175"/>
      <c r="HI23" s="175"/>
      <c r="HJ23" s="175">
        <f>15+6</f>
        <v>21</v>
      </c>
      <c r="HK23" s="175"/>
      <c r="HL23" s="175"/>
      <c r="HM23" s="175"/>
      <c r="HN23" s="175"/>
      <c r="HO23" s="175"/>
      <c r="HP23" s="175"/>
      <c r="HQ23" s="175"/>
      <c r="HR23" s="175"/>
      <c r="HS23" s="175"/>
      <c r="HT23" s="175"/>
      <c r="HU23" s="175"/>
      <c r="HV23" s="175"/>
      <c r="HW23" s="175"/>
      <c r="HX23" s="175"/>
      <c r="HY23" s="175"/>
      <c r="HZ23" s="175"/>
      <c r="IA23" s="175"/>
      <c r="IB23" s="175"/>
      <c r="IC23" s="175"/>
      <c r="ID23" s="175"/>
      <c r="IE23" s="175">
        <f>12+6</f>
        <v>18</v>
      </c>
      <c r="IF23" s="175"/>
      <c r="IG23" s="175"/>
      <c r="IH23" s="175"/>
      <c r="II23" s="175"/>
      <c r="IJ23" s="175"/>
      <c r="IK23" s="175"/>
      <c r="IL23" s="175"/>
      <c r="IM23" s="175"/>
      <c r="IN23" s="175"/>
      <c r="IO23" s="175"/>
      <c r="IP23" s="175"/>
      <c r="IQ23" s="175"/>
      <c r="IR23" s="175"/>
      <c r="IS23" s="175"/>
      <c r="IT23" s="175"/>
      <c r="IU23" s="175"/>
      <c r="IV23" s="175"/>
      <c r="IW23" s="175"/>
      <c r="IX23" s="175"/>
      <c r="IY23" s="175"/>
      <c r="IZ23" s="175"/>
    </row>
    <row r="24" spans="1:260" s="13" customFormat="1" ht="18" customHeight="1">
      <c r="A24" s="99" t="s">
        <v>180</v>
      </c>
      <c r="B24" s="26" t="s">
        <v>344</v>
      </c>
      <c r="C24" s="175">
        <v>9871</v>
      </c>
      <c r="D24" s="175">
        <v>2012</v>
      </c>
      <c r="E24" t="s">
        <v>63</v>
      </c>
      <c r="F24" s="175">
        <v>6972</v>
      </c>
      <c r="G24" s="175" t="s">
        <v>16</v>
      </c>
      <c r="H24" t="s">
        <v>163</v>
      </c>
      <c r="I24" s="175">
        <f t="shared" si="0"/>
        <v>98</v>
      </c>
      <c r="J24" s="99">
        <f>I24</f>
        <v>98</v>
      </c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>
        <f>15+7</f>
        <v>22</v>
      </c>
      <c r="X24" s="175"/>
      <c r="Y24" s="175"/>
      <c r="Z24" s="175"/>
      <c r="AA24" s="175"/>
      <c r="AB24" s="175"/>
      <c r="AC24" s="175"/>
      <c r="AD24" s="175"/>
      <c r="AE24" s="175"/>
      <c r="AF24" s="175">
        <f>15+7</f>
        <v>22</v>
      </c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>
        <v>0</v>
      </c>
      <c r="FR24" s="175"/>
      <c r="FS24" s="175"/>
      <c r="FT24" s="175"/>
      <c r="FU24" s="175">
        <f>10+5+5</f>
        <v>20</v>
      </c>
      <c r="FV24" s="175"/>
      <c r="FW24" s="175"/>
      <c r="FX24" s="175"/>
      <c r="FY24" s="175"/>
      <c r="FZ24" s="175"/>
      <c r="GA24" s="175"/>
      <c r="GB24" s="175"/>
      <c r="GC24" s="175"/>
      <c r="GD24" s="175"/>
      <c r="GE24" s="175"/>
      <c r="GF24" s="175"/>
      <c r="GG24" s="175"/>
      <c r="GH24" s="175"/>
      <c r="GI24" s="175"/>
      <c r="GJ24" s="175"/>
      <c r="GK24" s="175"/>
      <c r="GL24" s="175"/>
      <c r="GM24" s="175"/>
      <c r="GN24" s="175"/>
      <c r="GO24" s="175"/>
      <c r="GP24" s="175"/>
      <c r="GQ24" s="175"/>
      <c r="GR24" s="175"/>
      <c r="GS24" s="175"/>
      <c r="GT24" s="175"/>
      <c r="GU24" s="175"/>
      <c r="GV24" s="175"/>
      <c r="GW24" s="175"/>
      <c r="GX24" s="175"/>
      <c r="GY24" s="175"/>
      <c r="GZ24" s="175"/>
      <c r="HA24" s="175"/>
      <c r="HB24" s="175"/>
      <c r="HC24" s="175"/>
      <c r="HD24" s="175"/>
      <c r="HE24" s="175"/>
      <c r="HF24" s="175"/>
      <c r="HG24" s="175"/>
      <c r="HH24" s="175"/>
      <c r="HI24" s="175"/>
      <c r="HJ24" s="175"/>
      <c r="HK24" s="175"/>
      <c r="HL24" s="175"/>
      <c r="HM24" s="175"/>
      <c r="HN24" s="175"/>
      <c r="HO24" s="175"/>
      <c r="HP24" s="175"/>
      <c r="HQ24" s="175"/>
      <c r="HR24" s="175"/>
      <c r="HS24" s="175"/>
      <c r="HT24" s="175"/>
      <c r="HU24" s="175"/>
      <c r="HV24" s="175"/>
      <c r="HW24" s="175"/>
      <c r="HX24" s="175"/>
      <c r="HY24" s="175"/>
      <c r="HZ24" s="175"/>
      <c r="IA24" s="175"/>
      <c r="IB24" s="175"/>
      <c r="IC24" s="175"/>
      <c r="ID24" s="175"/>
      <c r="IE24" s="175"/>
      <c r="IF24" s="175"/>
      <c r="IG24" s="175"/>
      <c r="IH24" s="175">
        <f>12+5</f>
        <v>17</v>
      </c>
      <c r="II24" s="175"/>
      <c r="IJ24" s="175"/>
      <c r="IK24" s="175"/>
      <c r="IL24" s="175"/>
      <c r="IM24" s="175"/>
      <c r="IN24" s="175"/>
      <c r="IO24" s="175"/>
      <c r="IP24" s="175"/>
      <c r="IQ24" s="175">
        <f>12+5</f>
        <v>17</v>
      </c>
      <c r="IR24" s="175"/>
      <c r="IS24" s="175"/>
      <c r="IT24" s="175"/>
      <c r="IU24" s="175"/>
      <c r="IV24" s="175"/>
      <c r="IW24" s="175"/>
      <c r="IX24" s="175"/>
      <c r="IY24" s="175"/>
      <c r="IZ24" s="175"/>
    </row>
    <row r="25" spans="1:260" s="13" customFormat="1" ht="18" customHeight="1">
      <c r="A25" s="99" t="s">
        <v>205</v>
      </c>
      <c r="B25" s="26" t="s">
        <v>100</v>
      </c>
      <c r="C25" s="175">
        <v>10267</v>
      </c>
      <c r="D25" s="175">
        <v>2014</v>
      </c>
      <c r="E25" t="s">
        <v>28</v>
      </c>
      <c r="F25" s="175">
        <v>2366</v>
      </c>
      <c r="G25" s="175" t="s">
        <v>16</v>
      </c>
      <c r="H25" t="s">
        <v>23</v>
      </c>
      <c r="I25" s="175">
        <f t="shared" si="0"/>
        <v>97</v>
      </c>
      <c r="J25" s="99">
        <f>Tabuľka3[[#This Row],[Stĺpec17]]+Tabuľka3[[#This Row],[Stĺpec20]]+Tabuľka3[[#This Row],[Stĺpec25]]+Tabuľka3[[#This Row],[Stĺpec35]]+Tabuľka3[[#This Row],[Stĺpec38]]+Tabuľka3[[#This Row],[Stĺpec39]]+Tabuľka3[[#This Row],[Stĺpec42]]+Tabuľka3[[#This Row],[Stĺpec65]]+Tabuľka3[[#This Row],[Stĺpec73]]+Tabuľka3[[#This Row],[Stĺpec91]]+Tabuľka3[[#This Row],[Stĺpec100]]+Tabuľka3[[#This Row],[Stĺpec128]]+Tabuľka3[[#This Row],[Stĺpec133]]+Tabuľka3[[#This Row],[Stĺpec208]]+Tabuľka3[[#This Row],[Stĺpec217]]</f>
        <v>89</v>
      </c>
      <c r="K25" s="175"/>
      <c r="L25" s="175"/>
      <c r="M25" s="175"/>
      <c r="N25" s="175"/>
      <c r="O25" s="175"/>
      <c r="P25" s="175"/>
      <c r="Q25" s="175">
        <f>3+2</f>
        <v>5</v>
      </c>
      <c r="R25" s="175"/>
      <c r="S25" s="175"/>
      <c r="T25" s="175">
        <f>3+2</f>
        <v>5</v>
      </c>
      <c r="U25" s="175"/>
      <c r="V25" s="175"/>
      <c r="W25" s="175"/>
      <c r="X25" s="175"/>
      <c r="Y25" s="175">
        <f>4+3</f>
        <v>7</v>
      </c>
      <c r="Z25" s="175"/>
      <c r="AA25" s="175"/>
      <c r="AB25" s="175"/>
      <c r="AC25" s="175"/>
      <c r="AD25" s="175"/>
      <c r="AE25" s="175"/>
      <c r="AF25" s="175"/>
      <c r="AG25" s="175"/>
      <c r="AH25" s="175"/>
      <c r="AI25" s="175">
        <f>4+1+1</f>
        <v>6</v>
      </c>
      <c r="AJ25" s="175"/>
      <c r="AK25" s="175"/>
      <c r="AL25" s="175">
        <f>5+2</f>
        <v>7</v>
      </c>
      <c r="AM25" s="175">
        <f>4+1</f>
        <v>5</v>
      </c>
      <c r="AN25" s="175"/>
      <c r="AO25" s="175"/>
      <c r="AP25" s="175">
        <f>4+0+1</f>
        <v>5</v>
      </c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>
        <f>4+3</f>
        <v>7</v>
      </c>
      <c r="BK25" s="175"/>
      <c r="BL25" s="175"/>
      <c r="BM25" s="175"/>
      <c r="BN25" s="175"/>
      <c r="BO25" s="175"/>
      <c r="BP25" s="175"/>
      <c r="BQ25" s="175"/>
      <c r="BR25" s="175">
        <f>3+2</f>
        <v>5</v>
      </c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>
        <f>4+4</f>
        <v>8</v>
      </c>
      <c r="CJ25" s="175"/>
      <c r="CK25" s="175"/>
      <c r="CL25" s="175"/>
      <c r="CM25" s="175"/>
      <c r="CN25" s="175"/>
      <c r="CO25" s="175"/>
      <c r="CP25" s="175"/>
      <c r="CQ25" s="175"/>
      <c r="CR25" s="175">
        <f>3+3</f>
        <v>6</v>
      </c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>
        <f>1+1</f>
        <v>2</v>
      </c>
      <c r="DV25" s="175"/>
      <c r="DW25" s="175"/>
      <c r="DX25" s="175"/>
      <c r="DY25" s="175"/>
      <c r="DZ25" s="175"/>
      <c r="EA25" s="175"/>
      <c r="EB25" s="175">
        <f>3+2</f>
        <v>5</v>
      </c>
      <c r="EC25" s="175"/>
      <c r="ED25" s="175"/>
      <c r="EE25" s="175"/>
      <c r="EF25" s="175"/>
      <c r="EG25" s="175">
        <f>4+2</f>
        <v>6</v>
      </c>
      <c r="EH25" s="175"/>
      <c r="EI25" s="175"/>
      <c r="EJ25" s="175"/>
      <c r="EK25" s="175"/>
      <c r="EL25" s="175"/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5"/>
      <c r="FR25" s="175"/>
      <c r="FS25" s="175"/>
      <c r="FT25" s="175"/>
      <c r="FU25" s="175"/>
      <c r="FV25" s="175"/>
      <c r="FW25" s="175"/>
      <c r="FX25" s="175"/>
      <c r="FY25" s="175"/>
      <c r="FZ25" s="175"/>
      <c r="GA25" s="175"/>
      <c r="GB25" s="175"/>
      <c r="GC25" s="175"/>
      <c r="GD25" s="175"/>
      <c r="GE25" s="175"/>
      <c r="GF25" s="175"/>
      <c r="GG25" s="175"/>
      <c r="GH25" s="175"/>
      <c r="GI25" s="175"/>
      <c r="GJ25" s="175"/>
      <c r="GK25" s="175"/>
      <c r="GL25" s="175"/>
      <c r="GM25" s="175"/>
      <c r="GN25" s="175"/>
      <c r="GO25" s="175"/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 s="175"/>
      <c r="HK25" s="175"/>
      <c r="HL25" s="175"/>
      <c r="HM25" s="175"/>
      <c r="HN25" s="175"/>
      <c r="HO25" s="175"/>
      <c r="HP25" s="175"/>
      <c r="HQ25" s="175"/>
      <c r="HR25" s="175">
        <v>0</v>
      </c>
      <c r="HS25" s="175">
        <f>1+3</f>
        <v>4</v>
      </c>
      <c r="HT25" s="175"/>
      <c r="HU25" s="175"/>
      <c r="HV25" s="175"/>
      <c r="HW25" s="175"/>
      <c r="HX25" s="175"/>
      <c r="HY25" s="175">
        <v>0</v>
      </c>
      <c r="HZ25" s="175"/>
      <c r="IA25" s="175"/>
      <c r="IB25" s="175"/>
      <c r="IC25" s="175"/>
      <c r="ID25" s="175">
        <f>5+1</f>
        <v>6</v>
      </c>
      <c r="IE25" s="175"/>
      <c r="IF25" s="175"/>
      <c r="IG25" s="175">
        <v>1</v>
      </c>
      <c r="IH25" s="175"/>
      <c r="II25" s="175"/>
      <c r="IJ25" s="175"/>
      <c r="IK25" s="175"/>
      <c r="IL25" s="175"/>
      <c r="IM25" s="175">
        <f>5+1</f>
        <v>6</v>
      </c>
      <c r="IN25" s="175"/>
      <c r="IO25" s="175"/>
      <c r="IP25" s="175">
        <v>1</v>
      </c>
      <c r="IQ25" s="175"/>
      <c r="IR25" s="175"/>
      <c r="IS25" s="175"/>
      <c r="IT25" s="175"/>
      <c r="IU25" s="175"/>
      <c r="IV25" s="175"/>
      <c r="IW25" s="175"/>
      <c r="IX25" s="175"/>
      <c r="IY25" s="175"/>
      <c r="IZ25" s="175"/>
    </row>
    <row r="26" spans="1:260" s="13" customFormat="1" ht="19.5" customHeight="1">
      <c r="A26" s="99" t="s">
        <v>486</v>
      </c>
      <c r="B26" s="26" t="s">
        <v>184</v>
      </c>
      <c r="C26" s="175">
        <v>10622</v>
      </c>
      <c r="D26" s="175">
        <v>2011</v>
      </c>
      <c r="E26" t="s">
        <v>71</v>
      </c>
      <c r="F26" s="175">
        <v>7855</v>
      </c>
      <c r="G26" s="175" t="s">
        <v>26</v>
      </c>
      <c r="H26" t="s">
        <v>32</v>
      </c>
      <c r="I26" s="175">
        <f t="shared" si="0"/>
        <v>101</v>
      </c>
      <c r="J26" s="99">
        <f>Tabuľka3[[#This Row],[Stĺpec82]]+Tabuľka3[[#This Row],[Stĺpec102]]+Tabuľka3[[#This Row],[Stĺpec104]]+Tabuľka3[[#This Row],[Stĺpec121]]+Tabuľka3[[#This Row],[Stĺpec127]]+Tabuľka3[[#This Row],[Stĺpec128]]+Tabuľka3[[#This Row],[Stĺpec132]]+Tabuľka3[[#This Row],[Stĺpec419]]+Tabuľka3[[#This Row],[Stĺpec417]]+Tabuľka3[[#This Row],[Stĺpec178]]+Tabuľka3[[#This Row],[Stĺpec179]]+Tabuľka3[[#This Row],[Stĺpec187]]+Tabuľka3[[#This Row],[Stĺpec195]]+Tabuľka3[[#This Row],[Stĺpec196]]+Tabuľka3[[#This Row],[Stĺpec202]]</f>
        <v>84</v>
      </c>
      <c r="K26" s="175"/>
      <c r="L26" s="175"/>
      <c r="M26" s="175"/>
      <c r="N26" s="175"/>
      <c r="O26" s="175"/>
      <c r="P26" s="175"/>
      <c r="Q26" s="175"/>
      <c r="R26" s="175"/>
      <c r="S26" s="175">
        <f>1+1</f>
        <v>2</v>
      </c>
      <c r="T26" s="175">
        <v>0</v>
      </c>
      <c r="U26" s="175"/>
      <c r="V26" s="175"/>
      <c r="W26" s="175"/>
      <c r="X26" s="175"/>
      <c r="Y26" s="175"/>
      <c r="Z26" s="175"/>
      <c r="AA26" s="175">
        <f>2</f>
        <v>2</v>
      </c>
      <c r="AB26" s="175">
        <v>0</v>
      </c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>
        <v>0</v>
      </c>
      <c r="AX26" s="175">
        <v>0</v>
      </c>
      <c r="AY26" s="175">
        <v>0</v>
      </c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>
        <v>0</v>
      </c>
      <c r="BM26" s="175">
        <f>1+1</f>
        <v>2</v>
      </c>
      <c r="BN26" s="175"/>
      <c r="BO26" s="175"/>
      <c r="BP26" s="175"/>
      <c r="BQ26" s="175"/>
      <c r="BR26" s="175"/>
      <c r="BS26" s="175"/>
      <c r="BT26" s="175">
        <f>1+1</f>
        <v>2</v>
      </c>
      <c r="BU26" s="175">
        <f>1+1</f>
        <v>2</v>
      </c>
      <c r="BV26" s="175"/>
      <c r="BW26" s="175"/>
      <c r="BX26" s="175"/>
      <c r="BY26" s="175"/>
      <c r="BZ26" s="175"/>
      <c r="CA26" s="175">
        <f>2+3</f>
        <v>5</v>
      </c>
      <c r="CB26" s="175">
        <f>3+1</f>
        <v>4</v>
      </c>
      <c r="CC26" s="175"/>
      <c r="CD26" s="175"/>
      <c r="CE26" s="175"/>
      <c r="CF26" s="175"/>
      <c r="CG26" s="175"/>
      <c r="CH26" s="175"/>
      <c r="CI26" s="175"/>
      <c r="CJ26" s="175"/>
      <c r="CK26" s="175">
        <f>2+1</f>
        <v>3</v>
      </c>
      <c r="CL26" s="175"/>
      <c r="CM26" s="175">
        <v>0</v>
      </c>
      <c r="CN26" s="175"/>
      <c r="CO26" s="175"/>
      <c r="CP26" s="175"/>
      <c r="CQ26" s="175"/>
      <c r="CR26" s="175"/>
      <c r="CS26" s="175"/>
      <c r="CT26" s="175">
        <f>3+1</f>
        <v>4</v>
      </c>
      <c r="CU26" s="175"/>
      <c r="CV26" s="175">
        <f>3+2</f>
        <v>5</v>
      </c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>
        <f>3+1</f>
        <v>4</v>
      </c>
      <c r="DV26" s="175"/>
      <c r="DW26" s="175"/>
      <c r="DX26" s="175"/>
      <c r="DY26" s="175"/>
      <c r="DZ26" s="175"/>
      <c r="EA26" s="175">
        <f>2+2</f>
        <v>4</v>
      </c>
      <c r="EB26" s="175">
        <f>4+2</f>
        <v>6</v>
      </c>
      <c r="EC26" s="175"/>
      <c r="ED26" s="175"/>
      <c r="EE26" s="175">
        <v>0</v>
      </c>
      <c r="EF26" s="175">
        <f>4+1</f>
        <v>5</v>
      </c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/>
      <c r="EY26" s="175"/>
      <c r="EZ26" s="175"/>
      <c r="FA26" s="175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>
        <v>0</v>
      </c>
      <c r="FN26" s="175">
        <v>0</v>
      </c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  <c r="GD26" s="175"/>
      <c r="GE26" s="175"/>
      <c r="GF26" s="175"/>
      <c r="GG26" s="175"/>
      <c r="GH26" s="175"/>
      <c r="GI26" s="175"/>
      <c r="GJ26" s="175"/>
      <c r="GK26" s="175">
        <f>(3+3+1)*1.5</f>
        <v>10.5</v>
      </c>
      <c r="GL26" s="175">
        <v>0</v>
      </c>
      <c r="GM26" s="175">
        <f>(1+1+1)*1.5</f>
        <v>4.5</v>
      </c>
      <c r="GN26" s="175"/>
      <c r="GO26" s="175"/>
      <c r="GP26" s="175"/>
      <c r="GQ26" s="175"/>
      <c r="GR26" s="175"/>
      <c r="GS26" s="175"/>
      <c r="GT26" s="175"/>
      <c r="GU26" s="175"/>
      <c r="GV26" s="175"/>
      <c r="GW26" s="175">
        <f>3+2</f>
        <v>5</v>
      </c>
      <c r="GX26" s="175">
        <f>5+3</f>
        <v>8</v>
      </c>
      <c r="GY26" s="175"/>
      <c r="GZ26" s="175"/>
      <c r="HA26" s="175"/>
      <c r="HB26" s="175"/>
      <c r="HC26" s="175"/>
      <c r="HD26" s="175"/>
      <c r="HE26" s="175"/>
      <c r="HF26" s="175">
        <f>5+3</f>
        <v>8</v>
      </c>
      <c r="HG26" s="175"/>
      <c r="HH26" s="175"/>
      <c r="HI26" s="175"/>
      <c r="HJ26" s="175"/>
      <c r="HK26" s="175"/>
      <c r="HL26" s="175"/>
      <c r="HM26" s="175"/>
      <c r="HN26" s="175"/>
      <c r="HO26" s="175"/>
      <c r="HP26" s="175"/>
      <c r="HQ26" s="175">
        <f>4+2</f>
        <v>6</v>
      </c>
      <c r="HR26" s="175">
        <f>4+1</f>
        <v>5</v>
      </c>
      <c r="HS26" s="175"/>
      <c r="HT26" s="175"/>
      <c r="HU26" s="175"/>
      <c r="HV26" s="175"/>
      <c r="HW26" s="175"/>
      <c r="HX26" s="175">
        <f>2+2</f>
        <v>4</v>
      </c>
      <c r="HY26" s="175">
        <v>0</v>
      </c>
      <c r="HZ26" s="175"/>
      <c r="IA26" s="175"/>
      <c r="IB26" s="175"/>
      <c r="IC26" s="175"/>
      <c r="ID26" s="175"/>
      <c r="IE26" s="175"/>
      <c r="IF26" s="175"/>
      <c r="IG26" s="175"/>
      <c r="IH26" s="175"/>
      <c r="II26" s="175"/>
      <c r="IJ26" s="175"/>
      <c r="IK26" s="175"/>
      <c r="IL26" s="175"/>
      <c r="IM26" s="175"/>
      <c r="IN26" s="175"/>
      <c r="IO26" s="175"/>
      <c r="IP26" s="175"/>
      <c r="IQ26" s="175"/>
      <c r="IR26" s="175"/>
      <c r="IS26" s="175"/>
      <c r="IT26" s="175"/>
      <c r="IU26" s="175"/>
      <c r="IV26" s="175"/>
      <c r="IW26" s="175"/>
      <c r="IX26" s="175"/>
      <c r="IY26" s="175"/>
      <c r="IZ26" s="175"/>
    </row>
    <row r="27" spans="1:260" s="13" customFormat="1" ht="17.25" customHeight="1">
      <c r="A27" s="99" t="s">
        <v>189</v>
      </c>
      <c r="B27" s="26" t="s">
        <v>61</v>
      </c>
      <c r="C27" s="175">
        <v>9454</v>
      </c>
      <c r="D27" s="175">
        <v>2009</v>
      </c>
      <c r="E27" t="s">
        <v>27</v>
      </c>
      <c r="F27" s="175">
        <v>135</v>
      </c>
      <c r="G27" s="175" t="s">
        <v>16</v>
      </c>
      <c r="H27" t="s">
        <v>23</v>
      </c>
      <c r="I27" s="175">
        <f t="shared" si="0"/>
        <v>83</v>
      </c>
      <c r="J27" s="99">
        <f>I27</f>
        <v>83</v>
      </c>
      <c r="K27" s="175"/>
      <c r="L27" s="175"/>
      <c r="M27" s="175"/>
      <c r="N27" s="175"/>
      <c r="O27" s="175"/>
      <c r="P27" s="175"/>
      <c r="Q27" s="175"/>
      <c r="R27" s="175"/>
      <c r="S27" s="175"/>
      <c r="T27" s="175">
        <v>0</v>
      </c>
      <c r="U27" s="175">
        <f>3+2</f>
        <v>5</v>
      </c>
      <c r="V27" s="175"/>
      <c r="W27" s="175"/>
      <c r="X27" s="175"/>
      <c r="Y27" s="175"/>
      <c r="Z27" s="175"/>
      <c r="AA27" s="175"/>
      <c r="AB27" s="175"/>
      <c r="AC27" s="175"/>
      <c r="AD27" s="175">
        <f>3+1</f>
        <v>4</v>
      </c>
      <c r="AE27" s="175"/>
      <c r="AF27" s="175"/>
      <c r="AG27" s="175"/>
      <c r="AH27" s="175"/>
      <c r="AI27" s="175"/>
      <c r="AJ27" s="175">
        <f>3+1+2</f>
        <v>6</v>
      </c>
      <c r="AK27" s="175"/>
      <c r="AL27" s="175"/>
      <c r="AM27" s="175"/>
      <c r="AN27" s="175">
        <f>1+1</f>
        <v>2</v>
      </c>
      <c r="AO27" s="175"/>
      <c r="AP27" s="175"/>
      <c r="AQ27" s="175">
        <f>4+0+2</f>
        <v>6</v>
      </c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>
        <f>3+2</f>
        <v>5</v>
      </c>
      <c r="BO27" s="175"/>
      <c r="BP27" s="175"/>
      <c r="BQ27" s="175"/>
      <c r="BR27" s="175"/>
      <c r="BS27" s="175"/>
      <c r="BT27" s="175"/>
      <c r="BU27" s="175"/>
      <c r="BV27" s="175">
        <v>0</v>
      </c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>
        <f>4+1</f>
        <v>5</v>
      </c>
      <c r="CO27" s="175"/>
      <c r="CP27" s="175"/>
      <c r="CQ27" s="175"/>
      <c r="CR27" s="175"/>
      <c r="CS27" s="175"/>
      <c r="CT27" s="175"/>
      <c r="CU27" s="175"/>
      <c r="CV27" s="175"/>
      <c r="CW27" s="175">
        <f>4+2</f>
        <v>6</v>
      </c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>
        <f>7+2</f>
        <v>9</v>
      </c>
      <c r="DW27" s="175"/>
      <c r="DX27" s="175"/>
      <c r="DY27" s="175"/>
      <c r="DZ27" s="175"/>
      <c r="EA27" s="175"/>
      <c r="EB27" s="175"/>
      <c r="EC27" s="175">
        <v>0</v>
      </c>
      <c r="ED27" s="175"/>
      <c r="EE27" s="175"/>
      <c r="EF27" s="175"/>
      <c r="EG27" s="175">
        <f>7+3</f>
        <v>10</v>
      </c>
      <c r="EH27" s="175"/>
      <c r="EI27" s="175"/>
      <c r="EJ27" s="175"/>
      <c r="EK27" s="175"/>
      <c r="EL27" s="175"/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  <c r="EX27" s="175"/>
      <c r="EY27" s="175"/>
      <c r="EZ27" s="175"/>
      <c r="FA27" s="175"/>
      <c r="FB27" s="175"/>
      <c r="FC27" s="175"/>
      <c r="FD27" s="175"/>
      <c r="FE27" s="175"/>
      <c r="FF27" s="175"/>
      <c r="FG27" s="175"/>
      <c r="FH27" s="175"/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  <c r="GD27" s="175"/>
      <c r="GE27" s="175"/>
      <c r="GF27" s="175"/>
      <c r="GG27" s="175"/>
      <c r="GH27" s="175"/>
      <c r="GI27" s="175"/>
      <c r="GJ27" s="175"/>
      <c r="GK27" s="175"/>
      <c r="GL27" s="175"/>
      <c r="GM27" s="175"/>
      <c r="GN27" s="175"/>
      <c r="GO27" s="175"/>
      <c r="GP27" s="175"/>
      <c r="GQ27" s="175"/>
      <c r="GR27" s="175"/>
      <c r="GS27" s="175"/>
      <c r="GT27" s="175"/>
      <c r="GU27" s="175"/>
      <c r="GV27" s="175"/>
      <c r="GW27" s="175"/>
      <c r="GX27" s="175"/>
      <c r="GY27" s="175"/>
      <c r="GZ27" s="175"/>
      <c r="HA27" s="175"/>
      <c r="HB27" s="175"/>
      <c r="HC27" s="175"/>
      <c r="HD27" s="175"/>
      <c r="HE27" s="175"/>
      <c r="HF27" s="175"/>
      <c r="HG27" s="175"/>
      <c r="HH27" s="175"/>
      <c r="HI27" s="175"/>
      <c r="HJ27" s="175"/>
      <c r="HK27" s="175"/>
      <c r="HL27" s="175"/>
      <c r="HM27" s="175"/>
      <c r="HN27" s="175"/>
      <c r="HO27" s="175"/>
      <c r="HP27" s="175"/>
      <c r="HQ27" s="175"/>
      <c r="HR27" s="175">
        <f>3+1</f>
        <v>4</v>
      </c>
      <c r="HS27" s="175">
        <v>0</v>
      </c>
      <c r="HT27" s="175"/>
      <c r="HU27" s="175"/>
      <c r="HV27" s="175"/>
      <c r="HW27" s="175"/>
      <c r="HX27" s="175"/>
      <c r="HY27" s="175">
        <f>2+2</f>
        <v>4</v>
      </c>
      <c r="HZ27" s="175">
        <f>4+2</f>
        <v>6</v>
      </c>
      <c r="IA27" s="175"/>
      <c r="IB27" s="175"/>
      <c r="IC27" s="175"/>
      <c r="ID27" s="175"/>
      <c r="IE27" s="175"/>
      <c r="IF27" s="175"/>
      <c r="IG27" s="175">
        <f>3+2</f>
        <v>5</v>
      </c>
      <c r="IH27" s="175"/>
      <c r="II27" s="175"/>
      <c r="IJ27" s="175"/>
      <c r="IK27" s="175"/>
      <c r="IL27" s="175"/>
      <c r="IM27" s="175"/>
      <c r="IN27" s="175"/>
      <c r="IO27" s="175"/>
      <c r="IP27" s="175">
        <f>5+1</f>
        <v>6</v>
      </c>
      <c r="IQ27" s="175"/>
      <c r="IR27" s="175"/>
      <c r="IS27" s="175"/>
      <c r="IT27" s="175"/>
      <c r="IU27" s="175"/>
      <c r="IV27" s="175"/>
      <c r="IW27" s="175"/>
      <c r="IX27" s="175"/>
      <c r="IY27" s="175"/>
      <c r="IZ27" s="175"/>
    </row>
    <row r="28" spans="1:260" ht="18" customHeight="1">
      <c r="A28" s="99" t="s">
        <v>453</v>
      </c>
      <c r="B28" s="26" t="s">
        <v>220</v>
      </c>
      <c r="C28" s="175">
        <v>6813</v>
      </c>
      <c r="D28" s="175">
        <v>2004</v>
      </c>
      <c r="E28" t="s">
        <v>219</v>
      </c>
      <c r="F28" s="175">
        <v>7124</v>
      </c>
      <c r="G28" s="175" t="s">
        <v>24</v>
      </c>
      <c r="H28" t="s">
        <v>32</v>
      </c>
      <c r="I28" s="175">
        <f t="shared" si="0"/>
        <v>86</v>
      </c>
      <c r="J28" s="99">
        <f>Tabuľka3[[#This Row],[Stĺpec34]]+Tabuľka3[[#This Row],[Stĺpec37]]+Tabuľka3[[#This Row],[Stĺpec41]]+Tabuľka3[[#This Row],[Stĺpec42]]+Tabuľka3[[#This Row],[Stĺpec84]]+Tabuľka3[[#This Row],[Stĺpec85]]+Tabuľka3[[#This Row],[Stĺpec132]]+Tabuľka3[[#This Row],[Stĺpec154]]+Tabuľka3[[#This Row],[Stĺpec155]]+Tabuľka3[[#This Row],[Stĺpec157]]+Tabuľka3[[#This Row],[Stĺpec180]]+Tabuľka3[[#This Row],[Stĺpec181]]+Tabuľka3[[#This Row],[Stĺpec187]]+Tabuľka3[[#This Row],[Stĺpec188]]+Tabuľka3[[#This Row],[Stĺpec121]]</f>
        <v>79</v>
      </c>
      <c r="S28" s="175">
        <v>0</v>
      </c>
      <c r="T28" s="175">
        <v>0</v>
      </c>
      <c r="AA28" s="175">
        <v>0</v>
      </c>
      <c r="AB28" s="175">
        <f>1+1</f>
        <v>2</v>
      </c>
      <c r="AH28" s="175">
        <f>3+1</f>
        <v>4</v>
      </c>
      <c r="AI28" s="175">
        <f>1+0+1</f>
        <v>2</v>
      </c>
      <c r="AK28" s="175">
        <f>3</f>
        <v>3</v>
      </c>
      <c r="AM28" s="175">
        <v>2</v>
      </c>
      <c r="AO28" s="175">
        <v>3</v>
      </c>
      <c r="AP28" s="175">
        <f>3+0+1</f>
        <v>4</v>
      </c>
      <c r="BM28" s="175">
        <v>0</v>
      </c>
      <c r="BN28" s="175">
        <v>0</v>
      </c>
      <c r="BU28" s="175">
        <v>0</v>
      </c>
      <c r="BV28" s="175">
        <v>0</v>
      </c>
      <c r="CC28" s="175">
        <v>5</v>
      </c>
      <c r="CD28" s="175">
        <f>9+1</f>
        <v>10</v>
      </c>
      <c r="CM28" s="175">
        <v>0</v>
      </c>
      <c r="CN28" s="175">
        <v>0</v>
      </c>
      <c r="CV28" s="175">
        <v>1</v>
      </c>
      <c r="DT28" s="175">
        <v>0</v>
      </c>
      <c r="DU28" s="175">
        <f>2+1</f>
        <v>3</v>
      </c>
      <c r="EA28" s="175">
        <v>0</v>
      </c>
      <c r="EB28" s="175">
        <v>0</v>
      </c>
      <c r="EF28" s="175">
        <v>2</v>
      </c>
      <c r="FH28" s="175">
        <f>4+2+2</f>
        <v>8</v>
      </c>
      <c r="FI28" s="175">
        <f>4+1+2</f>
        <v>7</v>
      </c>
      <c r="FJ28" s="175">
        <f>5+2+2</f>
        <v>9</v>
      </c>
      <c r="GY28" s="175">
        <f>4+2</f>
        <v>6</v>
      </c>
      <c r="GZ28" s="175">
        <f>4+1</f>
        <v>5</v>
      </c>
      <c r="HF28" s="175">
        <f>4+1</f>
        <v>5</v>
      </c>
      <c r="HG28" s="175">
        <f>4+1</f>
        <v>5</v>
      </c>
    </row>
    <row r="29" spans="1:260" s="13" customFormat="1" ht="18" customHeight="1">
      <c r="A29" s="99" t="s">
        <v>451</v>
      </c>
      <c r="B29" s="26" t="s">
        <v>74</v>
      </c>
      <c r="C29" s="175">
        <v>9051</v>
      </c>
      <c r="D29" s="175">
        <v>2010</v>
      </c>
      <c r="E29" t="s">
        <v>72</v>
      </c>
      <c r="F29" s="175">
        <v>4920</v>
      </c>
      <c r="G29" s="175" t="s">
        <v>16</v>
      </c>
      <c r="H29" t="s">
        <v>384</v>
      </c>
      <c r="I29" s="175">
        <f>SUM(K29:IZ29)</f>
        <v>78</v>
      </c>
      <c r="J29" s="99">
        <f>I29</f>
        <v>78</v>
      </c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>
        <f>9+4</f>
        <v>13</v>
      </c>
      <c r="DQ29" s="175"/>
      <c r="DR29" s="175"/>
      <c r="DS29" s="175"/>
      <c r="DT29" s="175"/>
      <c r="DU29" s="175"/>
      <c r="DV29" s="175"/>
      <c r="DW29" s="175"/>
      <c r="DX29" s="175">
        <f>8+2+3</f>
        <v>13</v>
      </c>
      <c r="DY29" s="175"/>
      <c r="DZ29" s="175"/>
      <c r="EA29" s="175"/>
      <c r="EB29" s="175"/>
      <c r="EC29" s="175">
        <f>1+2+2</f>
        <v>5</v>
      </c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5"/>
      <c r="FF29" s="175"/>
      <c r="FG29" s="175"/>
      <c r="FH29" s="175"/>
      <c r="FI29" s="175"/>
      <c r="FJ29" s="175"/>
      <c r="FK29" s="175"/>
      <c r="FL29" s="175"/>
      <c r="FM29" s="175"/>
      <c r="FN29" s="175"/>
      <c r="FO29" s="175"/>
      <c r="FP29" s="175"/>
      <c r="FQ29" s="175"/>
      <c r="FR29" s="175"/>
      <c r="FS29" s="175"/>
      <c r="FT29" s="175"/>
      <c r="FU29" s="175"/>
      <c r="FV29" s="175"/>
      <c r="FW29" s="175"/>
      <c r="FX29" s="175"/>
      <c r="FY29" s="175"/>
      <c r="FZ29" s="175"/>
      <c r="GA29" s="175"/>
      <c r="GB29" s="175"/>
      <c r="GC29" s="175"/>
      <c r="GD29" s="175">
        <f>7+3+2</f>
        <v>12</v>
      </c>
      <c r="GE29" s="175">
        <v>0</v>
      </c>
      <c r="GF29" s="175"/>
      <c r="GG29" s="175"/>
      <c r="GH29" s="175"/>
      <c r="GI29" s="175">
        <f>7+4+2</f>
        <v>13</v>
      </c>
      <c r="GJ29" s="175"/>
      <c r="GK29" s="175"/>
      <c r="GL29" s="175"/>
      <c r="GM29" s="175"/>
      <c r="GN29" s="175"/>
      <c r="GO29" s="175"/>
      <c r="GP29" s="175"/>
      <c r="GQ29" s="175"/>
      <c r="GR29" s="175"/>
      <c r="GS29" s="175"/>
      <c r="GT29" s="175"/>
      <c r="GU29" s="175"/>
      <c r="GV29" s="175"/>
      <c r="GW29" s="175"/>
      <c r="GX29" s="175"/>
      <c r="GY29" s="175"/>
      <c r="GZ29" s="175"/>
      <c r="HA29" s="175">
        <f>6+4</f>
        <v>10</v>
      </c>
      <c r="HB29" s="175"/>
      <c r="HC29" s="175"/>
      <c r="HD29" s="175"/>
      <c r="HE29" s="175"/>
      <c r="HF29" s="175"/>
      <c r="HG29" s="175"/>
      <c r="HH29" s="175"/>
      <c r="HI29" s="175">
        <f>8+4</f>
        <v>12</v>
      </c>
      <c r="HJ29" s="175"/>
      <c r="HK29" s="175"/>
      <c r="HL29" s="175"/>
      <c r="HM29" s="175"/>
      <c r="HN29" s="175"/>
      <c r="HO29" s="175"/>
      <c r="HP29" s="175"/>
      <c r="HQ29" s="175"/>
      <c r="HR29" s="175"/>
      <c r="HS29" s="175"/>
      <c r="HT29" s="175"/>
      <c r="HU29" s="175"/>
      <c r="HV29" s="175"/>
      <c r="HW29" s="175"/>
      <c r="HX29" s="175"/>
      <c r="HY29" s="175"/>
      <c r="HZ29" s="175"/>
      <c r="IA29" s="175"/>
      <c r="IB29" s="175"/>
      <c r="IC29" s="175"/>
      <c r="ID29" s="175"/>
      <c r="IE29" s="175"/>
      <c r="IF29" s="175"/>
      <c r="IG29" s="175"/>
      <c r="IH29" s="175"/>
      <c r="II29" s="175"/>
      <c r="IJ29" s="175"/>
      <c r="IK29" s="175"/>
      <c r="IL29" s="175"/>
      <c r="IM29" s="175"/>
      <c r="IN29" s="175"/>
      <c r="IO29" s="175"/>
      <c r="IP29" s="175"/>
      <c r="IQ29" s="175"/>
      <c r="IR29" s="175"/>
      <c r="IS29" s="175"/>
      <c r="IT29" s="175"/>
      <c r="IU29" s="175"/>
      <c r="IV29" s="175"/>
      <c r="IW29" s="175"/>
      <c r="IX29" s="175"/>
      <c r="IY29" s="175"/>
      <c r="IZ29" s="175"/>
    </row>
    <row r="30" spans="1:260" s="13" customFormat="1" ht="18" customHeight="1">
      <c r="A30" s="99" t="s">
        <v>452</v>
      </c>
      <c r="B30" s="26" t="s">
        <v>300</v>
      </c>
      <c r="C30" s="175">
        <v>9143</v>
      </c>
      <c r="D30" s="175">
        <v>2011</v>
      </c>
      <c r="E30" t="s">
        <v>164</v>
      </c>
      <c r="F30" s="175">
        <v>8085</v>
      </c>
      <c r="G30" s="175" t="s">
        <v>24</v>
      </c>
      <c r="H30" t="s">
        <v>112</v>
      </c>
      <c r="I30" s="175">
        <f t="shared" si="0"/>
        <v>79</v>
      </c>
      <c r="J30" s="99">
        <f>Tabuľka3[[#This Row],[Stĺpec67]]+Tabuľka3[[#This Row],[Stĺpec81]]+Tabuľka3[[#This Row],[Stĺpec82]]+Tabuľka3[[#This Row],[Stĺpec102]]+Tabuľka3[[#This Row],[Stĺpec111]]+Tabuľka3[[#This Row],[Stĺpec112]]+Tabuľka3[[#This Row],[Stĺpec120]]+Tabuľka3[[#This Row],[Stĺpec127]]+Tabuľka3[[#This Row],[Stĺpec152]]+Tabuľka3[[#This Row],[Stĺpec159]]+Tabuľka3[[#This Row],[Stĺpec234]]+Tabuľka3[[#This Row],[Stĺpec186]]+Tabuľka3[[#This Row],[Stĺpec207]]+Tabuľka3[[#This Row],[Stĺpec210]]+Tabuľka3[[#This Row],[Stĺpec216]]</f>
        <v>77</v>
      </c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>
        <f>3+1</f>
        <v>4</v>
      </c>
      <c r="BM30" s="175"/>
      <c r="BN30" s="175"/>
      <c r="BO30" s="175"/>
      <c r="BP30" s="175"/>
      <c r="BQ30" s="175"/>
      <c r="BR30" s="175"/>
      <c r="BS30" s="175"/>
      <c r="BT30" s="175">
        <v>0</v>
      </c>
      <c r="BU30" s="175"/>
      <c r="BV30" s="175"/>
      <c r="BW30" s="175"/>
      <c r="BX30" s="175"/>
      <c r="BY30" s="175"/>
      <c r="BZ30" s="175">
        <f>3+2</f>
        <v>5</v>
      </c>
      <c r="CA30" s="175">
        <f>3+3</f>
        <v>6</v>
      </c>
      <c r="CB30" s="175"/>
      <c r="CC30" s="175"/>
      <c r="CD30" s="175"/>
      <c r="CE30" s="175"/>
      <c r="CF30" s="175"/>
      <c r="CG30" s="175"/>
      <c r="CH30" s="175"/>
      <c r="CI30" s="175"/>
      <c r="CJ30" s="175"/>
      <c r="CK30" s="175">
        <f>1+1</f>
        <v>2</v>
      </c>
      <c r="CL30" s="175"/>
      <c r="CM30" s="175"/>
      <c r="CN30" s="175"/>
      <c r="CO30" s="175"/>
      <c r="CP30" s="175"/>
      <c r="CQ30" s="175"/>
      <c r="CR30" s="175"/>
      <c r="CS30" s="175"/>
      <c r="CT30" s="175">
        <f>1+1</f>
        <v>2</v>
      </c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175"/>
      <c r="DK30" s="175"/>
      <c r="DL30" s="175">
        <f>3+2</f>
        <v>5</v>
      </c>
      <c r="DM30" s="175">
        <f>3+1</f>
        <v>4</v>
      </c>
      <c r="DN30" s="175"/>
      <c r="DO30" s="175"/>
      <c r="DP30" s="175"/>
      <c r="DQ30" s="175"/>
      <c r="DR30" s="175"/>
      <c r="DS30" s="175"/>
      <c r="DT30" s="175">
        <f>3+2</f>
        <v>5</v>
      </c>
      <c r="DU30" s="175"/>
      <c r="DV30" s="175"/>
      <c r="DW30" s="175"/>
      <c r="DX30" s="175"/>
      <c r="DY30" s="175"/>
      <c r="DZ30" s="175"/>
      <c r="EA30" s="175">
        <f>3+3</f>
        <v>6</v>
      </c>
      <c r="EB30" s="175"/>
      <c r="EC30" s="175"/>
      <c r="ED30" s="175"/>
      <c r="EE30" s="175">
        <v>0</v>
      </c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5">
        <f>3+1+1</f>
        <v>5</v>
      </c>
      <c r="FG30" s="175"/>
      <c r="FH30" s="175"/>
      <c r="FI30" s="175"/>
      <c r="FJ30" s="175"/>
      <c r="FK30" s="175"/>
      <c r="FL30" s="175">
        <f>3+1+1</f>
        <v>5</v>
      </c>
      <c r="FM30" s="175"/>
      <c r="FN30" s="175"/>
      <c r="FO30" s="175"/>
      <c r="FP30" s="175"/>
      <c r="FQ30" s="175"/>
      <c r="FR30" s="175"/>
      <c r="FS30" s="175"/>
      <c r="FT30" s="175"/>
      <c r="FU30" s="175"/>
      <c r="FV30" s="175"/>
      <c r="FW30" s="175"/>
      <c r="FX30" s="175"/>
      <c r="FY30" s="175"/>
      <c r="FZ30" s="175"/>
      <c r="GA30" s="175">
        <f>5+2+1</f>
        <v>8</v>
      </c>
      <c r="GB30" s="175"/>
      <c r="GC30" s="175"/>
      <c r="GD30" s="175"/>
      <c r="GE30" s="175"/>
      <c r="GF30" s="175"/>
      <c r="GG30" s="175"/>
      <c r="GH30" s="175"/>
      <c r="GI30" s="175"/>
      <c r="GJ30" s="175"/>
      <c r="GK30" s="175"/>
      <c r="GL30" s="175"/>
      <c r="GM30" s="175"/>
      <c r="GN30" s="175"/>
      <c r="GO30" s="175"/>
      <c r="GP30" s="175"/>
      <c r="GQ30" s="175"/>
      <c r="GR30" s="175"/>
      <c r="GS30" s="175"/>
      <c r="GT30" s="175"/>
      <c r="GU30" s="175"/>
      <c r="GV30" s="175"/>
      <c r="GW30" s="175">
        <v>0</v>
      </c>
      <c r="GX30" s="175"/>
      <c r="GY30" s="175"/>
      <c r="GZ30" s="175"/>
      <c r="HA30" s="175"/>
      <c r="HB30" s="175"/>
      <c r="HC30" s="175"/>
      <c r="HD30" s="175"/>
      <c r="HE30" s="175">
        <f>3+1</f>
        <v>4</v>
      </c>
      <c r="HF30" s="175"/>
      <c r="HG30" s="175"/>
      <c r="HH30" s="175"/>
      <c r="HI30" s="175"/>
      <c r="HJ30" s="175"/>
      <c r="HK30" s="175"/>
      <c r="HL30" s="175"/>
      <c r="HM30" s="175"/>
      <c r="HN30" s="175"/>
      <c r="HO30" s="175"/>
      <c r="HP30" s="175"/>
      <c r="HQ30" s="175"/>
      <c r="HR30" s="175"/>
      <c r="HS30" s="175"/>
      <c r="HT30" s="175"/>
      <c r="HU30" s="175"/>
      <c r="HV30" s="175"/>
      <c r="HW30" s="175"/>
      <c r="HX30" s="175"/>
      <c r="HY30" s="175"/>
      <c r="HZ30" s="175"/>
      <c r="IA30" s="175"/>
      <c r="IB30" s="175"/>
      <c r="IC30" s="175">
        <f>3+1+1</f>
        <v>5</v>
      </c>
      <c r="ID30" s="175"/>
      <c r="IE30" s="175"/>
      <c r="IF30" s="175">
        <f>5+1+1</f>
        <v>7</v>
      </c>
      <c r="IG30" s="175"/>
      <c r="IH30" s="175"/>
      <c r="II30" s="175"/>
      <c r="IJ30" s="175"/>
      <c r="IK30" s="175"/>
      <c r="IL30" s="175">
        <f>3+2+1</f>
        <v>6</v>
      </c>
      <c r="IM30" s="175"/>
      <c r="IN30" s="175"/>
      <c r="IO30" s="175"/>
      <c r="IP30" s="175"/>
      <c r="IQ30" s="175"/>
      <c r="IR30" s="175"/>
      <c r="IS30" s="175"/>
      <c r="IT30" s="175"/>
      <c r="IU30" s="175"/>
      <c r="IV30" s="175"/>
      <c r="IW30" s="175"/>
      <c r="IX30" s="175"/>
      <c r="IY30" s="175"/>
      <c r="IZ30" s="175"/>
    </row>
    <row r="31" spans="1:260" s="13" customFormat="1" ht="18" customHeight="1">
      <c r="A31" s="99" t="s">
        <v>470</v>
      </c>
      <c r="B31" s="26" t="s">
        <v>60</v>
      </c>
      <c r="C31" s="175">
        <v>9402</v>
      </c>
      <c r="D31" s="175">
        <v>2006</v>
      </c>
      <c r="E31" t="s">
        <v>34</v>
      </c>
      <c r="F31" s="175">
        <v>867</v>
      </c>
      <c r="G31" s="175" t="s">
        <v>16</v>
      </c>
      <c r="H31" t="s">
        <v>32</v>
      </c>
      <c r="I31" s="175">
        <f t="shared" si="0"/>
        <v>65</v>
      </c>
      <c r="J31" s="99">
        <f t="shared" ref="J31" si="2">I31</f>
        <v>65</v>
      </c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>
        <f>10+5</f>
        <v>15</v>
      </c>
      <c r="BQ31" s="175"/>
      <c r="BR31" s="175"/>
      <c r="BS31" s="175"/>
      <c r="BT31" s="175"/>
      <c r="BU31" s="175"/>
      <c r="BV31" s="175"/>
      <c r="BW31" s="175"/>
      <c r="BX31" s="175">
        <f>10+5</f>
        <v>15</v>
      </c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>
        <f>8+6</f>
        <v>14</v>
      </c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>
        <f>5+3</f>
        <v>8</v>
      </c>
      <c r="DZ31" s="175"/>
      <c r="EA31" s="175"/>
      <c r="EB31" s="175"/>
      <c r="EC31" s="175"/>
      <c r="ED31" s="175">
        <f>8+5</f>
        <v>13</v>
      </c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75"/>
      <c r="GF31" s="175"/>
      <c r="GG31" s="175"/>
      <c r="GH31" s="175"/>
      <c r="GI31" s="175"/>
      <c r="GJ31" s="175"/>
      <c r="GK31" s="175"/>
      <c r="GL31" s="175"/>
      <c r="GM31" s="175"/>
      <c r="GN31" s="175"/>
      <c r="GO31" s="175"/>
      <c r="GP31" s="175"/>
      <c r="GQ31" s="175"/>
      <c r="GR31" s="175"/>
      <c r="GS31" s="175"/>
      <c r="GT31" s="175"/>
      <c r="GU31" s="175"/>
      <c r="GV31" s="175"/>
      <c r="GW31" s="175"/>
      <c r="GX31" s="175"/>
      <c r="GY31" s="175"/>
      <c r="GZ31" s="175"/>
      <c r="HA31" s="175"/>
      <c r="HB31" s="175"/>
      <c r="HC31" s="175"/>
      <c r="HD31" s="175"/>
      <c r="HE31" s="175"/>
      <c r="HF31" s="175"/>
      <c r="HG31" s="175"/>
      <c r="HH31" s="175"/>
      <c r="HI31" s="175"/>
      <c r="HJ31" s="175"/>
      <c r="HK31" s="175"/>
      <c r="HL31" s="175"/>
      <c r="HM31" s="175"/>
      <c r="HN31" s="175"/>
      <c r="HO31" s="175"/>
      <c r="HP31" s="175"/>
      <c r="HQ31" s="175"/>
      <c r="HR31" s="175"/>
      <c r="HS31" s="175"/>
      <c r="HT31" s="175"/>
      <c r="HU31" s="175"/>
      <c r="HV31" s="175"/>
      <c r="HW31" s="175"/>
      <c r="HX31" s="175"/>
      <c r="HY31" s="175"/>
      <c r="HZ31" s="175"/>
      <c r="IA31" s="175"/>
      <c r="IB31" s="175"/>
      <c r="IC31" s="175"/>
      <c r="ID31" s="175"/>
      <c r="IE31" s="175"/>
      <c r="IF31" s="175"/>
      <c r="IG31" s="175"/>
      <c r="IH31" s="175"/>
      <c r="II31" s="175"/>
      <c r="IJ31" s="175"/>
      <c r="IK31" s="175"/>
      <c r="IL31" s="175"/>
      <c r="IM31" s="175"/>
      <c r="IN31" s="175"/>
      <c r="IO31" s="175"/>
      <c r="IP31" s="175"/>
      <c r="IQ31" s="175"/>
      <c r="IR31" s="175"/>
      <c r="IS31" s="175"/>
      <c r="IT31" s="175"/>
      <c r="IU31" s="175"/>
      <c r="IV31" s="175"/>
      <c r="IW31" s="175"/>
      <c r="IX31" s="175"/>
      <c r="IY31" s="175"/>
      <c r="IZ31" s="175"/>
    </row>
    <row r="32" spans="1:260" s="13" customFormat="1" ht="18" customHeight="1">
      <c r="A32" s="99" t="s">
        <v>259</v>
      </c>
      <c r="B32" s="26" t="s">
        <v>73</v>
      </c>
      <c r="C32" s="175">
        <v>7932</v>
      </c>
      <c r="D32" s="175">
        <v>2004</v>
      </c>
      <c r="E32" t="s">
        <v>45</v>
      </c>
      <c r="F32" s="175">
        <v>5701</v>
      </c>
      <c r="G32" s="175" t="s">
        <v>24</v>
      </c>
      <c r="H32" t="s">
        <v>44</v>
      </c>
      <c r="I32" s="175">
        <f t="shared" si="0"/>
        <v>64</v>
      </c>
      <c r="J32" s="99">
        <f t="shared" ref="J32" si="3">I32</f>
        <v>64</v>
      </c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>
        <f>3+1</f>
        <v>4</v>
      </c>
      <c r="BN32" s="175">
        <f>1+2</f>
        <v>3</v>
      </c>
      <c r="BO32" s="175"/>
      <c r="BP32" s="175"/>
      <c r="BQ32" s="175"/>
      <c r="BR32" s="175"/>
      <c r="BS32" s="175"/>
      <c r="BT32" s="175"/>
      <c r="BU32" s="175">
        <f>3+2</f>
        <v>5</v>
      </c>
      <c r="BV32" s="175">
        <v>0</v>
      </c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>
        <f>2+2</f>
        <v>4</v>
      </c>
      <c r="CN32" s="175">
        <f>5+2</f>
        <v>7</v>
      </c>
      <c r="CO32" s="175"/>
      <c r="CP32" s="175"/>
      <c r="CQ32" s="175"/>
      <c r="CR32" s="175"/>
      <c r="CS32" s="175"/>
      <c r="CT32" s="175"/>
      <c r="CU32" s="175"/>
      <c r="CV32" s="175"/>
      <c r="CW32" s="175">
        <f>5+2</f>
        <v>7</v>
      </c>
      <c r="CX32" s="175"/>
      <c r="CY32" s="175"/>
      <c r="CZ32" s="175"/>
      <c r="DA32" s="175"/>
      <c r="DB32" s="175"/>
      <c r="DC32" s="175"/>
      <c r="DD32" s="175">
        <f>9+4</f>
        <v>13</v>
      </c>
      <c r="DE32" s="175">
        <f>9+3</f>
        <v>12</v>
      </c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>
        <v>0</v>
      </c>
      <c r="DX32" s="175"/>
      <c r="DY32" s="175"/>
      <c r="DZ32" s="175"/>
      <c r="EA32" s="175"/>
      <c r="EB32" s="175"/>
      <c r="EC32" s="175">
        <v>0</v>
      </c>
      <c r="ED32" s="175"/>
      <c r="EE32" s="175"/>
      <c r="EF32" s="175"/>
      <c r="EG32" s="175"/>
      <c r="EH32" s="175">
        <v>0</v>
      </c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>
        <v>0</v>
      </c>
      <c r="GE32" s="175"/>
      <c r="GF32" s="175"/>
      <c r="GG32" s="175"/>
      <c r="GH32" s="175"/>
      <c r="GI32" s="175"/>
      <c r="GJ32" s="175">
        <v>0</v>
      </c>
      <c r="GK32" s="175"/>
      <c r="GL32" s="175"/>
      <c r="GM32" s="175"/>
      <c r="GN32" s="175"/>
      <c r="GO32" s="175"/>
      <c r="GP32" s="175"/>
      <c r="GQ32" s="175"/>
      <c r="GR32" s="175"/>
      <c r="GS32" s="175"/>
      <c r="GT32" s="175"/>
      <c r="GU32" s="175"/>
      <c r="GV32" s="175"/>
      <c r="GW32" s="175"/>
      <c r="GX32" s="175"/>
      <c r="GY32" s="175"/>
      <c r="GZ32" s="175"/>
      <c r="HA32" s="175"/>
      <c r="HB32" s="175"/>
      <c r="HC32" s="175"/>
      <c r="HD32" s="175"/>
      <c r="HE32" s="175"/>
      <c r="HF32" s="175"/>
      <c r="HG32" s="175"/>
      <c r="HH32" s="175"/>
      <c r="HI32" s="175"/>
      <c r="HJ32" s="175"/>
      <c r="HK32" s="175"/>
      <c r="HL32" s="175"/>
      <c r="HM32" s="175"/>
      <c r="HN32" s="175"/>
      <c r="HO32" s="175"/>
      <c r="HP32" s="175"/>
      <c r="HQ32" s="175"/>
      <c r="HR32" s="175"/>
      <c r="HS32" s="175"/>
      <c r="HT32" s="175">
        <f>3+3</f>
        <v>6</v>
      </c>
      <c r="HU32" s="175"/>
      <c r="HV32" s="175"/>
      <c r="HW32" s="175"/>
      <c r="HX32" s="175"/>
      <c r="HY32" s="175"/>
      <c r="HZ32" s="175">
        <f>1+2</f>
        <v>3</v>
      </c>
      <c r="IA32" s="175"/>
      <c r="IB32" s="175"/>
      <c r="IC32" s="175"/>
      <c r="ID32" s="175"/>
      <c r="IE32" s="175"/>
      <c r="IF32" s="175"/>
      <c r="IG32" s="175"/>
      <c r="IH32" s="175"/>
      <c r="II32" s="175"/>
      <c r="IJ32" s="175"/>
      <c r="IK32" s="175"/>
      <c r="IL32" s="175"/>
      <c r="IM32" s="175"/>
      <c r="IN32" s="175"/>
      <c r="IO32" s="175"/>
      <c r="IP32" s="175"/>
      <c r="IQ32" s="175"/>
      <c r="IR32" s="175"/>
      <c r="IS32" s="175"/>
      <c r="IT32" s="175"/>
      <c r="IU32" s="175"/>
      <c r="IV32" s="175"/>
      <c r="IW32" s="175"/>
      <c r="IX32" s="175"/>
      <c r="IY32" s="175"/>
      <c r="IZ32" s="175"/>
    </row>
    <row r="33" spans="1:260" s="13" customFormat="1" ht="18" customHeight="1">
      <c r="A33" s="99" t="s">
        <v>471</v>
      </c>
      <c r="B33" s="26" t="s">
        <v>70</v>
      </c>
      <c r="C33" s="175">
        <v>8781</v>
      </c>
      <c r="D33" s="175">
        <v>2010</v>
      </c>
      <c r="E33" t="s">
        <v>160</v>
      </c>
      <c r="F33" s="175">
        <v>6761</v>
      </c>
      <c r="G33" s="175" t="s">
        <v>26</v>
      </c>
      <c r="H33" t="s">
        <v>42</v>
      </c>
      <c r="I33" s="175">
        <f t="shared" si="0"/>
        <v>61</v>
      </c>
      <c r="J33" s="99">
        <f>I33</f>
        <v>61</v>
      </c>
      <c r="K33" s="175"/>
      <c r="L33" s="175"/>
      <c r="M33" s="175"/>
      <c r="N33" s="175"/>
      <c r="O33" s="175"/>
      <c r="P33" s="175"/>
      <c r="Q33" s="175"/>
      <c r="R33" s="175"/>
      <c r="S33" s="175">
        <f>3+1</f>
        <v>4</v>
      </c>
      <c r="T33" s="175">
        <v>0</v>
      </c>
      <c r="U33" s="175"/>
      <c r="V33" s="175"/>
      <c r="W33" s="175"/>
      <c r="X33" s="175"/>
      <c r="Y33" s="175"/>
      <c r="Z33" s="175"/>
      <c r="AA33" s="175"/>
      <c r="AB33" s="175">
        <f>4+2</f>
        <v>6</v>
      </c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>
        <v>0</v>
      </c>
      <c r="AX33" s="175">
        <f>(1+0+1)*1.5</f>
        <v>3</v>
      </c>
      <c r="AY33" s="175">
        <v>0</v>
      </c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>
        <v>1</v>
      </c>
      <c r="BM33" s="175">
        <f>5+2</f>
        <v>7</v>
      </c>
      <c r="BN33" s="175"/>
      <c r="BO33" s="175"/>
      <c r="BP33" s="175"/>
      <c r="BQ33" s="175"/>
      <c r="BR33" s="175"/>
      <c r="BS33" s="175"/>
      <c r="BT33" s="175">
        <f>2+1</f>
        <v>3</v>
      </c>
      <c r="BU33" s="175">
        <f>2+1</f>
        <v>3</v>
      </c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>
        <f>4+2</f>
        <v>6</v>
      </c>
      <c r="DO33" s="175">
        <f>4+2</f>
        <v>6</v>
      </c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>
        <f>1+2</f>
        <v>3</v>
      </c>
      <c r="EB33" s="175"/>
      <c r="EC33" s="175"/>
      <c r="ED33" s="175"/>
      <c r="EE33" s="175">
        <f>2+2</f>
        <v>4</v>
      </c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  <c r="EX33" s="175"/>
      <c r="EY33" s="175"/>
      <c r="EZ33" s="175"/>
      <c r="FA33" s="175"/>
      <c r="FB33" s="175"/>
      <c r="FC33" s="175"/>
      <c r="FD33" s="175"/>
      <c r="FE33" s="175"/>
      <c r="FF33" s="175"/>
      <c r="FG33" s="175"/>
      <c r="FH33" s="175"/>
      <c r="FI33" s="175"/>
      <c r="FJ33" s="175"/>
      <c r="FK33" s="175"/>
      <c r="FL33" s="175"/>
      <c r="FM33" s="175"/>
      <c r="FN33" s="175"/>
      <c r="FO33" s="175"/>
      <c r="FP33" s="175"/>
      <c r="FQ33" s="175"/>
      <c r="FR33" s="175"/>
      <c r="FS33" s="175"/>
      <c r="FT33" s="175"/>
      <c r="FU33" s="175"/>
      <c r="FV33" s="175"/>
      <c r="FW33" s="175"/>
      <c r="FX33" s="175"/>
      <c r="FY33" s="175"/>
      <c r="FZ33" s="175"/>
      <c r="GA33" s="175"/>
      <c r="GB33" s="175"/>
      <c r="GC33" s="175"/>
      <c r="GD33" s="175"/>
      <c r="GE33" s="175"/>
      <c r="GF33" s="175"/>
      <c r="GG33" s="175"/>
      <c r="GH33" s="175"/>
      <c r="GI33" s="175"/>
      <c r="GJ33" s="175"/>
      <c r="GK33" s="175"/>
      <c r="GL33" s="175"/>
      <c r="GM33" s="175"/>
      <c r="GN33" s="175"/>
      <c r="GO33" s="175"/>
      <c r="GP33" s="175"/>
      <c r="GQ33" s="175"/>
      <c r="GR33" s="175"/>
      <c r="GS33" s="175"/>
      <c r="GT33" s="175"/>
      <c r="GU33" s="175"/>
      <c r="GV33" s="175"/>
      <c r="GW33" s="175"/>
      <c r="GX33" s="175"/>
      <c r="GY33" s="175"/>
      <c r="GZ33" s="175"/>
      <c r="HA33" s="175"/>
      <c r="HB33" s="175"/>
      <c r="HC33" s="175"/>
      <c r="HD33" s="175"/>
      <c r="HE33" s="175"/>
      <c r="HF33" s="175"/>
      <c r="HG33" s="175"/>
      <c r="HH33" s="175"/>
      <c r="HI33" s="175"/>
      <c r="HJ33" s="175"/>
      <c r="HK33" s="175"/>
      <c r="HL33" s="175"/>
      <c r="HM33" s="175"/>
      <c r="HN33" s="175"/>
      <c r="HO33" s="175"/>
      <c r="HP33" s="175">
        <f>2+1</f>
        <v>3</v>
      </c>
      <c r="HQ33" s="175">
        <f>1+1</f>
        <v>2</v>
      </c>
      <c r="HR33" s="175"/>
      <c r="HS33" s="175"/>
      <c r="HT33" s="175"/>
      <c r="HU33" s="175"/>
      <c r="HV33" s="175"/>
      <c r="HW33" s="175">
        <f>3+1</f>
        <v>4</v>
      </c>
      <c r="HX33" s="175">
        <f>4+2</f>
        <v>6</v>
      </c>
      <c r="HY33" s="175"/>
      <c r="HZ33" s="175"/>
      <c r="IA33" s="175"/>
      <c r="IB33" s="175"/>
      <c r="IC33" s="175"/>
      <c r="ID33" s="175"/>
      <c r="IE33" s="175"/>
      <c r="IF33" s="175"/>
      <c r="IG33" s="175"/>
      <c r="IH33" s="175"/>
      <c r="II33" s="175"/>
      <c r="IJ33" s="175"/>
      <c r="IK33" s="175"/>
      <c r="IL33" s="175"/>
      <c r="IM33" s="175"/>
      <c r="IN33" s="175"/>
      <c r="IO33" s="175"/>
      <c r="IP33" s="175"/>
      <c r="IQ33" s="175"/>
      <c r="IR33" s="175"/>
      <c r="IS33" s="175"/>
      <c r="IT33" s="175"/>
      <c r="IU33" s="175"/>
      <c r="IV33" s="175"/>
      <c r="IW33" s="175"/>
      <c r="IX33" s="175"/>
      <c r="IY33" s="175"/>
      <c r="IZ33" s="175"/>
    </row>
    <row r="34" spans="1:260" ht="18" customHeight="1">
      <c r="A34" s="99" t="s">
        <v>455</v>
      </c>
      <c r="B34" s="26" t="s">
        <v>271</v>
      </c>
      <c r="C34" s="175">
        <v>9969</v>
      </c>
      <c r="D34" s="175">
        <v>2013</v>
      </c>
      <c r="E34" t="s">
        <v>270</v>
      </c>
      <c r="F34" s="175">
        <v>3057</v>
      </c>
      <c r="G34" s="175" t="s">
        <v>16</v>
      </c>
      <c r="H34" t="s">
        <v>299</v>
      </c>
      <c r="I34" s="175">
        <f t="shared" si="0"/>
        <v>59</v>
      </c>
      <c r="J34" s="99">
        <f>I34</f>
        <v>59</v>
      </c>
      <c r="R34" s="175">
        <f>5+4</f>
        <v>9</v>
      </c>
      <c r="T34" s="175">
        <f>2+1</f>
        <v>3</v>
      </c>
      <c r="CC34" s="175">
        <v>3</v>
      </c>
      <c r="CD34" s="175">
        <v>5</v>
      </c>
      <c r="CJ34" s="175">
        <f>7+5</f>
        <v>12</v>
      </c>
      <c r="CN34" s="175">
        <v>0</v>
      </c>
      <c r="CS34" s="175">
        <f>7+3</f>
        <v>10</v>
      </c>
      <c r="CW34" s="175">
        <v>1</v>
      </c>
      <c r="DP34" s="175">
        <f>5+1</f>
        <v>6</v>
      </c>
      <c r="FH34" s="175">
        <f>3+0+2</f>
        <v>5</v>
      </c>
      <c r="FI34" s="175">
        <f>3+0+2</f>
        <v>5</v>
      </c>
    </row>
    <row r="35" spans="1:260" s="13" customFormat="1" ht="18" customHeight="1">
      <c r="A35" s="99" t="s">
        <v>455</v>
      </c>
      <c r="B35" s="26" t="s">
        <v>388</v>
      </c>
      <c r="C35" s="175">
        <v>11168</v>
      </c>
      <c r="D35" s="175"/>
      <c r="E35" t="s">
        <v>79</v>
      </c>
      <c r="F35" s="175">
        <v>5185</v>
      </c>
      <c r="G35" s="175" t="s">
        <v>16</v>
      </c>
      <c r="H35" t="s">
        <v>42</v>
      </c>
      <c r="I35" s="175">
        <f t="shared" si="0"/>
        <v>59</v>
      </c>
      <c r="J35" s="99">
        <f>I35</f>
        <v>59</v>
      </c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>
        <f>15+6</f>
        <v>21</v>
      </c>
      <c r="DR35" s="175"/>
      <c r="DS35" s="175"/>
      <c r="DT35" s="175"/>
      <c r="DU35" s="175"/>
      <c r="DV35" s="175"/>
      <c r="DW35" s="175"/>
      <c r="DX35" s="175"/>
      <c r="DY35" s="175">
        <f>12+4</f>
        <v>16</v>
      </c>
      <c r="DZ35" s="175"/>
      <c r="EA35" s="175"/>
      <c r="EB35" s="175"/>
      <c r="EC35" s="175"/>
      <c r="ED35" s="175">
        <f>15+7</f>
        <v>22</v>
      </c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5"/>
      <c r="EU35" s="175"/>
      <c r="EV35" s="175"/>
      <c r="EW35" s="175"/>
      <c r="EX35" s="175"/>
      <c r="EY35" s="175"/>
      <c r="EZ35" s="175"/>
      <c r="FA35" s="175"/>
      <c r="FB35" s="175"/>
      <c r="FC35" s="175"/>
      <c r="FD35" s="175"/>
      <c r="FE35" s="175"/>
      <c r="FF35" s="175"/>
      <c r="FG35" s="175"/>
      <c r="FH35" s="175"/>
      <c r="FI35" s="175"/>
      <c r="FJ35" s="175"/>
      <c r="FK35" s="175"/>
      <c r="FL35" s="175"/>
      <c r="FM35" s="175"/>
      <c r="FN35" s="175"/>
      <c r="FO35" s="175"/>
      <c r="FP35" s="175"/>
      <c r="FQ35" s="175"/>
      <c r="FR35" s="175"/>
      <c r="FS35" s="175"/>
      <c r="FT35" s="175"/>
      <c r="FU35" s="175"/>
      <c r="FV35" s="175"/>
      <c r="FW35" s="175"/>
      <c r="FX35" s="175"/>
      <c r="FY35" s="175"/>
      <c r="FZ35" s="175"/>
      <c r="GA35" s="175"/>
      <c r="GB35" s="175"/>
      <c r="GC35" s="175"/>
      <c r="GD35" s="175"/>
      <c r="GE35" s="175"/>
      <c r="GF35" s="175"/>
      <c r="GG35" s="175"/>
      <c r="GH35" s="175"/>
      <c r="GI35" s="175"/>
      <c r="GJ35" s="175"/>
      <c r="GK35" s="175"/>
      <c r="GL35" s="175"/>
      <c r="GM35" s="175"/>
      <c r="GN35" s="175"/>
      <c r="GO35" s="175"/>
      <c r="GP35" s="175"/>
      <c r="GQ35" s="175"/>
      <c r="GR35" s="175"/>
      <c r="GS35" s="175"/>
      <c r="GT35" s="175"/>
      <c r="GU35" s="175"/>
      <c r="GV35" s="175"/>
      <c r="GW35" s="175"/>
      <c r="GX35" s="175"/>
      <c r="GY35" s="175"/>
      <c r="GZ35" s="175"/>
      <c r="HA35" s="175"/>
      <c r="HB35" s="175"/>
      <c r="HC35" s="175"/>
      <c r="HD35" s="175"/>
      <c r="HE35" s="175"/>
      <c r="HF35" s="175"/>
      <c r="HG35" s="175"/>
      <c r="HH35" s="175"/>
      <c r="HI35" s="175"/>
      <c r="HJ35" s="175"/>
      <c r="HK35" s="175"/>
      <c r="HL35" s="175"/>
      <c r="HM35" s="175"/>
      <c r="HN35" s="175"/>
      <c r="HO35" s="175"/>
      <c r="HP35" s="175"/>
      <c r="HQ35" s="175"/>
      <c r="HR35" s="175"/>
      <c r="HS35" s="175"/>
      <c r="HT35" s="175"/>
      <c r="HU35" s="175"/>
      <c r="HV35" s="175"/>
      <c r="HW35" s="175"/>
      <c r="HX35" s="175"/>
      <c r="HY35" s="175"/>
      <c r="HZ35" s="175"/>
      <c r="IA35" s="175"/>
      <c r="IB35" s="175"/>
      <c r="IC35" s="175"/>
      <c r="ID35" s="175"/>
      <c r="IE35" s="175"/>
      <c r="IF35" s="175"/>
      <c r="IG35" s="175"/>
      <c r="IH35" s="175"/>
      <c r="II35" s="175"/>
      <c r="IJ35" s="175"/>
      <c r="IK35" s="175"/>
      <c r="IL35" s="175"/>
      <c r="IM35" s="175"/>
      <c r="IN35" s="175"/>
      <c r="IO35" s="175"/>
      <c r="IP35" s="175"/>
      <c r="IQ35" s="175"/>
      <c r="IR35" s="175"/>
      <c r="IS35" s="175"/>
      <c r="IT35" s="175"/>
      <c r="IU35" s="175"/>
      <c r="IV35" s="175"/>
      <c r="IW35" s="175"/>
      <c r="IX35" s="175"/>
      <c r="IY35" s="175"/>
      <c r="IZ35" s="175"/>
    </row>
    <row r="36" spans="1:260" s="13" customFormat="1" ht="18" customHeight="1">
      <c r="A36" s="99" t="s">
        <v>563</v>
      </c>
      <c r="B36" s="26" t="s">
        <v>56</v>
      </c>
      <c r="C36" s="175">
        <v>9560</v>
      </c>
      <c r="D36" s="175">
        <v>2010</v>
      </c>
      <c r="E36" t="s">
        <v>160</v>
      </c>
      <c r="F36" s="175">
        <v>6761</v>
      </c>
      <c r="G36" s="175" t="s">
        <v>26</v>
      </c>
      <c r="H36" t="s">
        <v>42</v>
      </c>
      <c r="I36" s="175">
        <f t="shared" si="0"/>
        <v>58</v>
      </c>
      <c r="J36" s="99">
        <f t="shared" ref="J36" si="4">I36</f>
        <v>58</v>
      </c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>
        <f>3+2</f>
        <v>5</v>
      </c>
      <c r="BU36" s="175">
        <f>5+3</f>
        <v>8</v>
      </c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>
        <f>5+2</f>
        <v>7</v>
      </c>
      <c r="DO36" s="175">
        <f>5+3</f>
        <v>8</v>
      </c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/>
      <c r="EA36" s="175">
        <v>0</v>
      </c>
      <c r="EB36" s="175"/>
      <c r="EC36" s="175"/>
      <c r="ED36" s="175"/>
      <c r="EE36" s="175">
        <f>3+3</f>
        <v>6</v>
      </c>
      <c r="EF36" s="175"/>
      <c r="EG36" s="175"/>
      <c r="EH36" s="175"/>
      <c r="EI36" s="175"/>
      <c r="EJ36" s="175"/>
      <c r="EK36" s="175"/>
      <c r="EL36" s="175"/>
      <c r="EM36" s="175"/>
      <c r="EN36" s="175"/>
      <c r="EO36" s="175"/>
      <c r="EP36" s="175"/>
      <c r="EQ36" s="175"/>
      <c r="ER36" s="175"/>
      <c r="ES36" s="175"/>
      <c r="ET36" s="17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5"/>
      <c r="FI36" s="175"/>
      <c r="FJ36" s="175"/>
      <c r="FK36" s="175"/>
      <c r="FL36" s="175"/>
      <c r="FM36" s="175">
        <v>0</v>
      </c>
      <c r="FN36" s="175">
        <v>0</v>
      </c>
      <c r="FO36" s="175"/>
      <c r="FP36" s="175"/>
      <c r="FQ36" s="175"/>
      <c r="FR36" s="175"/>
      <c r="FS36" s="175"/>
      <c r="FT36" s="175"/>
      <c r="FU36" s="175"/>
      <c r="FV36" s="175"/>
      <c r="FW36" s="175"/>
      <c r="FX36" s="175"/>
      <c r="FY36" s="175"/>
      <c r="FZ36" s="175"/>
      <c r="GA36" s="175"/>
      <c r="GB36" s="175"/>
      <c r="GC36" s="175"/>
      <c r="GD36" s="175"/>
      <c r="GE36" s="175"/>
      <c r="GF36" s="175"/>
      <c r="GG36" s="175"/>
      <c r="GH36" s="175"/>
      <c r="GI36" s="175"/>
      <c r="GJ36" s="175"/>
      <c r="GK36" s="175"/>
      <c r="GL36" s="175"/>
      <c r="GM36" s="175"/>
      <c r="GN36" s="175"/>
      <c r="GO36" s="175"/>
      <c r="GP36" s="175"/>
      <c r="GQ36" s="175"/>
      <c r="GR36" s="175"/>
      <c r="GS36" s="175"/>
      <c r="GT36" s="175"/>
      <c r="GU36" s="175"/>
      <c r="GV36" s="175"/>
      <c r="GW36" s="175"/>
      <c r="GX36" s="175"/>
      <c r="GY36" s="175"/>
      <c r="GZ36" s="175"/>
      <c r="HA36" s="175"/>
      <c r="HB36" s="175"/>
      <c r="HC36" s="175"/>
      <c r="HD36" s="175"/>
      <c r="HE36" s="175"/>
      <c r="HF36" s="175"/>
      <c r="HG36" s="175"/>
      <c r="HH36" s="175"/>
      <c r="HI36" s="175"/>
      <c r="HJ36" s="175"/>
      <c r="HK36" s="175"/>
      <c r="HL36" s="175"/>
      <c r="HM36" s="175"/>
      <c r="HN36" s="175"/>
      <c r="HO36" s="175"/>
      <c r="HP36" s="175">
        <f>3+2</f>
        <v>5</v>
      </c>
      <c r="HQ36" s="175">
        <f>5+3</f>
        <v>8</v>
      </c>
      <c r="HR36" s="175"/>
      <c r="HS36" s="175"/>
      <c r="HT36" s="175"/>
      <c r="HU36" s="175"/>
      <c r="HV36" s="175"/>
      <c r="HW36" s="175">
        <f>2+1</f>
        <v>3</v>
      </c>
      <c r="HX36" s="175">
        <f>5+3</f>
        <v>8</v>
      </c>
      <c r="HY36" s="175"/>
      <c r="HZ36" s="175"/>
      <c r="IA36" s="175"/>
      <c r="IB36" s="175"/>
      <c r="IC36" s="175"/>
      <c r="ID36" s="175"/>
      <c r="IE36" s="175"/>
      <c r="IF36" s="175"/>
      <c r="IG36" s="175"/>
      <c r="IH36" s="175"/>
      <c r="II36" s="175"/>
      <c r="IJ36" s="175"/>
      <c r="IK36" s="175"/>
      <c r="IL36" s="175"/>
      <c r="IM36" s="175"/>
      <c r="IN36" s="175"/>
      <c r="IO36" s="175"/>
      <c r="IP36" s="175"/>
      <c r="IQ36" s="175"/>
      <c r="IR36" s="175"/>
      <c r="IS36" s="175"/>
      <c r="IT36" s="175"/>
      <c r="IU36" s="175"/>
      <c r="IV36" s="175"/>
      <c r="IW36" s="175"/>
      <c r="IX36" s="175"/>
      <c r="IY36" s="175"/>
      <c r="IZ36" s="175"/>
    </row>
    <row r="37" spans="1:260" s="13" customFormat="1" ht="19.5" customHeight="1">
      <c r="A37" s="99" t="s">
        <v>553</v>
      </c>
      <c r="B37" s="26" t="s">
        <v>266</v>
      </c>
      <c r="C37" s="175">
        <v>10826</v>
      </c>
      <c r="D37" s="175">
        <v>2012</v>
      </c>
      <c r="E37" t="s">
        <v>45</v>
      </c>
      <c r="F37" s="175">
        <v>5701</v>
      </c>
      <c r="G37" s="175" t="s">
        <v>24</v>
      </c>
      <c r="H37" t="s">
        <v>44</v>
      </c>
      <c r="I37" s="175">
        <f>SUM(K37:IZ37)</f>
        <v>53</v>
      </c>
      <c r="J37" s="99">
        <f>I37</f>
        <v>53</v>
      </c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>
        <v>0</v>
      </c>
      <c r="AI37" s="175">
        <f>2+0+1</f>
        <v>3</v>
      </c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>
        <v>2</v>
      </c>
      <c r="BM37" s="175">
        <f>4+2</f>
        <v>6</v>
      </c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5"/>
      <c r="BY37" s="175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>
        <f>3+1</f>
        <v>4</v>
      </c>
      <c r="CL37" s="175"/>
      <c r="CM37" s="175">
        <f>1+2</f>
        <v>3</v>
      </c>
      <c r="CN37" s="175"/>
      <c r="CO37" s="175"/>
      <c r="CP37" s="175"/>
      <c r="CQ37" s="175"/>
      <c r="CR37" s="175"/>
      <c r="CS37" s="175"/>
      <c r="CT37" s="175"/>
      <c r="CU37" s="175"/>
      <c r="CV37" s="175"/>
      <c r="CW37" s="175"/>
      <c r="CX37" s="175"/>
      <c r="CY37" s="175"/>
      <c r="CZ37" s="175"/>
      <c r="DA37" s="175"/>
      <c r="DB37" s="175"/>
      <c r="DC37" s="175"/>
      <c r="DD37" s="175"/>
      <c r="DE37" s="175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>
        <f>5+2</f>
        <v>7</v>
      </c>
      <c r="DV37" s="175">
        <f>5+1</f>
        <v>6</v>
      </c>
      <c r="DW37" s="175"/>
      <c r="DX37" s="175"/>
      <c r="DY37" s="175"/>
      <c r="DZ37" s="175"/>
      <c r="EA37" s="175"/>
      <c r="EB37" s="175">
        <f>5+3</f>
        <v>8</v>
      </c>
      <c r="EC37" s="175"/>
      <c r="ED37" s="175"/>
      <c r="EE37" s="175"/>
      <c r="EF37" s="175"/>
      <c r="EG37" s="175"/>
      <c r="EH37" s="175"/>
      <c r="EI37" s="175"/>
      <c r="EJ37" s="175"/>
      <c r="EK37" s="175"/>
      <c r="EL37" s="175"/>
      <c r="EM37" s="175"/>
      <c r="EN37" s="175"/>
      <c r="EO37" s="175"/>
      <c r="EP37" s="175"/>
      <c r="EQ37" s="175"/>
      <c r="ER37" s="175"/>
      <c r="ES37" s="175"/>
      <c r="ET37" s="175"/>
      <c r="EU37" s="175"/>
      <c r="EV37" s="175"/>
      <c r="EW37" s="175"/>
      <c r="EX37" s="175"/>
      <c r="EY37" s="175"/>
      <c r="EZ37" s="175"/>
      <c r="FA37" s="175"/>
      <c r="FB37" s="175"/>
      <c r="FC37" s="175"/>
      <c r="FD37" s="175"/>
      <c r="FE37" s="175"/>
      <c r="FF37" s="175"/>
      <c r="FG37" s="175"/>
      <c r="FH37" s="175"/>
      <c r="FI37" s="175"/>
      <c r="FJ37" s="175"/>
      <c r="FK37" s="175"/>
      <c r="FL37" s="175"/>
      <c r="FM37" s="175"/>
      <c r="FN37" s="175"/>
      <c r="FO37" s="175"/>
      <c r="FP37" s="175"/>
      <c r="FQ37" s="175"/>
      <c r="FR37" s="175"/>
      <c r="FS37" s="175"/>
      <c r="FT37" s="175"/>
      <c r="FU37" s="175"/>
      <c r="FV37" s="175"/>
      <c r="FW37" s="175"/>
      <c r="FX37" s="175"/>
      <c r="FY37" s="175"/>
      <c r="FZ37" s="175"/>
      <c r="GA37" s="175">
        <f>3+1+1</f>
        <v>5</v>
      </c>
      <c r="GB37" s="175">
        <v>0</v>
      </c>
      <c r="GC37" s="175"/>
      <c r="GD37" s="175"/>
      <c r="GE37" s="175"/>
      <c r="GF37" s="175"/>
      <c r="GG37" s="175"/>
      <c r="GH37" s="175">
        <v>0</v>
      </c>
      <c r="GI37" s="175"/>
      <c r="GJ37" s="175"/>
      <c r="GK37" s="175"/>
      <c r="GL37" s="175"/>
      <c r="GM37" s="175"/>
      <c r="GN37" s="175"/>
      <c r="GO37" s="175"/>
      <c r="GP37" s="175"/>
      <c r="GQ37" s="175"/>
      <c r="GR37" s="175"/>
      <c r="GS37" s="175"/>
      <c r="GT37" s="175"/>
      <c r="GU37" s="175"/>
      <c r="GV37" s="175"/>
      <c r="GW37" s="175"/>
      <c r="GX37" s="175"/>
      <c r="GY37" s="175"/>
      <c r="GZ37" s="175"/>
      <c r="HA37" s="175"/>
      <c r="HB37" s="175"/>
      <c r="HC37" s="175"/>
      <c r="HD37" s="175"/>
      <c r="HE37" s="175"/>
      <c r="HF37" s="175"/>
      <c r="HG37" s="175"/>
      <c r="HH37" s="175"/>
      <c r="HI37" s="175"/>
      <c r="HJ37" s="175"/>
      <c r="HK37" s="175"/>
      <c r="HL37" s="175"/>
      <c r="HM37" s="175"/>
      <c r="HN37" s="175"/>
      <c r="HO37" s="175"/>
      <c r="HP37" s="175"/>
      <c r="HQ37" s="175">
        <f>2+2</f>
        <v>4</v>
      </c>
      <c r="HR37" s="175">
        <f>2+1</f>
        <v>3</v>
      </c>
      <c r="HS37" s="175"/>
      <c r="HT37" s="175"/>
      <c r="HU37" s="175"/>
      <c r="HV37" s="175"/>
      <c r="HW37" s="175"/>
      <c r="HX37" s="175">
        <f>1+1</f>
        <v>2</v>
      </c>
      <c r="HY37" s="175">
        <v>0</v>
      </c>
      <c r="HZ37" s="175"/>
      <c r="IA37" s="175"/>
      <c r="IB37" s="175"/>
      <c r="IC37" s="175"/>
      <c r="ID37" s="175"/>
      <c r="IE37" s="175"/>
      <c r="IF37" s="175"/>
      <c r="IG37" s="175"/>
      <c r="IH37" s="175"/>
      <c r="II37" s="175"/>
      <c r="IJ37" s="175"/>
      <c r="IK37" s="175"/>
      <c r="IL37" s="175"/>
      <c r="IM37" s="175"/>
      <c r="IN37" s="175"/>
      <c r="IO37" s="175"/>
      <c r="IP37" s="175"/>
      <c r="IQ37" s="175"/>
      <c r="IR37" s="175"/>
      <c r="IS37" s="175"/>
      <c r="IT37" s="175"/>
      <c r="IU37" s="175"/>
      <c r="IV37" s="175"/>
      <c r="IW37" s="175"/>
      <c r="IX37" s="175"/>
      <c r="IY37" s="175"/>
      <c r="IZ37" s="175"/>
    </row>
    <row r="38" spans="1:260" s="13" customFormat="1" ht="18" customHeight="1">
      <c r="A38" s="99" t="s">
        <v>472</v>
      </c>
      <c r="B38" s="26" t="s">
        <v>50</v>
      </c>
      <c r="C38" s="175">
        <v>9068</v>
      </c>
      <c r="D38" s="175">
        <v>2011</v>
      </c>
      <c r="E38" t="s">
        <v>25</v>
      </c>
      <c r="F38" s="175">
        <v>338</v>
      </c>
      <c r="G38" s="175" t="s">
        <v>16</v>
      </c>
      <c r="H38" t="s">
        <v>23</v>
      </c>
      <c r="I38" s="175">
        <f t="shared" si="0"/>
        <v>50</v>
      </c>
      <c r="J38" s="99">
        <f>I38</f>
        <v>50</v>
      </c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>
        <f>1+2</f>
        <v>3</v>
      </c>
      <c r="V38" s="175">
        <f>6+4</f>
        <v>10</v>
      </c>
      <c r="W38" s="175"/>
      <c r="X38" s="175"/>
      <c r="Y38" s="175"/>
      <c r="Z38" s="175"/>
      <c r="AA38" s="175"/>
      <c r="AB38" s="175"/>
      <c r="AC38" s="175"/>
      <c r="AD38" s="175">
        <f>7+3</f>
        <v>10</v>
      </c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>
        <f>9+3</f>
        <v>12</v>
      </c>
      <c r="BO38" s="175">
        <f>8+3</f>
        <v>11</v>
      </c>
      <c r="BP38" s="175"/>
      <c r="BQ38" s="175"/>
      <c r="BR38" s="175"/>
      <c r="BS38" s="175"/>
      <c r="BT38" s="175"/>
      <c r="BU38" s="175"/>
      <c r="BV38" s="175">
        <f>3+1</f>
        <v>4</v>
      </c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75"/>
      <c r="EC38" s="175"/>
      <c r="ED38" s="175"/>
      <c r="EE38" s="175"/>
      <c r="EF38" s="175"/>
      <c r="EG38" s="175"/>
      <c r="EH38" s="175"/>
      <c r="EI38" s="175"/>
      <c r="EJ38" s="175"/>
      <c r="EK38" s="175"/>
      <c r="EL38" s="175"/>
      <c r="EM38" s="175"/>
      <c r="EN38" s="175"/>
      <c r="EO38" s="175"/>
      <c r="EP38" s="175"/>
      <c r="EQ38" s="175"/>
      <c r="ER38" s="175"/>
      <c r="ES38" s="175"/>
      <c r="ET38" s="175"/>
      <c r="EU38" s="175"/>
      <c r="EV38" s="175"/>
      <c r="EW38" s="175"/>
      <c r="EX38" s="175"/>
      <c r="EY38" s="175"/>
      <c r="EZ38" s="175"/>
      <c r="FA38" s="175"/>
      <c r="FB38" s="175"/>
      <c r="FC38" s="175"/>
      <c r="FD38" s="175"/>
      <c r="FE38" s="175"/>
      <c r="FF38" s="175"/>
      <c r="FG38" s="175"/>
      <c r="FH38" s="175"/>
      <c r="FI38" s="175"/>
      <c r="FJ38" s="175"/>
      <c r="FK38" s="175"/>
      <c r="FL38" s="175"/>
      <c r="FM38" s="175"/>
      <c r="FN38" s="175"/>
      <c r="FO38" s="175"/>
      <c r="FP38" s="175"/>
      <c r="FQ38" s="175"/>
      <c r="FR38" s="175"/>
      <c r="FS38" s="175"/>
      <c r="FT38" s="175"/>
      <c r="FU38" s="175"/>
      <c r="FV38" s="175"/>
      <c r="FW38" s="175"/>
      <c r="FX38" s="175"/>
      <c r="FY38" s="175"/>
      <c r="FZ38" s="175"/>
      <c r="GA38" s="175"/>
      <c r="GB38" s="175"/>
      <c r="GC38" s="175"/>
      <c r="GD38" s="175"/>
      <c r="GE38" s="175"/>
      <c r="GF38" s="175"/>
      <c r="GG38" s="175"/>
      <c r="GH38" s="175"/>
      <c r="GI38" s="175"/>
      <c r="GJ38" s="175"/>
      <c r="GK38" s="175"/>
      <c r="GL38" s="175"/>
      <c r="GM38" s="175"/>
      <c r="GN38" s="175"/>
      <c r="GO38" s="175"/>
      <c r="GP38" s="175"/>
      <c r="GQ38" s="175"/>
      <c r="GR38" s="175"/>
      <c r="GS38" s="175"/>
      <c r="GT38" s="175"/>
      <c r="GU38" s="175"/>
      <c r="GV38" s="175"/>
      <c r="GW38" s="175"/>
      <c r="GX38" s="175"/>
      <c r="GY38" s="175"/>
      <c r="GZ38" s="175"/>
      <c r="HA38" s="175"/>
      <c r="HB38" s="175"/>
      <c r="HC38" s="175"/>
      <c r="HD38" s="175"/>
      <c r="HE38" s="175"/>
      <c r="HF38" s="175"/>
      <c r="HG38" s="175"/>
      <c r="HH38" s="175"/>
      <c r="HI38" s="175"/>
      <c r="HJ38" s="175"/>
      <c r="HK38" s="175"/>
      <c r="HL38" s="175"/>
      <c r="HM38" s="175"/>
      <c r="HN38" s="175"/>
      <c r="HO38" s="175"/>
      <c r="HP38" s="175"/>
      <c r="HQ38" s="175"/>
      <c r="HR38" s="175"/>
      <c r="HS38" s="175"/>
      <c r="HT38" s="175"/>
      <c r="HU38" s="175"/>
      <c r="HV38" s="175"/>
      <c r="HW38" s="175"/>
      <c r="HX38" s="175"/>
      <c r="HY38" s="175"/>
      <c r="HZ38" s="175"/>
      <c r="IA38" s="175"/>
      <c r="IB38" s="175"/>
      <c r="IC38" s="175"/>
      <c r="ID38" s="175"/>
      <c r="IE38" s="175"/>
      <c r="IF38" s="175"/>
      <c r="IG38" s="175"/>
      <c r="IH38" s="175"/>
      <c r="II38" s="175"/>
      <c r="IJ38" s="175"/>
      <c r="IK38" s="175"/>
      <c r="IL38" s="175"/>
      <c r="IM38" s="175"/>
      <c r="IN38" s="175"/>
      <c r="IO38" s="175"/>
      <c r="IP38" s="175"/>
      <c r="IQ38" s="175"/>
      <c r="IR38" s="175"/>
      <c r="IS38" s="175"/>
      <c r="IT38" s="175"/>
      <c r="IU38" s="175"/>
      <c r="IV38" s="175"/>
      <c r="IW38" s="175"/>
      <c r="IX38" s="175"/>
      <c r="IY38" s="175"/>
      <c r="IZ38" s="175"/>
    </row>
    <row r="39" spans="1:260" s="13" customFormat="1" ht="18" customHeight="1">
      <c r="A39" s="99" t="s">
        <v>456</v>
      </c>
      <c r="B39" s="26" t="s">
        <v>90</v>
      </c>
      <c r="C39" s="175">
        <v>9541</v>
      </c>
      <c r="D39" s="175">
        <v>2012</v>
      </c>
      <c r="E39" t="s">
        <v>76</v>
      </c>
      <c r="F39" s="175">
        <v>7853</v>
      </c>
      <c r="G39" s="175" t="s">
        <v>26</v>
      </c>
      <c r="H39" t="s">
        <v>32</v>
      </c>
      <c r="I39" s="175">
        <f t="shared" si="0"/>
        <v>53</v>
      </c>
      <c r="J39" s="99">
        <f>Tabuľka3[[#This Row],[Stĺpec16]]+Tabuľka3[[#This Row],[Stĺpec24]]+Tabuľka3[[#This Row],[Stĺpec34]]+Tabuľka3[[#This Row],[Stĺpec72]]+Tabuľka3[[#This Row],[Stĺpec80]]+Tabuľka3[[#This Row],[Stĺpec81]]+Tabuľka3[[#This Row],[Stĺpec94]]+Tabuľka3[[#This Row],[Stĺpec103]]+Tabuľka3[[#This Row],[Stĺpec110]]+Tabuľka3[[#This Row],[Stĺpec111]]+Tabuľka3[[#This Row],[Stĺpec185]]+Tabuľka3[[#This Row],[Stĺpec193]]+Tabuľka3[[#This Row],[Stĺpec200]]+Tabuľka3[[#This Row],[Stĺpec207]]+Tabuľka3[[#This Row],[Stĺpec210]]</f>
        <v>46</v>
      </c>
      <c r="K39" s="175"/>
      <c r="L39" s="175"/>
      <c r="M39" s="175"/>
      <c r="N39" s="175"/>
      <c r="O39" s="175"/>
      <c r="P39" s="175">
        <f>3+2</f>
        <v>5</v>
      </c>
      <c r="Q39" s="175"/>
      <c r="R39" s="175"/>
      <c r="S39" s="175">
        <v>0</v>
      </c>
      <c r="T39" s="175"/>
      <c r="U39" s="175"/>
      <c r="V39" s="175"/>
      <c r="W39" s="175"/>
      <c r="X39" s="175">
        <f>3+1</f>
        <v>4</v>
      </c>
      <c r="Y39" s="175"/>
      <c r="Z39" s="175"/>
      <c r="AA39" s="175">
        <v>0</v>
      </c>
      <c r="AB39" s="175"/>
      <c r="AC39" s="175"/>
      <c r="AD39" s="175"/>
      <c r="AE39" s="175"/>
      <c r="AF39" s="175"/>
      <c r="AG39" s="175"/>
      <c r="AH39" s="175">
        <f>2+1</f>
        <v>3</v>
      </c>
      <c r="AI39" s="175">
        <v>0</v>
      </c>
      <c r="AJ39" s="175"/>
      <c r="AK39" s="175">
        <v>2</v>
      </c>
      <c r="AL39" s="175"/>
      <c r="AM39" s="175">
        <v>1</v>
      </c>
      <c r="AN39" s="175"/>
      <c r="AO39" s="175">
        <v>2</v>
      </c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>
        <v>0</v>
      </c>
      <c r="BM39" s="175">
        <v>0</v>
      </c>
      <c r="BN39" s="175"/>
      <c r="BO39" s="175"/>
      <c r="BP39" s="175"/>
      <c r="BQ39" s="175">
        <v>3</v>
      </c>
      <c r="BR39" s="175"/>
      <c r="BS39" s="175"/>
      <c r="BT39" s="175">
        <v>0</v>
      </c>
      <c r="BU39" s="175"/>
      <c r="BV39" s="175"/>
      <c r="BW39" s="175"/>
      <c r="BX39" s="175"/>
      <c r="BY39" s="175">
        <v>3</v>
      </c>
      <c r="BZ39" s="175">
        <f>2</f>
        <v>2</v>
      </c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>
        <v>0</v>
      </c>
      <c r="CL39" s="175">
        <f>3+0</f>
        <v>3</v>
      </c>
      <c r="CM39" s="175"/>
      <c r="CN39" s="175"/>
      <c r="CO39" s="175"/>
      <c r="CP39" s="175"/>
      <c r="CQ39" s="175"/>
      <c r="CR39" s="175"/>
      <c r="CS39" s="175"/>
      <c r="CT39" s="175">
        <v>0</v>
      </c>
      <c r="CU39" s="175">
        <f>3+1</f>
        <v>4</v>
      </c>
      <c r="CV39" s="175"/>
      <c r="CW39" s="175"/>
      <c r="CX39" s="175"/>
      <c r="CY39" s="175"/>
      <c r="CZ39" s="175"/>
      <c r="DA39" s="175"/>
      <c r="DB39" s="175"/>
      <c r="DC39" s="175"/>
      <c r="DD39" s="175"/>
      <c r="DE39" s="175"/>
      <c r="DF39" s="175"/>
      <c r="DG39" s="175"/>
      <c r="DH39" s="175"/>
      <c r="DI39" s="175"/>
      <c r="DJ39" s="175"/>
      <c r="DK39" s="175">
        <f>3+1</f>
        <v>4</v>
      </c>
      <c r="DL39" s="175">
        <f>2+1</f>
        <v>3</v>
      </c>
      <c r="DM39" s="175"/>
      <c r="DN39" s="175"/>
      <c r="DO39" s="175"/>
      <c r="DP39" s="175"/>
      <c r="DQ39" s="175"/>
      <c r="DR39" s="175"/>
      <c r="DS39" s="175"/>
      <c r="DT39" s="175">
        <v>0</v>
      </c>
      <c r="DU39" s="175">
        <v>0</v>
      </c>
      <c r="DV39" s="175"/>
      <c r="DW39" s="175"/>
      <c r="DX39" s="175"/>
      <c r="DY39" s="175"/>
      <c r="DZ39" s="175"/>
      <c r="EA39" s="175">
        <v>0</v>
      </c>
      <c r="EB39" s="175">
        <v>0</v>
      </c>
      <c r="EC39" s="175"/>
      <c r="ED39" s="175"/>
      <c r="EE39" s="175">
        <v>0</v>
      </c>
      <c r="EF39" s="175"/>
      <c r="EG39" s="175"/>
      <c r="EH39" s="175"/>
      <c r="EI39" s="175"/>
      <c r="EJ39" s="175"/>
      <c r="EK39" s="175"/>
      <c r="EL39" s="175"/>
      <c r="EM39" s="175"/>
      <c r="EN39" s="175"/>
      <c r="EO39" s="175"/>
      <c r="EP39" s="175"/>
      <c r="EQ39" s="175"/>
      <c r="ER39" s="175"/>
      <c r="ES39" s="175"/>
      <c r="ET39" s="175"/>
      <c r="EU39" s="175"/>
      <c r="EV39" s="175"/>
      <c r="EW39" s="175"/>
      <c r="EX39" s="175"/>
      <c r="EY39" s="175"/>
      <c r="EZ39" s="175"/>
      <c r="FA39" s="175"/>
      <c r="FB39" s="175"/>
      <c r="FC39" s="175"/>
      <c r="FD39" s="175"/>
      <c r="FE39" s="175"/>
      <c r="FF39" s="175">
        <v>0</v>
      </c>
      <c r="FG39" s="175">
        <v>0</v>
      </c>
      <c r="FH39" s="175"/>
      <c r="FI39" s="175"/>
      <c r="FJ39" s="175"/>
      <c r="FK39" s="175"/>
      <c r="FL39" s="175">
        <v>0</v>
      </c>
      <c r="FM39" s="175"/>
      <c r="FN39" s="175"/>
      <c r="FO39" s="175"/>
      <c r="FP39" s="175"/>
      <c r="FQ39" s="175"/>
      <c r="FR39" s="175"/>
      <c r="FS39" s="175"/>
      <c r="FT39" s="175"/>
      <c r="FU39" s="175"/>
      <c r="FV39" s="175"/>
      <c r="FW39" s="175"/>
      <c r="FX39" s="175"/>
      <c r="FY39" s="175"/>
      <c r="FZ39" s="175"/>
      <c r="GA39" s="175"/>
      <c r="GB39" s="175"/>
      <c r="GC39" s="175"/>
      <c r="GD39" s="175"/>
      <c r="GE39" s="175"/>
      <c r="GF39" s="175"/>
      <c r="GG39" s="175"/>
      <c r="GH39" s="175"/>
      <c r="GI39" s="175"/>
      <c r="GJ39" s="175"/>
      <c r="GK39" s="175"/>
      <c r="GL39" s="175"/>
      <c r="GM39" s="175"/>
      <c r="GN39" s="175"/>
      <c r="GO39" s="175"/>
      <c r="GP39" s="175"/>
      <c r="GQ39" s="175"/>
      <c r="GR39" s="175"/>
      <c r="GS39" s="175"/>
      <c r="GT39" s="175"/>
      <c r="GU39" s="175"/>
      <c r="GV39" s="175"/>
      <c r="GW39" s="175">
        <v>0</v>
      </c>
      <c r="GX39" s="175">
        <v>1</v>
      </c>
      <c r="GY39" s="175"/>
      <c r="GZ39" s="175"/>
      <c r="HA39" s="175"/>
      <c r="HB39" s="175"/>
      <c r="HC39" s="175"/>
      <c r="HD39" s="175">
        <v>2</v>
      </c>
      <c r="HE39" s="175"/>
      <c r="HF39" s="175">
        <v>0</v>
      </c>
      <c r="HG39" s="175"/>
      <c r="HH39" s="175"/>
      <c r="HI39" s="175"/>
      <c r="HJ39" s="175"/>
      <c r="HK39" s="175"/>
      <c r="HL39" s="175"/>
      <c r="HM39" s="175"/>
      <c r="HN39" s="175"/>
      <c r="HO39" s="175">
        <v>3</v>
      </c>
      <c r="HP39" s="175">
        <v>1</v>
      </c>
      <c r="HQ39" s="175"/>
      <c r="HR39" s="175"/>
      <c r="HS39" s="175"/>
      <c r="HT39" s="175"/>
      <c r="HU39" s="175"/>
      <c r="HV39" s="175">
        <v>3</v>
      </c>
      <c r="HW39" s="175">
        <v>0</v>
      </c>
      <c r="HX39" s="175"/>
      <c r="HY39" s="175"/>
      <c r="HZ39" s="175"/>
      <c r="IA39" s="175"/>
      <c r="IB39" s="175"/>
      <c r="IC39" s="175">
        <f>1+0+1</f>
        <v>2</v>
      </c>
      <c r="ID39" s="175"/>
      <c r="IE39" s="175"/>
      <c r="IF39" s="175">
        <f>1+0+1</f>
        <v>2</v>
      </c>
      <c r="IG39" s="175"/>
      <c r="IH39" s="175"/>
      <c r="II39" s="175"/>
      <c r="IJ39" s="175"/>
      <c r="IK39" s="175"/>
      <c r="IL39" s="175"/>
      <c r="IM39" s="175"/>
      <c r="IN39" s="175"/>
      <c r="IO39" s="175"/>
      <c r="IP39" s="175"/>
      <c r="IQ39" s="175"/>
      <c r="IR39" s="175"/>
      <c r="IS39" s="175"/>
      <c r="IT39" s="175"/>
      <c r="IU39" s="175"/>
      <c r="IV39" s="175"/>
      <c r="IW39" s="175"/>
      <c r="IX39" s="175"/>
      <c r="IY39" s="175"/>
      <c r="IZ39" s="175"/>
    </row>
    <row r="40" spans="1:260" s="13" customFormat="1" ht="19.5" customHeight="1">
      <c r="A40" s="99" t="s">
        <v>497</v>
      </c>
      <c r="B40" s="26" t="s">
        <v>247</v>
      </c>
      <c r="C40" s="175">
        <v>10166</v>
      </c>
      <c r="D40" s="175">
        <v>2012</v>
      </c>
      <c r="E40" t="s">
        <v>33</v>
      </c>
      <c r="F40" s="175">
        <v>4256</v>
      </c>
      <c r="G40" s="175" t="s">
        <v>16</v>
      </c>
      <c r="H40" t="s">
        <v>315</v>
      </c>
      <c r="I40" s="175">
        <f t="shared" ref="I40:I71" si="5">SUM(K40:IZ40)</f>
        <v>45</v>
      </c>
      <c r="J40" s="99">
        <f t="shared" ref="J40" si="6">I40</f>
        <v>45</v>
      </c>
      <c r="K40" s="175"/>
      <c r="L40" s="175"/>
      <c r="M40" s="175">
        <v>0</v>
      </c>
      <c r="N40" s="175">
        <f>3+2+2</f>
        <v>7</v>
      </c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>
        <f>3+2+2</f>
        <v>7</v>
      </c>
      <c r="BD40" s="175"/>
      <c r="BE40" s="175">
        <f>3+3+2</f>
        <v>8</v>
      </c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>
        <f>3+2+2</f>
        <v>7</v>
      </c>
      <c r="DJ40" s="175">
        <f>3+3+2</f>
        <v>8</v>
      </c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>
        <f>3+3+2</f>
        <v>8</v>
      </c>
      <c r="EV40" s="175"/>
      <c r="EW40" s="175"/>
      <c r="EX40" s="175"/>
      <c r="EY40" s="175">
        <v>0</v>
      </c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/>
      <c r="FQ40" s="175"/>
      <c r="FR40" s="175"/>
      <c r="FS40" s="175"/>
      <c r="FT40" s="175"/>
      <c r="FU40" s="175"/>
      <c r="FV40" s="175"/>
      <c r="FW40" s="175"/>
      <c r="FX40" s="175"/>
      <c r="FY40" s="175"/>
      <c r="FZ40" s="175"/>
      <c r="GA40" s="175"/>
      <c r="GB40" s="175"/>
      <c r="GC40" s="175"/>
      <c r="GD40" s="175"/>
      <c r="GE40" s="175"/>
      <c r="GF40" s="175"/>
      <c r="GG40" s="175"/>
      <c r="GH40" s="175"/>
      <c r="GI40" s="175"/>
      <c r="GJ40" s="175"/>
      <c r="GK40" s="175"/>
      <c r="GL40" s="175"/>
      <c r="GM40" s="175"/>
      <c r="GN40" s="175"/>
      <c r="GO40" s="175"/>
      <c r="GP40" s="175"/>
      <c r="GQ40" s="175"/>
      <c r="GR40" s="175"/>
      <c r="GS40" s="175"/>
      <c r="GT40" s="175"/>
      <c r="GU40" s="175"/>
      <c r="GV40" s="175"/>
      <c r="GW40" s="175"/>
      <c r="GX40" s="175"/>
      <c r="GY40" s="175"/>
      <c r="GZ40" s="175"/>
      <c r="HA40" s="175"/>
      <c r="HB40" s="175"/>
      <c r="HC40" s="175"/>
      <c r="HD40" s="175"/>
      <c r="HE40" s="175"/>
      <c r="HF40" s="175"/>
      <c r="HG40" s="175"/>
      <c r="HH40" s="175"/>
      <c r="HI40" s="175"/>
      <c r="HJ40" s="175"/>
      <c r="HK40" s="175"/>
      <c r="HL40" s="175"/>
      <c r="HM40" s="175"/>
      <c r="HN40" s="175"/>
      <c r="HO40" s="175"/>
      <c r="HP40" s="175"/>
      <c r="HQ40" s="175"/>
      <c r="HR40" s="175"/>
      <c r="HS40" s="175"/>
      <c r="HT40" s="175"/>
      <c r="HU40" s="175"/>
      <c r="HV40" s="175"/>
      <c r="HW40" s="175"/>
      <c r="HX40" s="175"/>
      <c r="HY40" s="175"/>
      <c r="HZ40" s="175"/>
      <c r="IA40" s="175"/>
      <c r="IB40" s="175"/>
      <c r="IC40" s="175"/>
      <c r="ID40" s="175"/>
      <c r="IE40" s="175"/>
      <c r="IF40" s="175"/>
      <c r="IG40" s="175"/>
      <c r="IH40" s="175"/>
      <c r="II40" s="175"/>
      <c r="IJ40" s="175"/>
      <c r="IK40" s="175"/>
      <c r="IL40" s="175"/>
      <c r="IM40" s="175"/>
      <c r="IN40" s="175"/>
      <c r="IO40" s="175"/>
      <c r="IP40" s="175"/>
      <c r="IQ40" s="175"/>
      <c r="IR40" s="175"/>
      <c r="IS40" s="175"/>
      <c r="IT40" s="175"/>
      <c r="IU40" s="175"/>
      <c r="IV40" s="175"/>
      <c r="IW40" s="175"/>
      <c r="IX40" s="175"/>
      <c r="IY40" s="175"/>
      <c r="IZ40" s="175"/>
    </row>
    <row r="41" spans="1:260" s="13" customFormat="1" ht="18" customHeight="1">
      <c r="A41" s="99" t="s">
        <v>513</v>
      </c>
      <c r="B41" s="260" t="s">
        <v>301</v>
      </c>
      <c r="C41" s="175">
        <v>10553</v>
      </c>
      <c r="D41" s="175">
        <v>2014</v>
      </c>
      <c r="E41" t="s">
        <v>127</v>
      </c>
      <c r="F41" s="175">
        <v>2362</v>
      </c>
      <c r="G41" s="175" t="s">
        <v>16</v>
      </c>
      <c r="H41" t="s">
        <v>302</v>
      </c>
      <c r="I41" s="175">
        <f t="shared" si="5"/>
        <v>43</v>
      </c>
      <c r="J41" s="99">
        <f>I41</f>
        <v>43</v>
      </c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>
        <v>0</v>
      </c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>
        <f>0</f>
        <v>0</v>
      </c>
      <c r="CB41" s="175">
        <f>5+1</f>
        <v>6</v>
      </c>
      <c r="CC41" s="175"/>
      <c r="CD41" s="175"/>
      <c r="CE41" s="175"/>
      <c r="CF41" s="175"/>
      <c r="CG41" s="175"/>
      <c r="CH41" s="175"/>
      <c r="CI41" s="175"/>
      <c r="CJ41" s="175"/>
      <c r="CK41" s="175">
        <f>0</f>
        <v>0</v>
      </c>
      <c r="CL41" s="175"/>
      <c r="CM41" s="175">
        <v>0</v>
      </c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75"/>
      <c r="EC41" s="175"/>
      <c r="ED41" s="175"/>
      <c r="EE41" s="175"/>
      <c r="EF41" s="175"/>
      <c r="EG41" s="175"/>
      <c r="EH41" s="175"/>
      <c r="EI41" s="175"/>
      <c r="EJ41" s="175"/>
      <c r="EK41" s="175"/>
      <c r="EL41" s="175"/>
      <c r="EM41" s="175"/>
      <c r="EN41" s="175"/>
      <c r="EO41" s="175"/>
      <c r="EP41" s="175"/>
      <c r="EQ41" s="175"/>
      <c r="ER41" s="175"/>
      <c r="ES41" s="175"/>
      <c r="ET41" s="175"/>
      <c r="EU41" s="175"/>
      <c r="EV41" s="175"/>
      <c r="EW41" s="175"/>
      <c r="EX41" s="175"/>
      <c r="EY41" s="175"/>
      <c r="EZ41" s="175"/>
      <c r="FA41" s="175"/>
      <c r="FB41" s="175"/>
      <c r="FC41" s="175"/>
      <c r="FD41" s="175"/>
      <c r="FE41" s="175"/>
      <c r="FF41" s="175"/>
      <c r="FG41" s="175">
        <f>2+1+1</f>
        <v>4</v>
      </c>
      <c r="FH41" s="175"/>
      <c r="FI41" s="175"/>
      <c r="FJ41" s="175"/>
      <c r="FK41" s="175"/>
      <c r="FL41" s="175"/>
      <c r="FM41" s="175"/>
      <c r="FN41" s="175"/>
      <c r="FO41" s="175"/>
      <c r="FP41" s="175"/>
      <c r="FQ41" s="175"/>
      <c r="FR41" s="175"/>
      <c r="FS41" s="175"/>
      <c r="FT41" s="175"/>
      <c r="FU41" s="175"/>
      <c r="FV41" s="175"/>
      <c r="FW41" s="175"/>
      <c r="FX41" s="175"/>
      <c r="FY41" s="175"/>
      <c r="FZ41" s="175"/>
      <c r="GA41" s="175"/>
      <c r="GB41" s="175">
        <f>2+1+1</f>
        <v>4</v>
      </c>
      <c r="GC41" s="175"/>
      <c r="GD41" s="175"/>
      <c r="GE41" s="175"/>
      <c r="GF41" s="175"/>
      <c r="GG41" s="175"/>
      <c r="GH41" s="175">
        <f>5+2+1</f>
        <v>8</v>
      </c>
      <c r="GI41" s="175"/>
      <c r="GJ41" s="175"/>
      <c r="GK41" s="175"/>
      <c r="GL41" s="175"/>
      <c r="GM41" s="175"/>
      <c r="GN41" s="175"/>
      <c r="GO41" s="175"/>
      <c r="GP41" s="175"/>
      <c r="GQ41" s="175"/>
      <c r="GR41" s="175"/>
      <c r="GS41" s="175"/>
      <c r="GT41" s="175"/>
      <c r="GU41" s="175"/>
      <c r="GV41" s="175"/>
      <c r="GW41" s="175"/>
      <c r="GX41" s="175">
        <f>4+2</f>
        <v>6</v>
      </c>
      <c r="GY41" s="175"/>
      <c r="GZ41" s="175"/>
      <c r="HA41" s="175"/>
      <c r="HB41" s="175"/>
      <c r="HC41" s="175"/>
      <c r="HD41" s="175"/>
      <c r="HE41" s="175"/>
      <c r="HF41" s="175">
        <v>3</v>
      </c>
      <c r="HG41" s="175"/>
      <c r="HH41" s="175"/>
      <c r="HI41" s="175"/>
      <c r="HJ41" s="175"/>
      <c r="HK41" s="175"/>
      <c r="HL41" s="175"/>
      <c r="HM41" s="175"/>
      <c r="HN41" s="175"/>
      <c r="HO41" s="175"/>
      <c r="HP41" s="175"/>
      <c r="HQ41" s="175"/>
      <c r="HR41" s="175"/>
      <c r="HS41" s="175"/>
      <c r="HT41" s="175"/>
      <c r="HU41" s="175"/>
      <c r="HV41" s="175"/>
      <c r="HW41" s="175"/>
      <c r="HX41" s="175"/>
      <c r="HY41" s="175"/>
      <c r="HZ41" s="175"/>
      <c r="IA41" s="175"/>
      <c r="IB41" s="175"/>
      <c r="IC41" s="175"/>
      <c r="ID41" s="175"/>
      <c r="IE41" s="175"/>
      <c r="IF41" s="175">
        <f>4+1+1</f>
        <v>6</v>
      </c>
      <c r="IG41" s="175"/>
      <c r="IH41" s="175"/>
      <c r="II41" s="175"/>
      <c r="IJ41" s="175"/>
      <c r="IK41" s="175"/>
      <c r="IL41" s="175"/>
      <c r="IM41" s="175"/>
      <c r="IN41" s="175">
        <f>3+2+1</f>
        <v>6</v>
      </c>
      <c r="IO41" s="175"/>
      <c r="IP41" s="175"/>
      <c r="IQ41" s="175"/>
      <c r="IR41" s="175"/>
      <c r="IS41" s="175"/>
      <c r="IT41" s="175"/>
      <c r="IU41" s="175"/>
      <c r="IV41" s="175"/>
      <c r="IW41" s="175"/>
      <c r="IX41" s="175"/>
      <c r="IY41" s="175"/>
      <c r="IZ41" s="175"/>
    </row>
    <row r="42" spans="1:260" s="13" customFormat="1" ht="18" customHeight="1">
      <c r="A42" s="99" t="s">
        <v>254</v>
      </c>
      <c r="B42" s="26" t="s">
        <v>348</v>
      </c>
      <c r="C42" s="175">
        <v>10893</v>
      </c>
      <c r="D42" s="175">
        <v>2015</v>
      </c>
      <c r="E42" t="s">
        <v>347</v>
      </c>
      <c r="F42" s="175">
        <v>4692</v>
      </c>
      <c r="G42" s="175" t="s">
        <v>16</v>
      </c>
      <c r="H42" t="s">
        <v>349</v>
      </c>
      <c r="I42" s="175">
        <f t="shared" si="5"/>
        <v>26</v>
      </c>
      <c r="J42" s="99">
        <f t="shared" ref="J42:J51" si="7">I42</f>
        <v>26</v>
      </c>
      <c r="K42" s="175">
        <f>3+2+1</f>
        <v>6</v>
      </c>
      <c r="L42" s="175">
        <f>2+0+1</f>
        <v>3</v>
      </c>
      <c r="M42" s="175"/>
      <c r="N42" s="175"/>
      <c r="O42" s="175">
        <f>3</f>
        <v>3</v>
      </c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  <c r="CU42" s="175"/>
      <c r="CV42" s="175"/>
      <c r="CW42" s="175"/>
      <c r="CX42" s="175"/>
      <c r="CY42" s="175"/>
      <c r="CZ42" s="175"/>
      <c r="DA42" s="175"/>
      <c r="DB42" s="175"/>
      <c r="DC42" s="175"/>
      <c r="DD42" s="175"/>
      <c r="DE42" s="175"/>
      <c r="DF42" s="175"/>
      <c r="DG42" s="175"/>
      <c r="DH42" s="175"/>
      <c r="DI42" s="175"/>
      <c r="DJ42" s="175"/>
      <c r="DK42" s="175"/>
      <c r="DL42" s="175"/>
      <c r="DM42" s="175"/>
      <c r="DN42" s="175"/>
      <c r="DO42" s="175"/>
      <c r="DP42" s="175"/>
      <c r="DQ42" s="175"/>
      <c r="DR42" s="175"/>
      <c r="DS42" s="175"/>
      <c r="DT42" s="175"/>
      <c r="DU42" s="175"/>
      <c r="DV42" s="175"/>
      <c r="DW42" s="175"/>
      <c r="DX42" s="175"/>
      <c r="DY42" s="175"/>
      <c r="DZ42" s="175"/>
      <c r="EA42" s="175"/>
      <c r="EB42" s="175"/>
      <c r="EC42" s="175"/>
      <c r="ED42" s="175"/>
      <c r="EE42" s="175"/>
      <c r="EF42" s="175"/>
      <c r="EG42" s="175"/>
      <c r="EH42" s="175"/>
      <c r="EI42" s="175"/>
      <c r="EJ42" s="175"/>
      <c r="EK42" s="175"/>
      <c r="EL42" s="175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>
        <f>4+2+1</f>
        <v>7</v>
      </c>
      <c r="EW42" s="175"/>
      <c r="EX42" s="175"/>
      <c r="EY42" s="175"/>
      <c r="EZ42" s="175">
        <f>4+2+1</f>
        <v>7</v>
      </c>
      <c r="FA42" s="175"/>
      <c r="FB42" s="175"/>
      <c r="FC42" s="175"/>
      <c r="FD42" s="175"/>
      <c r="FE42" s="175"/>
      <c r="FF42" s="175"/>
      <c r="FG42" s="175"/>
      <c r="FH42" s="175"/>
      <c r="FI42" s="175"/>
      <c r="FJ42" s="175"/>
      <c r="FK42" s="175"/>
      <c r="FL42" s="175"/>
      <c r="FM42" s="175"/>
      <c r="FN42" s="175"/>
      <c r="FO42" s="175"/>
      <c r="FP42" s="175"/>
      <c r="FQ42" s="175"/>
      <c r="FR42" s="175"/>
      <c r="FS42" s="175"/>
      <c r="FT42" s="175"/>
      <c r="FU42" s="175"/>
      <c r="FV42" s="175"/>
      <c r="FW42" s="175"/>
      <c r="FX42" s="175"/>
      <c r="FY42" s="175"/>
      <c r="FZ42" s="175"/>
      <c r="GA42" s="175"/>
      <c r="GB42" s="175"/>
      <c r="GC42" s="175"/>
      <c r="GD42" s="175"/>
      <c r="GE42" s="175"/>
      <c r="GF42" s="175"/>
      <c r="GG42" s="175"/>
      <c r="GH42" s="175"/>
      <c r="GI42" s="175"/>
      <c r="GJ42" s="175"/>
      <c r="GK42" s="175"/>
      <c r="GL42" s="175"/>
      <c r="GM42" s="175"/>
      <c r="GN42" s="175"/>
      <c r="GO42" s="175"/>
      <c r="GP42" s="175"/>
      <c r="GQ42" s="175"/>
      <c r="GR42" s="175"/>
      <c r="GS42" s="175"/>
      <c r="GT42" s="175"/>
      <c r="GU42" s="175"/>
      <c r="GV42" s="175"/>
      <c r="GW42" s="175"/>
      <c r="GX42" s="175"/>
      <c r="GY42" s="175"/>
      <c r="GZ42" s="175"/>
      <c r="HA42" s="175"/>
      <c r="HB42" s="175"/>
      <c r="HC42" s="175"/>
      <c r="HD42" s="175"/>
      <c r="HE42" s="175"/>
      <c r="HF42" s="175"/>
      <c r="HG42" s="175"/>
      <c r="HH42" s="175"/>
      <c r="HI42" s="175"/>
      <c r="HJ42" s="175"/>
      <c r="HK42" s="175"/>
      <c r="HL42" s="175"/>
      <c r="HM42" s="175"/>
      <c r="HN42" s="175"/>
      <c r="HO42" s="175"/>
      <c r="HP42" s="175"/>
      <c r="HQ42" s="175"/>
      <c r="HR42" s="175"/>
      <c r="HS42" s="175"/>
      <c r="HT42" s="175"/>
      <c r="HU42" s="175"/>
      <c r="HV42" s="175"/>
      <c r="HW42" s="175"/>
      <c r="HX42" s="175"/>
      <c r="HY42" s="175"/>
      <c r="HZ42" s="175"/>
      <c r="IA42" s="175"/>
      <c r="IB42" s="175"/>
      <c r="IC42" s="175"/>
      <c r="ID42" s="175"/>
      <c r="IE42" s="175"/>
      <c r="IF42" s="175"/>
      <c r="IG42" s="175"/>
      <c r="IH42" s="175"/>
      <c r="II42" s="175"/>
      <c r="IJ42" s="175"/>
      <c r="IK42" s="175"/>
      <c r="IL42" s="175"/>
      <c r="IM42" s="175"/>
      <c r="IN42" s="175"/>
      <c r="IO42" s="175"/>
      <c r="IP42" s="175"/>
      <c r="IQ42" s="175"/>
      <c r="IR42" s="175"/>
      <c r="IS42" s="175"/>
      <c r="IT42" s="175"/>
      <c r="IU42" s="175"/>
      <c r="IV42" s="175"/>
      <c r="IW42" s="175"/>
      <c r="IX42" s="175"/>
      <c r="IY42" s="175"/>
      <c r="IZ42" s="175"/>
    </row>
    <row r="43" spans="1:260" s="13" customFormat="1" ht="18" customHeight="1">
      <c r="A43" s="99" t="s">
        <v>265</v>
      </c>
      <c r="B43" s="26" t="s">
        <v>506</v>
      </c>
      <c r="C43" s="175">
        <v>11081</v>
      </c>
      <c r="D43" s="175">
        <v>2015</v>
      </c>
      <c r="E43" t="s">
        <v>63</v>
      </c>
      <c r="F43" s="175">
        <v>6972</v>
      </c>
      <c r="G43" s="175" t="s">
        <v>16</v>
      </c>
      <c r="H43" t="s">
        <v>163</v>
      </c>
      <c r="I43" s="175">
        <f t="shared" si="5"/>
        <v>25</v>
      </c>
      <c r="J43" s="99">
        <f>I43</f>
        <v>25</v>
      </c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5"/>
      <c r="BY43" s="175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75"/>
      <c r="EC43" s="175"/>
      <c r="ED43" s="175"/>
      <c r="EE43" s="175"/>
      <c r="EF43" s="175"/>
      <c r="EG43" s="175"/>
      <c r="EH43" s="175"/>
      <c r="EI43" s="175"/>
      <c r="EJ43" s="175"/>
      <c r="EK43" s="175"/>
      <c r="EL43" s="175"/>
      <c r="EM43" s="175"/>
      <c r="EN43" s="175"/>
      <c r="EO43" s="175"/>
      <c r="EP43" s="175"/>
      <c r="EQ43" s="175"/>
      <c r="ER43" s="175"/>
      <c r="ES43" s="175"/>
      <c r="ET43" s="175"/>
      <c r="EU43" s="175"/>
      <c r="EV43" s="175"/>
      <c r="EW43" s="175"/>
      <c r="EX43" s="175"/>
      <c r="EY43" s="175"/>
      <c r="EZ43" s="175"/>
      <c r="FA43" s="175"/>
      <c r="FB43" s="175"/>
      <c r="FC43" s="175"/>
      <c r="FD43" s="175"/>
      <c r="FE43" s="175"/>
      <c r="FF43" s="175"/>
      <c r="FG43" s="175"/>
      <c r="FH43" s="175"/>
      <c r="FI43" s="175"/>
      <c r="FJ43" s="175"/>
      <c r="FK43" s="175"/>
      <c r="FL43" s="175"/>
      <c r="FM43" s="175"/>
      <c r="FN43" s="175"/>
      <c r="FO43" s="175"/>
      <c r="FP43" s="175"/>
      <c r="FQ43" s="175"/>
      <c r="FR43" s="175">
        <f>1+2+1</f>
        <v>4</v>
      </c>
      <c r="FS43" s="175">
        <f>2+3+1</f>
        <v>6</v>
      </c>
      <c r="FT43" s="175"/>
      <c r="FU43" s="175"/>
      <c r="FV43" s="175"/>
      <c r="FW43" s="175"/>
      <c r="FX43" s="175"/>
      <c r="FY43" s="175"/>
      <c r="FZ43" s="175"/>
      <c r="GA43" s="175"/>
      <c r="GB43" s="175"/>
      <c r="GC43" s="175"/>
      <c r="GD43" s="175"/>
      <c r="GE43" s="175"/>
      <c r="GF43" s="175"/>
      <c r="GG43" s="175"/>
      <c r="GH43" s="175"/>
      <c r="GI43" s="175"/>
      <c r="GJ43" s="175"/>
      <c r="GK43" s="175"/>
      <c r="GL43" s="175"/>
      <c r="GM43" s="175"/>
      <c r="GN43" s="175"/>
      <c r="GO43" s="175"/>
      <c r="GP43" s="175"/>
      <c r="GQ43" s="175"/>
      <c r="GR43" s="175"/>
      <c r="GS43" s="175"/>
      <c r="GT43" s="175"/>
      <c r="GU43" s="175">
        <f>3+3</f>
        <v>6</v>
      </c>
      <c r="GV43" s="175">
        <f>5+4</f>
        <v>9</v>
      </c>
      <c r="GW43" s="175"/>
      <c r="GX43" s="175"/>
      <c r="GY43" s="175"/>
      <c r="GZ43" s="175"/>
      <c r="HA43" s="175"/>
      <c r="HB43" s="175"/>
      <c r="HC43" s="175"/>
      <c r="HD43" s="175"/>
      <c r="HE43" s="175"/>
      <c r="HF43" s="175"/>
      <c r="HG43" s="175"/>
      <c r="HH43" s="175"/>
      <c r="HI43" s="175"/>
      <c r="HJ43" s="175"/>
      <c r="HK43" s="175"/>
      <c r="HL43" s="175"/>
      <c r="HM43" s="175"/>
      <c r="HN43" s="175"/>
      <c r="HO43" s="175"/>
      <c r="HP43" s="175"/>
      <c r="HQ43" s="175"/>
      <c r="HR43" s="175"/>
      <c r="HS43" s="175"/>
      <c r="HT43" s="175"/>
      <c r="HU43" s="175"/>
      <c r="HV43" s="175"/>
      <c r="HW43" s="175"/>
      <c r="HX43" s="175"/>
      <c r="HY43" s="175"/>
      <c r="HZ43" s="175"/>
      <c r="IA43" s="175"/>
      <c r="IB43" s="175"/>
      <c r="IC43" s="175"/>
      <c r="ID43" s="175"/>
      <c r="IE43" s="175"/>
      <c r="IF43" s="175"/>
      <c r="IG43" s="175"/>
      <c r="IH43" s="175"/>
      <c r="II43" s="175"/>
      <c r="IJ43" s="175"/>
      <c r="IK43" s="175"/>
      <c r="IL43" s="175"/>
      <c r="IM43" s="175"/>
      <c r="IN43" s="175"/>
      <c r="IO43" s="175"/>
      <c r="IP43" s="175"/>
      <c r="IQ43" s="175"/>
      <c r="IR43" s="175"/>
      <c r="IS43" s="175"/>
      <c r="IT43" s="175"/>
      <c r="IU43" s="175"/>
      <c r="IV43" s="175"/>
      <c r="IW43" s="175"/>
      <c r="IX43" s="175"/>
      <c r="IY43" s="175"/>
      <c r="IZ43" s="175"/>
    </row>
    <row r="44" spans="1:260" s="13" customFormat="1" ht="18" customHeight="1">
      <c r="A44" s="99" t="s">
        <v>564</v>
      </c>
      <c r="B44" s="26" t="s">
        <v>244</v>
      </c>
      <c r="C44" s="175">
        <v>10658</v>
      </c>
      <c r="D44" s="175">
        <v>2014</v>
      </c>
      <c r="E44" t="s">
        <v>28</v>
      </c>
      <c r="F44" s="175">
        <v>2366</v>
      </c>
      <c r="G44" s="175" t="s">
        <v>16</v>
      </c>
      <c r="H44" t="s">
        <v>23</v>
      </c>
      <c r="I44" s="175">
        <f t="shared" si="5"/>
        <v>24</v>
      </c>
      <c r="J44" s="99">
        <f t="shared" si="7"/>
        <v>24</v>
      </c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>
        <v>0</v>
      </c>
      <c r="BK44" s="175"/>
      <c r="BL44" s="175"/>
      <c r="BM44" s="175">
        <f>2+1</f>
        <v>3</v>
      </c>
      <c r="BN44" s="175"/>
      <c r="BO44" s="175"/>
      <c r="BP44" s="175"/>
      <c r="BQ44" s="175"/>
      <c r="BR44" s="175">
        <f>4+2</f>
        <v>6</v>
      </c>
      <c r="BS44" s="175"/>
      <c r="BT44" s="175"/>
      <c r="BU44" s="175"/>
      <c r="BV44" s="175"/>
      <c r="BW44" s="175"/>
      <c r="BX44" s="175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>
        <f>2+3</f>
        <v>5</v>
      </c>
      <c r="CJ44" s="175"/>
      <c r="CK44" s="175"/>
      <c r="CL44" s="175"/>
      <c r="CM44" s="175">
        <f>3+2</f>
        <v>5</v>
      </c>
      <c r="CN44" s="175"/>
      <c r="CO44" s="175"/>
      <c r="CP44" s="175"/>
      <c r="CQ44" s="175"/>
      <c r="CR44" s="175">
        <f>2+3</f>
        <v>5</v>
      </c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75"/>
      <c r="EC44" s="175"/>
      <c r="ED44" s="175"/>
      <c r="EE44" s="175"/>
      <c r="EF44" s="175"/>
      <c r="EG44" s="175"/>
      <c r="EH44" s="175"/>
      <c r="EI44" s="175"/>
      <c r="EJ44" s="175"/>
      <c r="EK44" s="175"/>
      <c r="EL44" s="175"/>
      <c r="EM44" s="175"/>
      <c r="EN44" s="175"/>
      <c r="EO44" s="175"/>
      <c r="EP44" s="175"/>
      <c r="EQ44" s="175"/>
      <c r="ER44" s="175"/>
      <c r="ES44" s="175"/>
      <c r="ET44" s="175"/>
      <c r="EU44" s="175"/>
      <c r="EV44" s="175"/>
      <c r="EW44" s="175"/>
      <c r="EX44" s="175"/>
      <c r="EY44" s="175"/>
      <c r="EZ44" s="175"/>
      <c r="FA44" s="175"/>
      <c r="FB44" s="175"/>
      <c r="FC44" s="175"/>
      <c r="FD44" s="175"/>
      <c r="FE44" s="175"/>
      <c r="FF44" s="175"/>
      <c r="FG44" s="175"/>
      <c r="FH44" s="175"/>
      <c r="FI44" s="175"/>
      <c r="FJ44" s="175"/>
      <c r="FK44" s="175"/>
      <c r="FL44" s="175"/>
      <c r="FM44" s="175"/>
      <c r="FN44" s="175"/>
      <c r="FO44" s="175"/>
      <c r="FP44" s="175"/>
      <c r="FQ44" s="175"/>
      <c r="FR44" s="175"/>
      <c r="FS44" s="175"/>
      <c r="FT44" s="175"/>
      <c r="FU44" s="175"/>
      <c r="FV44" s="175"/>
      <c r="FW44" s="175"/>
      <c r="FX44" s="175"/>
      <c r="FY44" s="175"/>
      <c r="FZ44" s="175"/>
      <c r="GA44" s="175"/>
      <c r="GB44" s="175"/>
      <c r="GC44" s="175"/>
      <c r="GD44" s="175"/>
      <c r="GE44" s="175"/>
      <c r="GF44" s="175"/>
      <c r="GG44" s="175"/>
      <c r="GH44" s="175"/>
      <c r="GI44" s="175"/>
      <c r="GJ44" s="175"/>
      <c r="GK44" s="175"/>
      <c r="GL44" s="175"/>
      <c r="GM44" s="175"/>
      <c r="GN44" s="175"/>
      <c r="GO44" s="175"/>
      <c r="GP44" s="175"/>
      <c r="GQ44" s="175"/>
      <c r="GR44" s="175"/>
      <c r="GS44" s="175"/>
      <c r="GT44" s="175"/>
      <c r="GU44" s="175"/>
      <c r="GV44" s="175"/>
      <c r="GW44" s="175"/>
      <c r="GX44" s="175"/>
      <c r="GY44" s="175"/>
      <c r="GZ44" s="175"/>
      <c r="HA44" s="175"/>
      <c r="HB44" s="175"/>
      <c r="HC44" s="175"/>
      <c r="HD44" s="175"/>
      <c r="HE44" s="175"/>
      <c r="HF44" s="175"/>
      <c r="HG44" s="175"/>
      <c r="HH44" s="175"/>
      <c r="HI44" s="175"/>
      <c r="HJ44" s="175"/>
      <c r="HK44" s="175"/>
      <c r="HL44" s="175"/>
      <c r="HM44" s="175"/>
      <c r="HN44" s="175"/>
      <c r="HO44" s="175"/>
      <c r="HP44" s="175"/>
      <c r="HQ44" s="175"/>
      <c r="HR44" s="175"/>
      <c r="HS44" s="175"/>
      <c r="HT44" s="175"/>
      <c r="HU44" s="175"/>
      <c r="HV44" s="175"/>
      <c r="HW44" s="175"/>
      <c r="HX44" s="175"/>
      <c r="HY44" s="175"/>
      <c r="HZ44" s="175"/>
      <c r="IA44" s="175"/>
      <c r="IB44" s="175"/>
      <c r="IC44" s="175"/>
      <c r="ID44" s="175"/>
      <c r="IE44" s="175"/>
      <c r="IF44" s="175"/>
      <c r="IG44" s="175"/>
      <c r="IH44" s="175"/>
      <c r="II44" s="175"/>
      <c r="IJ44" s="175"/>
      <c r="IK44" s="175"/>
      <c r="IL44" s="175"/>
      <c r="IM44" s="175"/>
      <c r="IN44" s="175"/>
      <c r="IO44" s="175"/>
      <c r="IP44" s="175"/>
      <c r="IQ44" s="175"/>
      <c r="IR44" s="175"/>
      <c r="IS44" s="175"/>
      <c r="IT44" s="175"/>
      <c r="IU44" s="175"/>
      <c r="IV44" s="175"/>
      <c r="IW44" s="175"/>
      <c r="IX44" s="175"/>
      <c r="IY44" s="175"/>
      <c r="IZ44" s="175"/>
    </row>
    <row r="45" spans="1:260" s="13" customFormat="1" ht="18" customHeight="1">
      <c r="A45" s="99" t="s">
        <v>564</v>
      </c>
      <c r="B45" s="26" t="s">
        <v>465</v>
      </c>
      <c r="C45" s="175">
        <v>10653</v>
      </c>
      <c r="D45" s="175">
        <v>2015</v>
      </c>
      <c r="E45" t="s">
        <v>67</v>
      </c>
      <c r="F45" s="175">
        <v>2443</v>
      </c>
      <c r="G45" s="175" t="s">
        <v>16</v>
      </c>
      <c r="H45" t="s">
        <v>62</v>
      </c>
      <c r="I45" s="175">
        <f t="shared" si="5"/>
        <v>24</v>
      </c>
      <c r="J45" s="99">
        <f t="shared" si="7"/>
        <v>24</v>
      </c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>
        <v>3</v>
      </c>
      <c r="BJ45" s="175">
        <v>0</v>
      </c>
      <c r="BK45" s="175"/>
      <c r="BL45" s="175"/>
      <c r="BM45" s="175"/>
      <c r="BN45" s="175"/>
      <c r="BO45" s="175"/>
      <c r="BP45" s="175"/>
      <c r="BQ45" s="175"/>
      <c r="BR45" s="175">
        <f>1+0</f>
        <v>1</v>
      </c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>
        <f>3+2</f>
        <v>5</v>
      </c>
      <c r="CI45" s="175">
        <f>1+3</f>
        <v>4</v>
      </c>
      <c r="CJ45" s="175"/>
      <c r="CK45" s="175"/>
      <c r="CL45" s="175"/>
      <c r="CM45" s="175"/>
      <c r="CN45" s="175"/>
      <c r="CO45" s="175"/>
      <c r="CP45" s="175"/>
      <c r="CQ45" s="175">
        <v>3</v>
      </c>
      <c r="CR45" s="175">
        <f>1+1</f>
        <v>2</v>
      </c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5"/>
      <c r="DQ45" s="175"/>
      <c r="DR45" s="175">
        <f>5+1</f>
        <v>6</v>
      </c>
      <c r="DS45" s="175"/>
      <c r="DT45" s="175">
        <v>0</v>
      </c>
      <c r="DU45" s="175"/>
      <c r="DV45" s="175"/>
      <c r="DW45" s="175"/>
      <c r="DX45" s="175"/>
      <c r="DY45" s="175"/>
      <c r="DZ45" s="175"/>
      <c r="EA45" s="175"/>
      <c r="EB45" s="175"/>
      <c r="EC45" s="175"/>
      <c r="ED45" s="175"/>
      <c r="EE45" s="175"/>
      <c r="EF45" s="175"/>
      <c r="EG45" s="175"/>
      <c r="EH45" s="175"/>
      <c r="EI45" s="175"/>
      <c r="EJ45" s="175"/>
      <c r="EK45" s="175"/>
      <c r="EL45" s="175"/>
      <c r="EM45" s="175"/>
      <c r="EN45" s="175"/>
      <c r="EO45" s="175"/>
      <c r="EP45" s="175"/>
      <c r="EQ45" s="175"/>
      <c r="ER45" s="175"/>
      <c r="ES45" s="175"/>
      <c r="ET45" s="175"/>
      <c r="EU45" s="175"/>
      <c r="EV45" s="175"/>
      <c r="EW45" s="175"/>
      <c r="EX45" s="175"/>
      <c r="EY45" s="175"/>
      <c r="EZ45" s="175"/>
      <c r="FA45" s="175"/>
      <c r="FB45" s="175"/>
      <c r="FC45" s="175"/>
      <c r="FD45" s="175"/>
      <c r="FE45" s="175"/>
      <c r="FF45" s="175"/>
      <c r="FG45" s="175"/>
      <c r="FH45" s="175"/>
      <c r="FI45" s="175"/>
      <c r="FJ45" s="175"/>
      <c r="FK45" s="175"/>
      <c r="FL45" s="175"/>
      <c r="FM45" s="175"/>
      <c r="FN45" s="175"/>
      <c r="FO45" s="175"/>
      <c r="FP45" s="175"/>
      <c r="FQ45" s="175"/>
      <c r="FR45" s="175"/>
      <c r="FS45" s="175"/>
      <c r="FT45" s="175"/>
      <c r="FU45" s="175"/>
      <c r="FV45" s="175"/>
      <c r="FW45" s="175"/>
      <c r="FX45" s="175"/>
      <c r="FY45" s="175"/>
      <c r="FZ45" s="175"/>
      <c r="GA45" s="175"/>
      <c r="GB45" s="175"/>
      <c r="GC45" s="175"/>
      <c r="GD45" s="175"/>
      <c r="GE45" s="175"/>
      <c r="GF45" s="175"/>
      <c r="GG45" s="175"/>
      <c r="GH45" s="175"/>
      <c r="GI45" s="175"/>
      <c r="GJ45" s="175"/>
      <c r="GK45" s="175"/>
      <c r="GL45" s="175"/>
      <c r="GM45" s="175"/>
      <c r="GN45" s="175"/>
      <c r="GO45" s="175"/>
      <c r="GP45" s="175"/>
      <c r="GQ45" s="175"/>
      <c r="GR45" s="175"/>
      <c r="GS45" s="175"/>
      <c r="GT45" s="175"/>
      <c r="GU45" s="175"/>
      <c r="GV45" s="175"/>
      <c r="GW45" s="175"/>
      <c r="GX45" s="175"/>
      <c r="GY45" s="175"/>
      <c r="GZ45" s="175"/>
      <c r="HA45" s="175"/>
      <c r="HB45" s="175"/>
      <c r="HC45" s="175"/>
      <c r="HD45" s="175"/>
      <c r="HE45" s="175"/>
      <c r="HF45" s="175"/>
      <c r="HG45" s="175"/>
      <c r="HH45" s="175"/>
      <c r="HI45" s="175"/>
      <c r="HJ45" s="175"/>
      <c r="HK45" s="175"/>
      <c r="HL45" s="175"/>
      <c r="HM45" s="175"/>
      <c r="HN45" s="175"/>
      <c r="HO45" s="175"/>
      <c r="HP45" s="175">
        <v>0</v>
      </c>
      <c r="HQ45" s="175">
        <v>0</v>
      </c>
      <c r="HR45" s="175"/>
      <c r="HS45" s="175"/>
      <c r="HT45" s="175"/>
      <c r="HU45" s="175"/>
      <c r="HV45" s="175"/>
      <c r="HW45" s="175"/>
      <c r="HX45" s="175"/>
      <c r="HY45" s="175"/>
      <c r="HZ45" s="175"/>
      <c r="IA45" s="175"/>
      <c r="IB45" s="175"/>
      <c r="IC45" s="175"/>
      <c r="ID45" s="175"/>
      <c r="IE45" s="175"/>
      <c r="IF45" s="175"/>
      <c r="IG45" s="175"/>
      <c r="IH45" s="175"/>
      <c r="II45" s="175"/>
      <c r="IJ45" s="175"/>
      <c r="IK45" s="175"/>
      <c r="IL45" s="175"/>
      <c r="IM45" s="175"/>
      <c r="IN45" s="175"/>
      <c r="IO45" s="175"/>
      <c r="IP45" s="175"/>
      <c r="IQ45" s="175"/>
      <c r="IR45" s="175"/>
      <c r="IS45" s="175"/>
      <c r="IT45" s="175"/>
      <c r="IU45" s="175"/>
      <c r="IV45" s="175"/>
      <c r="IW45" s="175"/>
      <c r="IX45" s="175"/>
      <c r="IY45" s="175"/>
      <c r="IZ45" s="175"/>
    </row>
    <row r="46" spans="1:260" s="13" customFormat="1" ht="18" customHeight="1">
      <c r="A46" s="99" t="s">
        <v>473</v>
      </c>
      <c r="B46" s="26" t="s">
        <v>129</v>
      </c>
      <c r="C46" s="175">
        <v>6935</v>
      </c>
      <c r="D46" s="175">
        <v>2005</v>
      </c>
      <c r="E46" t="s">
        <v>109</v>
      </c>
      <c r="F46" s="175">
        <v>7749</v>
      </c>
      <c r="G46" s="175" t="s">
        <v>24</v>
      </c>
      <c r="H46" t="s">
        <v>110</v>
      </c>
      <c r="I46" s="175">
        <f t="shared" si="5"/>
        <v>22</v>
      </c>
      <c r="J46" s="99">
        <f t="shared" si="7"/>
        <v>22</v>
      </c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>
        <v>0</v>
      </c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>
        <v>0</v>
      </c>
      <c r="AU46" s="175">
        <v>0</v>
      </c>
      <c r="AV46" s="175">
        <v>0</v>
      </c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>
        <v>0</v>
      </c>
      <c r="DX46" s="175"/>
      <c r="DY46" s="175"/>
      <c r="DZ46" s="175"/>
      <c r="EA46" s="175"/>
      <c r="EB46" s="175"/>
      <c r="EC46" s="175">
        <f>3+2+2</f>
        <v>7</v>
      </c>
      <c r="ED46" s="175"/>
      <c r="EE46" s="175"/>
      <c r="EF46" s="175"/>
      <c r="EG46" s="175">
        <f>5+2</f>
        <v>7</v>
      </c>
      <c r="EH46" s="175">
        <f>5+3</f>
        <v>8</v>
      </c>
      <c r="EI46" s="175"/>
      <c r="EJ46" s="175"/>
      <c r="EK46" s="175"/>
      <c r="EL46" s="175"/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  <c r="EX46" s="175"/>
      <c r="EY46" s="175"/>
      <c r="EZ46" s="175"/>
      <c r="FA46" s="175"/>
      <c r="FB46" s="175"/>
      <c r="FC46" s="175"/>
      <c r="FD46" s="175"/>
      <c r="FE46" s="175"/>
      <c r="FF46" s="175"/>
      <c r="FG46" s="175"/>
      <c r="FH46" s="175"/>
      <c r="FI46" s="175"/>
      <c r="FJ46" s="175"/>
      <c r="FK46" s="175"/>
      <c r="FL46" s="175"/>
      <c r="FM46" s="175"/>
      <c r="FN46" s="175"/>
      <c r="FO46" s="175"/>
      <c r="FP46" s="175"/>
      <c r="FQ46" s="175"/>
      <c r="FR46" s="175"/>
      <c r="FS46" s="175"/>
      <c r="FT46" s="175"/>
      <c r="FU46" s="175"/>
      <c r="FV46" s="175"/>
      <c r="FW46" s="175"/>
      <c r="FX46" s="175"/>
      <c r="FY46" s="175"/>
      <c r="FZ46" s="175"/>
      <c r="GA46" s="175"/>
      <c r="GB46" s="175"/>
      <c r="GC46" s="175"/>
      <c r="GD46" s="175"/>
      <c r="GE46" s="175"/>
      <c r="GF46" s="175"/>
      <c r="GG46" s="175"/>
      <c r="GH46" s="175"/>
      <c r="GI46" s="175"/>
      <c r="GJ46" s="175"/>
      <c r="GK46" s="175"/>
      <c r="GL46" s="175"/>
      <c r="GM46" s="175"/>
      <c r="GN46" s="175"/>
      <c r="GO46" s="175"/>
      <c r="GP46" s="175"/>
      <c r="GQ46" s="175"/>
      <c r="GR46" s="175"/>
      <c r="GS46" s="175"/>
      <c r="GT46" s="175"/>
      <c r="GU46" s="175"/>
      <c r="GV46" s="175"/>
      <c r="GW46" s="175"/>
      <c r="GX46" s="175"/>
      <c r="GY46" s="175"/>
      <c r="GZ46" s="175"/>
      <c r="HA46" s="175"/>
      <c r="HB46" s="175"/>
      <c r="HC46" s="175"/>
      <c r="HD46" s="175"/>
      <c r="HE46" s="175"/>
      <c r="HF46" s="175"/>
      <c r="HG46" s="175"/>
      <c r="HH46" s="175"/>
      <c r="HI46" s="175"/>
      <c r="HJ46" s="175"/>
      <c r="HK46" s="175"/>
      <c r="HL46" s="175"/>
      <c r="HM46" s="175"/>
      <c r="HN46" s="175"/>
      <c r="HO46" s="175"/>
      <c r="HP46" s="175"/>
      <c r="HQ46" s="175"/>
      <c r="HR46" s="175"/>
      <c r="HS46" s="175"/>
      <c r="HT46" s="175"/>
      <c r="HU46" s="175"/>
      <c r="HV46" s="175"/>
      <c r="HW46" s="175"/>
      <c r="HX46" s="175"/>
      <c r="HY46" s="175"/>
      <c r="HZ46" s="175"/>
      <c r="IA46" s="175"/>
      <c r="IB46" s="175"/>
      <c r="IC46" s="175"/>
      <c r="ID46" s="175"/>
      <c r="IE46" s="175"/>
      <c r="IF46" s="175"/>
      <c r="IG46" s="175"/>
      <c r="IH46" s="175"/>
      <c r="II46" s="175"/>
      <c r="IJ46" s="175"/>
      <c r="IK46" s="175"/>
      <c r="IL46" s="175"/>
      <c r="IM46" s="175"/>
      <c r="IN46" s="175"/>
      <c r="IO46" s="175"/>
      <c r="IP46" s="175"/>
      <c r="IQ46" s="175"/>
      <c r="IR46" s="175"/>
      <c r="IS46" s="175"/>
      <c r="IT46" s="175"/>
      <c r="IU46" s="175"/>
      <c r="IV46" s="175"/>
      <c r="IW46" s="175"/>
      <c r="IX46" s="175"/>
      <c r="IY46" s="175"/>
      <c r="IZ46" s="175"/>
    </row>
    <row r="47" spans="1:260" s="13" customFormat="1" ht="18" customHeight="1">
      <c r="A47" s="99" t="s">
        <v>498</v>
      </c>
      <c r="B47" s="26" t="s">
        <v>342</v>
      </c>
      <c r="C47" s="175">
        <v>9130</v>
      </c>
      <c r="D47" s="175"/>
      <c r="E47" t="s">
        <v>160</v>
      </c>
      <c r="F47" s="175">
        <v>6761</v>
      </c>
      <c r="G47" s="175" t="s">
        <v>26</v>
      </c>
      <c r="H47" t="s">
        <v>42</v>
      </c>
      <c r="I47" s="175">
        <f t="shared" si="5"/>
        <v>21</v>
      </c>
      <c r="J47" s="99">
        <f t="shared" si="7"/>
        <v>21</v>
      </c>
      <c r="K47" s="175"/>
      <c r="L47" s="175"/>
      <c r="M47" s="175"/>
      <c r="N47" s="175"/>
      <c r="O47" s="175"/>
      <c r="P47" s="175"/>
      <c r="Q47" s="175"/>
      <c r="R47" s="175"/>
      <c r="S47" s="175">
        <v>0</v>
      </c>
      <c r="T47" s="175">
        <f>1+1</f>
        <v>2</v>
      </c>
      <c r="U47" s="175"/>
      <c r="V47" s="175"/>
      <c r="W47" s="175"/>
      <c r="X47" s="175"/>
      <c r="Y47" s="175"/>
      <c r="Z47" s="175"/>
      <c r="AA47" s="175"/>
      <c r="AB47" s="175">
        <f>3+1</f>
        <v>4</v>
      </c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>
        <f>(1+0+1)*1.5</f>
        <v>3</v>
      </c>
      <c r="AX47" s="175">
        <f>(3+1+1)*1.5</f>
        <v>7.5</v>
      </c>
      <c r="AY47" s="175">
        <f>(2+0+1)*1.5</f>
        <v>4.5</v>
      </c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75"/>
      <c r="FT47" s="175"/>
      <c r="FU47" s="175"/>
      <c r="FV47" s="175"/>
      <c r="FW47" s="175"/>
      <c r="FX47" s="175"/>
      <c r="FY47" s="175"/>
      <c r="FZ47" s="175"/>
      <c r="GA47" s="175"/>
      <c r="GB47" s="175"/>
      <c r="GC47" s="175"/>
      <c r="GD47" s="175"/>
      <c r="GE47" s="175"/>
      <c r="GF47" s="175"/>
      <c r="GG47" s="175"/>
      <c r="GH47" s="175"/>
      <c r="GI47" s="175"/>
      <c r="GJ47" s="175"/>
      <c r="GK47" s="175"/>
      <c r="GL47" s="175"/>
      <c r="GM47" s="175"/>
      <c r="GN47" s="175"/>
      <c r="GO47" s="175"/>
      <c r="GP47" s="175"/>
      <c r="GQ47" s="175"/>
      <c r="GR47" s="175"/>
      <c r="GS47" s="175"/>
      <c r="GT47" s="175"/>
      <c r="GU47" s="175"/>
      <c r="GV47" s="175"/>
      <c r="GW47" s="175"/>
      <c r="GX47" s="175"/>
      <c r="GY47" s="175"/>
      <c r="GZ47" s="175"/>
      <c r="HA47" s="175"/>
      <c r="HB47" s="175"/>
      <c r="HC47" s="175"/>
      <c r="HD47" s="175"/>
      <c r="HE47" s="175"/>
      <c r="HF47" s="175"/>
      <c r="HG47" s="175"/>
      <c r="HH47" s="175"/>
      <c r="HI47" s="175"/>
      <c r="HJ47" s="175"/>
      <c r="HK47" s="175"/>
      <c r="HL47" s="175"/>
      <c r="HM47" s="175"/>
      <c r="HN47" s="175"/>
      <c r="HO47" s="175"/>
      <c r="HP47" s="175"/>
      <c r="HQ47" s="175"/>
      <c r="HR47" s="175"/>
      <c r="HS47" s="175"/>
      <c r="HT47" s="175"/>
      <c r="HU47" s="175"/>
      <c r="HV47" s="175"/>
      <c r="HW47" s="175"/>
      <c r="HX47" s="175"/>
      <c r="HY47" s="175"/>
      <c r="HZ47" s="175"/>
      <c r="IA47" s="175"/>
      <c r="IB47" s="175"/>
      <c r="IC47" s="175"/>
      <c r="ID47" s="175"/>
      <c r="IE47" s="175"/>
      <c r="IF47" s="175"/>
      <c r="IG47" s="175"/>
      <c r="IH47" s="175"/>
      <c r="II47" s="175"/>
      <c r="IJ47" s="175"/>
      <c r="IK47" s="175"/>
      <c r="IL47" s="175"/>
      <c r="IM47" s="175"/>
      <c r="IN47" s="175"/>
      <c r="IO47" s="175"/>
      <c r="IP47" s="175"/>
      <c r="IQ47" s="175"/>
      <c r="IR47" s="175"/>
      <c r="IS47" s="175"/>
      <c r="IT47" s="175"/>
      <c r="IU47" s="175"/>
      <c r="IV47" s="175"/>
      <c r="IW47" s="175"/>
      <c r="IX47" s="175"/>
      <c r="IY47" s="175"/>
      <c r="IZ47" s="175"/>
    </row>
    <row r="48" spans="1:260" s="13" customFormat="1" ht="18" customHeight="1">
      <c r="A48" s="99" t="s">
        <v>565</v>
      </c>
      <c r="B48" s="26" t="s">
        <v>225</v>
      </c>
      <c r="C48" s="175">
        <v>8536</v>
      </c>
      <c r="D48" s="175">
        <v>2011</v>
      </c>
      <c r="E48" t="s">
        <v>46</v>
      </c>
      <c r="F48" s="175">
        <v>6754</v>
      </c>
      <c r="G48" s="175" t="s">
        <v>24</v>
      </c>
      <c r="H48" t="s">
        <v>32</v>
      </c>
      <c r="I48" s="175">
        <f t="shared" si="5"/>
        <v>20</v>
      </c>
      <c r="J48" s="99">
        <f t="shared" si="7"/>
        <v>20</v>
      </c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>
        <v>0</v>
      </c>
      <c r="BN48" s="175">
        <v>0</v>
      </c>
      <c r="BO48" s="175"/>
      <c r="BP48" s="175"/>
      <c r="BQ48" s="175"/>
      <c r="BR48" s="175"/>
      <c r="BS48" s="175"/>
      <c r="BT48" s="175"/>
      <c r="BU48" s="175">
        <v>0</v>
      </c>
      <c r="BV48" s="175">
        <v>0</v>
      </c>
      <c r="BW48" s="175"/>
      <c r="BX48" s="175"/>
      <c r="BY48" s="175"/>
      <c r="BZ48" s="175"/>
      <c r="CA48" s="175"/>
      <c r="CB48" s="175"/>
      <c r="CC48" s="175">
        <v>4</v>
      </c>
      <c r="CD48" s="175">
        <f>7+1</f>
        <v>8</v>
      </c>
      <c r="CE48" s="175"/>
      <c r="CF48" s="175"/>
      <c r="CG48" s="175"/>
      <c r="CH48" s="175"/>
      <c r="CI48" s="175"/>
      <c r="CJ48" s="175"/>
      <c r="CK48" s="175"/>
      <c r="CL48" s="175"/>
      <c r="CM48" s="175">
        <v>0</v>
      </c>
      <c r="CN48" s="175">
        <v>0</v>
      </c>
      <c r="CO48" s="175"/>
      <c r="CP48" s="175"/>
      <c r="CQ48" s="175"/>
      <c r="CR48" s="175"/>
      <c r="CS48" s="175"/>
      <c r="CT48" s="175"/>
      <c r="CU48" s="175"/>
      <c r="CV48" s="175">
        <f>2+1</f>
        <v>3</v>
      </c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>
        <f>4+1</f>
        <v>5</v>
      </c>
      <c r="DW48" s="175">
        <v>0</v>
      </c>
      <c r="DX48" s="175"/>
      <c r="DY48" s="175"/>
      <c r="DZ48" s="175"/>
      <c r="EA48" s="175"/>
      <c r="EB48" s="175"/>
      <c r="EC48" s="175">
        <v>0</v>
      </c>
      <c r="ED48" s="175"/>
      <c r="EE48" s="175"/>
      <c r="EF48" s="175"/>
      <c r="EG48" s="175">
        <v>0</v>
      </c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75"/>
      <c r="FT48" s="175"/>
      <c r="FU48" s="175"/>
      <c r="FV48" s="175"/>
      <c r="FW48" s="175"/>
      <c r="FX48" s="175"/>
      <c r="FY48" s="175"/>
      <c r="FZ48" s="175"/>
      <c r="GA48" s="175"/>
      <c r="GB48" s="175"/>
      <c r="GC48" s="175"/>
      <c r="GD48" s="175"/>
      <c r="GE48" s="175"/>
      <c r="GF48" s="175"/>
      <c r="GG48" s="175"/>
      <c r="GH48" s="175"/>
      <c r="GI48" s="175"/>
      <c r="GJ48" s="175"/>
      <c r="GK48" s="175"/>
      <c r="GL48" s="175"/>
      <c r="GM48" s="175"/>
      <c r="GN48" s="175"/>
      <c r="GO48" s="175"/>
      <c r="GP48" s="175"/>
      <c r="GQ48" s="175"/>
      <c r="GR48" s="175"/>
      <c r="GS48" s="175"/>
      <c r="GT48" s="175"/>
      <c r="GU48" s="175"/>
      <c r="GV48" s="175"/>
      <c r="GW48" s="175"/>
      <c r="GX48" s="175"/>
      <c r="GY48" s="175"/>
      <c r="GZ48" s="175"/>
      <c r="HA48" s="175"/>
      <c r="HB48" s="175"/>
      <c r="HC48" s="175"/>
      <c r="HD48" s="175"/>
      <c r="HE48" s="175"/>
      <c r="HF48" s="175"/>
      <c r="HG48" s="175"/>
      <c r="HH48" s="175"/>
      <c r="HI48" s="175"/>
      <c r="HJ48" s="175"/>
      <c r="HK48" s="175"/>
      <c r="HL48" s="175"/>
      <c r="HM48" s="175"/>
      <c r="HN48" s="175"/>
      <c r="HO48" s="175"/>
      <c r="HP48" s="175"/>
      <c r="HQ48" s="175"/>
      <c r="HR48" s="175"/>
      <c r="HS48" s="175"/>
      <c r="HT48" s="175"/>
      <c r="HU48" s="175"/>
      <c r="HV48" s="175"/>
      <c r="HW48" s="175"/>
      <c r="HX48" s="175"/>
      <c r="HY48" s="175"/>
      <c r="HZ48" s="175"/>
      <c r="IA48" s="175"/>
      <c r="IB48" s="175"/>
      <c r="IC48" s="175"/>
      <c r="ID48" s="175"/>
      <c r="IE48" s="175"/>
      <c r="IF48" s="175"/>
      <c r="IG48" s="175"/>
      <c r="IH48" s="175"/>
      <c r="II48" s="175"/>
      <c r="IJ48" s="175"/>
      <c r="IK48" s="175"/>
      <c r="IL48" s="175"/>
      <c r="IM48" s="175"/>
      <c r="IN48" s="175"/>
      <c r="IO48" s="175"/>
      <c r="IP48" s="175"/>
      <c r="IQ48" s="175"/>
      <c r="IR48" s="175"/>
      <c r="IS48" s="175"/>
      <c r="IT48" s="175"/>
      <c r="IU48" s="175"/>
      <c r="IV48" s="175"/>
      <c r="IW48" s="175"/>
      <c r="IX48" s="175"/>
      <c r="IY48" s="175"/>
      <c r="IZ48" s="175"/>
    </row>
    <row r="49" spans="1:260" s="13" customFormat="1" ht="18" customHeight="1">
      <c r="A49" s="99" t="s">
        <v>565</v>
      </c>
      <c r="B49" s="26" t="s">
        <v>68</v>
      </c>
      <c r="C49" s="175">
        <v>9909</v>
      </c>
      <c r="D49" s="175">
        <v>2013</v>
      </c>
      <c r="E49" t="s">
        <v>31</v>
      </c>
      <c r="F49" s="175">
        <v>5794</v>
      </c>
      <c r="G49" s="175" t="s">
        <v>16</v>
      </c>
      <c r="H49" t="s">
        <v>69</v>
      </c>
      <c r="I49" s="175">
        <f t="shared" si="5"/>
        <v>20</v>
      </c>
      <c r="J49" s="99">
        <f t="shared" si="7"/>
        <v>20</v>
      </c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>
        <v>0</v>
      </c>
      <c r="BM49" s="175">
        <v>0</v>
      </c>
      <c r="BN49" s="175"/>
      <c r="BO49" s="175"/>
      <c r="BP49" s="175"/>
      <c r="BQ49" s="175"/>
      <c r="BR49" s="175"/>
      <c r="BS49" s="175"/>
      <c r="BT49" s="175">
        <v>0</v>
      </c>
      <c r="BU49" s="175">
        <v>0</v>
      </c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>
        <f>5+2</f>
        <v>7</v>
      </c>
      <c r="DC49" s="175">
        <f>7+2</f>
        <v>9</v>
      </c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>
        <v>0</v>
      </c>
      <c r="DV49" s="175">
        <f>3+1</f>
        <v>4</v>
      </c>
      <c r="DW49" s="175"/>
      <c r="DX49" s="175"/>
      <c r="DY49" s="175"/>
      <c r="DZ49" s="175"/>
      <c r="EA49" s="175">
        <v>0</v>
      </c>
      <c r="EB49" s="175">
        <v>0</v>
      </c>
      <c r="EC49" s="175"/>
      <c r="ED49" s="175"/>
      <c r="EE49" s="175"/>
      <c r="EF49" s="175">
        <v>0</v>
      </c>
      <c r="EG49" s="175">
        <v>0</v>
      </c>
      <c r="EH49" s="175"/>
      <c r="EI49" s="175"/>
      <c r="EJ49" s="175"/>
      <c r="EK49" s="175"/>
      <c r="EL49" s="175"/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5"/>
      <c r="FF49" s="175"/>
      <c r="FG49" s="175"/>
      <c r="FH49" s="175"/>
      <c r="FI49" s="175"/>
      <c r="FJ49" s="175"/>
      <c r="FK49" s="175"/>
      <c r="FL49" s="175"/>
      <c r="FM49" s="175"/>
      <c r="FN49" s="175"/>
      <c r="FO49" s="175"/>
      <c r="FP49" s="175"/>
      <c r="FQ49" s="175"/>
      <c r="FR49" s="175"/>
      <c r="FS49" s="175"/>
      <c r="FT49" s="175"/>
      <c r="FU49" s="175"/>
      <c r="FV49" s="175"/>
      <c r="FW49" s="175"/>
      <c r="FX49" s="175"/>
      <c r="FY49" s="175"/>
      <c r="FZ49" s="175"/>
      <c r="GA49" s="175"/>
      <c r="GB49" s="175"/>
      <c r="GC49" s="175"/>
      <c r="GD49" s="175"/>
      <c r="GE49" s="175"/>
      <c r="GF49" s="175"/>
      <c r="GG49" s="175"/>
      <c r="GH49" s="175"/>
      <c r="GI49" s="175"/>
      <c r="GJ49" s="175"/>
      <c r="GK49" s="175"/>
      <c r="GL49" s="175"/>
      <c r="GM49" s="175"/>
      <c r="GN49" s="175"/>
      <c r="GO49" s="175"/>
      <c r="GP49" s="175"/>
      <c r="GQ49" s="175"/>
      <c r="GR49" s="175"/>
      <c r="GS49" s="175"/>
      <c r="GT49" s="175"/>
      <c r="GU49" s="175"/>
      <c r="GV49" s="175"/>
      <c r="GW49" s="175"/>
      <c r="GX49" s="175"/>
      <c r="GY49" s="175"/>
      <c r="GZ49" s="175"/>
      <c r="HA49" s="175"/>
      <c r="HB49" s="175"/>
      <c r="HC49" s="175"/>
      <c r="HD49" s="175"/>
      <c r="HE49" s="175"/>
      <c r="HF49" s="175"/>
      <c r="HG49" s="175"/>
      <c r="HH49" s="175"/>
      <c r="HI49" s="175"/>
      <c r="HJ49" s="175"/>
      <c r="HK49" s="175"/>
      <c r="HL49" s="175"/>
      <c r="HM49" s="175"/>
      <c r="HN49" s="175"/>
      <c r="HO49" s="175"/>
      <c r="HP49" s="175"/>
      <c r="HQ49" s="175"/>
      <c r="HR49" s="175"/>
      <c r="HS49" s="175"/>
      <c r="HT49" s="175"/>
      <c r="HU49" s="175"/>
      <c r="HV49" s="175"/>
      <c r="HW49" s="175"/>
      <c r="HX49" s="175"/>
      <c r="HY49" s="175"/>
      <c r="HZ49" s="175"/>
      <c r="IA49" s="175"/>
      <c r="IB49" s="175"/>
      <c r="IC49" s="175"/>
      <c r="ID49" s="175"/>
      <c r="IE49" s="175"/>
      <c r="IF49" s="175"/>
      <c r="IG49" s="175"/>
      <c r="IH49" s="175"/>
      <c r="II49" s="175"/>
      <c r="IJ49" s="175"/>
      <c r="IK49" s="175"/>
      <c r="IL49" s="175"/>
      <c r="IM49" s="175"/>
      <c r="IN49" s="175"/>
      <c r="IO49" s="175"/>
      <c r="IP49" s="175"/>
      <c r="IQ49" s="175"/>
      <c r="IR49" s="175"/>
      <c r="IS49" s="175"/>
      <c r="IT49" s="175"/>
      <c r="IU49" s="175"/>
      <c r="IV49" s="175"/>
      <c r="IW49" s="175"/>
      <c r="IX49" s="175"/>
      <c r="IY49" s="175"/>
      <c r="IZ49" s="175"/>
    </row>
    <row r="50" spans="1:260" s="13" customFormat="1" ht="18" customHeight="1">
      <c r="A50" s="99" t="s">
        <v>566</v>
      </c>
      <c r="B50" s="26" t="s">
        <v>184</v>
      </c>
      <c r="C50" s="175"/>
      <c r="D50" s="175"/>
      <c r="E50" t="s">
        <v>33</v>
      </c>
      <c r="F50" s="175">
        <v>4256</v>
      </c>
      <c r="G50" s="175" t="s">
        <v>16</v>
      </c>
      <c r="H50" t="s">
        <v>253</v>
      </c>
      <c r="I50" s="175">
        <f t="shared" si="5"/>
        <v>19</v>
      </c>
      <c r="J50" s="99">
        <f t="shared" si="7"/>
        <v>19</v>
      </c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>
        <f>5+3+3</f>
        <v>11</v>
      </c>
      <c r="BE50" s="175"/>
      <c r="BF50" s="175">
        <f>2+3+3</f>
        <v>8</v>
      </c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  <c r="EX50" s="175"/>
      <c r="EY50" s="175"/>
      <c r="EZ50" s="175"/>
      <c r="FA50" s="175"/>
      <c r="FB50" s="175"/>
      <c r="FC50" s="175"/>
      <c r="FD50" s="175"/>
      <c r="FE50" s="175"/>
      <c r="FF50" s="175"/>
      <c r="FG50" s="175"/>
      <c r="FH50" s="175"/>
      <c r="FI50" s="175"/>
      <c r="FJ50" s="175"/>
      <c r="FK50" s="175"/>
      <c r="FL50" s="175"/>
      <c r="FM50" s="175"/>
      <c r="FN50" s="175"/>
      <c r="FO50" s="175"/>
      <c r="FP50" s="175"/>
      <c r="FQ50" s="175"/>
      <c r="FR50" s="175"/>
      <c r="FS50" s="175"/>
      <c r="FT50" s="175"/>
      <c r="FU50" s="175"/>
      <c r="FV50" s="175"/>
      <c r="FW50" s="175"/>
      <c r="FX50" s="175"/>
      <c r="FY50" s="175"/>
      <c r="FZ50" s="175"/>
      <c r="GA50" s="175"/>
      <c r="GB50" s="175"/>
      <c r="GC50" s="175"/>
      <c r="GD50" s="175"/>
      <c r="GE50" s="175"/>
      <c r="GF50" s="175"/>
      <c r="GG50" s="175"/>
      <c r="GH50" s="175"/>
      <c r="GI50" s="175"/>
      <c r="GJ50" s="175"/>
      <c r="GK50" s="175"/>
      <c r="GL50" s="175"/>
      <c r="GM50" s="175"/>
      <c r="GN50" s="175"/>
      <c r="GO50" s="175"/>
      <c r="GP50" s="175"/>
      <c r="GQ50" s="175"/>
      <c r="GR50" s="175"/>
      <c r="GS50" s="175"/>
      <c r="GT50" s="175"/>
      <c r="GU50" s="175"/>
      <c r="GV50" s="175"/>
      <c r="GW50" s="175"/>
      <c r="GX50" s="175"/>
      <c r="GY50" s="175"/>
      <c r="GZ50" s="175"/>
      <c r="HA50" s="175"/>
      <c r="HB50" s="175"/>
      <c r="HC50" s="175"/>
      <c r="HD50" s="175"/>
      <c r="HE50" s="175"/>
      <c r="HF50" s="175"/>
      <c r="HG50" s="175"/>
      <c r="HH50" s="175"/>
      <c r="HI50" s="175"/>
      <c r="HJ50" s="175"/>
      <c r="HK50" s="175"/>
      <c r="HL50" s="175"/>
      <c r="HM50" s="175"/>
      <c r="HN50" s="175"/>
      <c r="HO50" s="175"/>
      <c r="HP50" s="175"/>
      <c r="HQ50" s="175"/>
      <c r="HR50" s="175"/>
      <c r="HS50" s="175"/>
      <c r="HT50" s="175"/>
      <c r="HU50" s="175"/>
      <c r="HV50" s="175"/>
      <c r="HW50" s="175"/>
      <c r="HX50" s="175"/>
      <c r="HY50" s="175"/>
      <c r="HZ50" s="175"/>
      <c r="IA50" s="175"/>
      <c r="IB50" s="175"/>
      <c r="IC50" s="175"/>
      <c r="ID50" s="175"/>
      <c r="IE50" s="175"/>
      <c r="IF50" s="175"/>
      <c r="IG50" s="175"/>
      <c r="IH50" s="175"/>
      <c r="II50" s="175"/>
      <c r="IJ50" s="175"/>
      <c r="IK50" s="175"/>
      <c r="IL50" s="175"/>
      <c r="IM50" s="175"/>
      <c r="IN50" s="175"/>
      <c r="IO50" s="175"/>
      <c r="IP50" s="175"/>
      <c r="IQ50" s="175"/>
      <c r="IR50" s="175"/>
      <c r="IS50" s="175"/>
      <c r="IT50" s="175"/>
      <c r="IU50" s="175"/>
      <c r="IV50" s="175"/>
      <c r="IW50" s="175"/>
      <c r="IX50" s="175"/>
      <c r="IY50" s="175"/>
      <c r="IZ50" s="175"/>
    </row>
    <row r="51" spans="1:260" s="13" customFormat="1" ht="18" customHeight="1">
      <c r="A51" s="99" t="s">
        <v>499</v>
      </c>
      <c r="B51" s="26" t="s">
        <v>373</v>
      </c>
      <c r="C51" s="175">
        <v>9461</v>
      </c>
      <c r="D51" s="175">
        <v>2012</v>
      </c>
      <c r="E51" t="s">
        <v>57</v>
      </c>
      <c r="F51" s="175">
        <v>4112</v>
      </c>
      <c r="G51" s="175" t="s">
        <v>16</v>
      </c>
      <c r="H51" t="s">
        <v>44</v>
      </c>
      <c r="I51" s="175">
        <f t="shared" si="5"/>
        <v>18</v>
      </c>
      <c r="J51" s="99">
        <f t="shared" si="7"/>
        <v>18</v>
      </c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>
        <v>3</v>
      </c>
      <c r="DC51" s="175">
        <v>5</v>
      </c>
      <c r="DD51" s="175"/>
      <c r="DE51" s="175"/>
      <c r="DF51" s="175"/>
      <c r="DG51" s="175"/>
      <c r="DH51" s="175"/>
      <c r="DI51" s="175"/>
      <c r="DJ51" s="175"/>
      <c r="DK51" s="175"/>
      <c r="DL51" s="175"/>
      <c r="DM51" s="175"/>
      <c r="DN51" s="175"/>
      <c r="DO51" s="175"/>
      <c r="DP51" s="175"/>
      <c r="DQ51" s="175"/>
      <c r="DR51" s="175"/>
      <c r="DS51" s="175"/>
      <c r="DT51" s="175"/>
      <c r="DU51" s="175"/>
      <c r="DV51" s="175"/>
      <c r="DW51" s="175"/>
      <c r="DX51" s="175"/>
      <c r="DY51" s="175"/>
      <c r="DZ51" s="175"/>
      <c r="EA51" s="175"/>
      <c r="EB51" s="175"/>
      <c r="EC51" s="175"/>
      <c r="ED51" s="175"/>
      <c r="EE51" s="175"/>
      <c r="EF51" s="175"/>
      <c r="EG51" s="175"/>
      <c r="EH51" s="175"/>
      <c r="EI51" s="175"/>
      <c r="EJ51" s="175"/>
      <c r="EK51" s="175"/>
      <c r="EL51" s="175"/>
      <c r="EM51" s="175"/>
      <c r="EN51" s="175"/>
      <c r="EO51" s="175"/>
      <c r="EP51" s="175"/>
      <c r="EQ51" s="175">
        <v>5</v>
      </c>
      <c r="ER51" s="175">
        <v>5</v>
      </c>
      <c r="ES51" s="175"/>
      <c r="ET51" s="175"/>
      <c r="EU51" s="175"/>
      <c r="EV51" s="175"/>
      <c r="EW51" s="175"/>
      <c r="EX51" s="175"/>
      <c r="EY51" s="175"/>
      <c r="EZ51" s="175"/>
      <c r="FA51" s="175"/>
      <c r="FB51" s="175"/>
      <c r="FC51" s="175"/>
      <c r="FD51" s="175"/>
      <c r="FE51" s="175"/>
      <c r="FF51" s="175"/>
      <c r="FG51" s="175"/>
      <c r="FH51" s="175"/>
      <c r="FI51" s="175"/>
      <c r="FJ51" s="175"/>
      <c r="FK51" s="175"/>
      <c r="FL51" s="175"/>
      <c r="FM51" s="175"/>
      <c r="FN51" s="175"/>
      <c r="FO51" s="175"/>
      <c r="FP51" s="175"/>
      <c r="FQ51" s="175"/>
      <c r="FR51" s="175"/>
      <c r="FS51" s="175"/>
      <c r="FT51" s="175"/>
      <c r="FU51" s="175"/>
      <c r="FV51" s="175"/>
      <c r="FW51" s="175"/>
      <c r="FX51" s="175"/>
      <c r="FY51" s="175"/>
      <c r="FZ51" s="175"/>
      <c r="GA51" s="175"/>
      <c r="GB51" s="175"/>
      <c r="GC51" s="175"/>
      <c r="GD51" s="175"/>
      <c r="GE51" s="175"/>
      <c r="GF51" s="175"/>
      <c r="GG51" s="175"/>
      <c r="GH51" s="175"/>
      <c r="GI51" s="175"/>
      <c r="GJ51" s="175"/>
      <c r="GK51" s="175"/>
      <c r="GL51" s="175"/>
      <c r="GM51" s="175"/>
      <c r="GN51" s="175"/>
      <c r="GO51" s="175"/>
      <c r="GP51" s="175"/>
      <c r="GQ51" s="175"/>
      <c r="GR51" s="175"/>
      <c r="GS51" s="175"/>
      <c r="GT51" s="175"/>
      <c r="GU51" s="175"/>
      <c r="GV51" s="175"/>
      <c r="GW51" s="175"/>
      <c r="GX51" s="175"/>
      <c r="GY51" s="175"/>
      <c r="GZ51" s="175"/>
      <c r="HA51" s="175"/>
      <c r="HB51" s="175"/>
      <c r="HC51" s="175"/>
      <c r="HD51" s="175"/>
      <c r="HE51" s="175"/>
      <c r="HF51" s="175"/>
      <c r="HG51" s="175"/>
      <c r="HH51" s="175"/>
      <c r="HI51" s="175"/>
      <c r="HJ51" s="175"/>
      <c r="HK51" s="175"/>
      <c r="HL51" s="175"/>
      <c r="HM51" s="175"/>
      <c r="HN51" s="175"/>
      <c r="HO51" s="175"/>
      <c r="HP51" s="175"/>
      <c r="HQ51" s="175">
        <v>0</v>
      </c>
      <c r="HR51" s="175">
        <v>0</v>
      </c>
      <c r="HS51" s="175"/>
      <c r="HT51" s="175"/>
      <c r="HU51" s="175"/>
      <c r="HV51" s="175"/>
      <c r="HW51" s="175"/>
      <c r="HX51" s="175"/>
      <c r="HY51" s="175"/>
      <c r="HZ51" s="175"/>
      <c r="IA51" s="175"/>
      <c r="IB51" s="175"/>
      <c r="IC51" s="175"/>
      <c r="ID51" s="175"/>
      <c r="IE51" s="175"/>
      <c r="IF51" s="175"/>
      <c r="IG51" s="175"/>
      <c r="IH51" s="175"/>
      <c r="II51" s="175"/>
      <c r="IJ51" s="175"/>
      <c r="IK51" s="175"/>
      <c r="IL51" s="175"/>
      <c r="IM51" s="175"/>
      <c r="IN51" s="175"/>
      <c r="IO51" s="175"/>
      <c r="IP51" s="175"/>
      <c r="IQ51" s="175"/>
      <c r="IR51" s="175"/>
      <c r="IS51" s="175"/>
      <c r="IT51" s="175"/>
      <c r="IU51" s="175"/>
      <c r="IV51" s="175"/>
      <c r="IW51" s="175"/>
      <c r="IX51" s="175"/>
      <c r="IY51" s="175"/>
      <c r="IZ51" s="175"/>
    </row>
    <row r="52" spans="1:260" s="13" customFormat="1" ht="18" customHeight="1">
      <c r="A52" s="99" t="s">
        <v>499</v>
      </c>
      <c r="B52" s="26" t="s">
        <v>208</v>
      </c>
      <c r="C52" s="175">
        <v>10624</v>
      </c>
      <c r="D52" s="175">
        <v>2004</v>
      </c>
      <c r="E52" t="s">
        <v>326</v>
      </c>
      <c r="F52" s="175">
        <v>8722</v>
      </c>
      <c r="G52" s="175" t="s">
        <v>24</v>
      </c>
      <c r="H52" t="s">
        <v>327</v>
      </c>
      <c r="I52" s="175">
        <f t="shared" si="5"/>
        <v>0</v>
      </c>
      <c r="J52" s="99">
        <f>SUM(I52:I53)</f>
        <v>18</v>
      </c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>
        <v>0</v>
      </c>
      <c r="BM52" s="175"/>
      <c r="BN52" s="175"/>
      <c r="BO52" s="175"/>
      <c r="BP52" s="175"/>
      <c r="BQ52" s="175"/>
      <c r="BR52" s="175"/>
      <c r="BS52" s="175"/>
      <c r="BT52" s="175">
        <v>0</v>
      </c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75"/>
      <c r="FT52" s="175"/>
      <c r="FU52" s="175"/>
      <c r="FV52" s="175"/>
      <c r="FW52" s="175"/>
      <c r="FX52" s="175"/>
      <c r="FY52" s="175"/>
      <c r="FZ52" s="175"/>
      <c r="GA52" s="175"/>
      <c r="GB52" s="175"/>
      <c r="GC52" s="175"/>
      <c r="GD52" s="175"/>
      <c r="GE52" s="175"/>
      <c r="GF52" s="175"/>
      <c r="GG52" s="175"/>
      <c r="GH52" s="175"/>
      <c r="GI52" s="175"/>
      <c r="GJ52" s="175"/>
      <c r="GK52" s="175"/>
      <c r="GL52" s="175"/>
      <c r="GM52" s="175"/>
      <c r="GN52" s="175"/>
      <c r="GO52" s="175"/>
      <c r="GP52" s="175"/>
      <c r="GQ52" s="175"/>
      <c r="GR52" s="175"/>
      <c r="GS52" s="175"/>
      <c r="GT52" s="175"/>
      <c r="GU52" s="175"/>
      <c r="GV52" s="175"/>
      <c r="GW52" s="175"/>
      <c r="GX52" s="175"/>
      <c r="GY52" s="175"/>
      <c r="GZ52" s="175"/>
      <c r="HA52" s="175"/>
      <c r="HB52" s="175"/>
      <c r="HC52" s="175"/>
      <c r="HD52" s="175"/>
      <c r="HE52" s="175"/>
      <c r="HF52" s="175"/>
      <c r="HG52" s="175"/>
      <c r="HH52" s="175"/>
      <c r="HI52" s="175"/>
      <c r="HJ52" s="175"/>
      <c r="HK52" s="175"/>
      <c r="HL52" s="175"/>
      <c r="HM52" s="175"/>
      <c r="HN52" s="175"/>
      <c r="HO52" s="175"/>
      <c r="HP52" s="175"/>
      <c r="HQ52" s="175"/>
      <c r="HR52" s="175"/>
      <c r="HS52" s="175"/>
      <c r="HT52" s="175"/>
      <c r="HU52" s="175"/>
      <c r="HV52" s="175"/>
      <c r="HW52" s="175"/>
      <c r="HX52" s="175"/>
      <c r="HY52" s="175"/>
      <c r="HZ52" s="175"/>
      <c r="IA52" s="175"/>
      <c r="IB52" s="175"/>
      <c r="IC52" s="175"/>
      <c r="ID52" s="175"/>
      <c r="IE52" s="175"/>
      <c r="IF52" s="175"/>
      <c r="IG52" s="175"/>
      <c r="IH52" s="175"/>
      <c r="II52" s="175"/>
      <c r="IJ52" s="175"/>
      <c r="IK52" s="175"/>
      <c r="IL52" s="175"/>
      <c r="IM52" s="175"/>
      <c r="IN52" s="175"/>
      <c r="IO52" s="175"/>
      <c r="IP52" s="175"/>
      <c r="IQ52" s="175"/>
      <c r="IR52" s="175"/>
      <c r="IS52" s="175"/>
      <c r="IT52" s="175"/>
      <c r="IU52" s="175"/>
      <c r="IV52" s="175"/>
      <c r="IW52" s="175"/>
      <c r="IX52" s="175"/>
      <c r="IY52" s="175"/>
      <c r="IZ52" s="175"/>
    </row>
    <row r="53" spans="1:260" s="13" customFormat="1" ht="18" customHeight="1">
      <c r="A53" s="99"/>
      <c r="B53" s="26"/>
      <c r="C53" s="175"/>
      <c r="D53" s="175"/>
      <c r="E53" t="s">
        <v>41</v>
      </c>
      <c r="F53" s="175">
        <v>1742</v>
      </c>
      <c r="G53" s="175" t="s">
        <v>16</v>
      </c>
      <c r="H53" t="s">
        <v>202</v>
      </c>
      <c r="I53" s="175">
        <f t="shared" si="5"/>
        <v>18</v>
      </c>
      <c r="J53" s="99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>
        <f>7+2</f>
        <v>9</v>
      </c>
      <c r="BO53" s="175"/>
      <c r="BP53" s="175"/>
      <c r="BQ53" s="175"/>
      <c r="BR53" s="175"/>
      <c r="BS53" s="175"/>
      <c r="BT53" s="175"/>
      <c r="BU53" s="175"/>
      <c r="BV53" s="175">
        <f>7+2</f>
        <v>9</v>
      </c>
      <c r="BW53" s="175"/>
      <c r="BX53" s="175"/>
      <c r="BY53" s="17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175"/>
      <c r="FE53" s="175"/>
      <c r="FF53" s="175"/>
      <c r="FG53" s="175"/>
      <c r="FH53" s="175"/>
      <c r="FI53" s="175"/>
      <c r="FJ53" s="175"/>
      <c r="FK53" s="175"/>
      <c r="FL53" s="175"/>
      <c r="FM53" s="175"/>
      <c r="FN53" s="175"/>
      <c r="FO53" s="175"/>
      <c r="FP53" s="175"/>
      <c r="FQ53" s="175"/>
      <c r="FR53" s="175"/>
      <c r="FS53" s="175"/>
      <c r="FT53" s="175"/>
      <c r="FU53" s="175"/>
      <c r="FV53" s="175"/>
      <c r="FW53" s="175"/>
      <c r="FX53" s="175"/>
      <c r="FY53" s="175"/>
      <c r="FZ53" s="175"/>
      <c r="GA53" s="175"/>
      <c r="GB53" s="175"/>
      <c r="GC53" s="175"/>
      <c r="GD53" s="175"/>
      <c r="GE53" s="175"/>
      <c r="GF53" s="175"/>
      <c r="GG53" s="175"/>
      <c r="GH53" s="175"/>
      <c r="GI53" s="175"/>
      <c r="GJ53" s="175"/>
      <c r="GK53" s="175"/>
      <c r="GL53" s="175"/>
      <c r="GM53" s="175"/>
      <c r="GN53" s="175"/>
      <c r="GO53" s="175"/>
      <c r="GP53" s="175"/>
      <c r="GQ53" s="175"/>
      <c r="GR53" s="175"/>
      <c r="GS53" s="175"/>
      <c r="GT53" s="175"/>
      <c r="GU53" s="175"/>
      <c r="GV53" s="175"/>
      <c r="GW53" s="175"/>
      <c r="GX53" s="175"/>
      <c r="GY53" s="175"/>
      <c r="GZ53" s="175"/>
      <c r="HA53" s="175"/>
      <c r="HB53" s="175"/>
      <c r="HC53" s="175"/>
      <c r="HD53" s="175"/>
      <c r="HE53" s="175"/>
      <c r="HF53" s="175"/>
      <c r="HG53" s="175"/>
      <c r="HH53" s="175"/>
      <c r="HI53" s="175"/>
      <c r="HJ53" s="175"/>
      <c r="HK53" s="175"/>
      <c r="HL53" s="175"/>
      <c r="HM53" s="175"/>
      <c r="HN53" s="175"/>
      <c r="HO53" s="175"/>
      <c r="HP53" s="175"/>
      <c r="HQ53" s="175"/>
      <c r="HR53" s="175"/>
      <c r="HS53" s="175"/>
      <c r="HT53" s="175"/>
      <c r="HU53" s="175"/>
      <c r="HV53" s="175"/>
      <c r="HW53" s="175"/>
      <c r="HX53" s="175"/>
      <c r="HY53" s="175"/>
      <c r="HZ53" s="175"/>
      <c r="IA53" s="175"/>
      <c r="IB53" s="175"/>
      <c r="IC53" s="175"/>
      <c r="ID53" s="175"/>
      <c r="IE53" s="175"/>
      <c r="IF53" s="175"/>
      <c r="IG53" s="175"/>
      <c r="IH53" s="175"/>
      <c r="II53" s="175"/>
      <c r="IJ53" s="175"/>
      <c r="IK53" s="175"/>
      <c r="IL53" s="175"/>
      <c r="IM53" s="175"/>
      <c r="IN53" s="175"/>
      <c r="IO53" s="175"/>
      <c r="IP53" s="175"/>
      <c r="IQ53" s="175"/>
      <c r="IR53" s="175"/>
      <c r="IS53" s="175"/>
      <c r="IT53" s="175"/>
      <c r="IU53" s="175"/>
      <c r="IV53" s="175"/>
      <c r="IW53" s="175"/>
      <c r="IX53" s="175"/>
      <c r="IY53" s="175"/>
      <c r="IZ53" s="175"/>
    </row>
    <row r="54" spans="1:260" s="13" customFormat="1" ht="19.5" customHeight="1">
      <c r="A54" s="99" t="s">
        <v>500</v>
      </c>
      <c r="B54" s="26" t="s">
        <v>241</v>
      </c>
      <c r="C54" s="175">
        <v>10655</v>
      </c>
      <c r="D54" s="175">
        <v>2015</v>
      </c>
      <c r="E54" t="s">
        <v>240</v>
      </c>
      <c r="F54" s="175">
        <v>2372</v>
      </c>
      <c r="G54" s="175" t="s">
        <v>16</v>
      </c>
      <c r="H54" t="s">
        <v>23</v>
      </c>
      <c r="I54" s="175">
        <f t="shared" si="5"/>
        <v>17</v>
      </c>
      <c r="J54" s="99">
        <f>I54</f>
        <v>17</v>
      </c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>
        <v>2</v>
      </c>
      <c r="BJ54" s="175">
        <f>1+1</f>
        <v>2</v>
      </c>
      <c r="BK54" s="175"/>
      <c r="BL54" s="175"/>
      <c r="BM54" s="175"/>
      <c r="BN54" s="175"/>
      <c r="BO54" s="175"/>
      <c r="BP54" s="175"/>
      <c r="BQ54" s="175"/>
      <c r="BR54" s="175">
        <v>0</v>
      </c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>
        <v>0</v>
      </c>
      <c r="CJ54" s="175"/>
      <c r="CK54" s="175">
        <v>0</v>
      </c>
      <c r="CL54" s="175"/>
      <c r="CM54" s="175"/>
      <c r="CN54" s="175"/>
      <c r="CO54" s="175"/>
      <c r="CP54" s="175"/>
      <c r="CQ54" s="175"/>
      <c r="CR54" s="175">
        <v>0</v>
      </c>
      <c r="CS54" s="175"/>
      <c r="CT54" s="175">
        <f>2+1</f>
        <v>3</v>
      </c>
      <c r="CU54" s="175"/>
      <c r="CV54" s="175"/>
      <c r="CW54" s="175"/>
      <c r="CX54" s="175"/>
      <c r="CY54" s="175"/>
      <c r="CZ54" s="175"/>
      <c r="DA54" s="175"/>
      <c r="DB54" s="175"/>
      <c r="DC54" s="175"/>
      <c r="DD54" s="175"/>
      <c r="DE54" s="175"/>
      <c r="DF54" s="175"/>
      <c r="DG54" s="175"/>
      <c r="DH54" s="175"/>
      <c r="DI54" s="175"/>
      <c r="DJ54" s="175"/>
      <c r="DK54" s="175"/>
      <c r="DL54" s="175"/>
      <c r="DM54" s="175"/>
      <c r="DN54" s="175"/>
      <c r="DO54" s="175"/>
      <c r="DP54" s="175"/>
      <c r="DQ54" s="175"/>
      <c r="DR54" s="175"/>
      <c r="DS54" s="175"/>
      <c r="DT54" s="175">
        <f>1+1</f>
        <v>2</v>
      </c>
      <c r="DU54" s="175">
        <v>0</v>
      </c>
      <c r="DV54" s="175"/>
      <c r="DW54" s="175"/>
      <c r="DX54" s="175"/>
      <c r="DY54" s="175"/>
      <c r="DZ54" s="175"/>
      <c r="EA54" s="175">
        <v>0</v>
      </c>
      <c r="EB54" s="175">
        <f>1+1</f>
        <v>2</v>
      </c>
      <c r="EC54" s="175"/>
      <c r="ED54" s="175"/>
      <c r="EE54" s="175">
        <f>1+2</f>
        <v>3</v>
      </c>
      <c r="EF54" s="175">
        <v>3</v>
      </c>
      <c r="EG54" s="175"/>
      <c r="EH54" s="175"/>
      <c r="EI54" s="175"/>
      <c r="EJ54" s="175"/>
      <c r="EK54" s="175"/>
      <c r="EL54" s="175"/>
      <c r="EM54" s="175"/>
      <c r="EN54" s="175"/>
      <c r="EO54" s="175"/>
      <c r="EP54" s="175"/>
      <c r="EQ54" s="175"/>
      <c r="ER54" s="175"/>
      <c r="ES54" s="175"/>
      <c r="ET54" s="175"/>
      <c r="EU54" s="175"/>
      <c r="EV54" s="175"/>
      <c r="EW54" s="175"/>
      <c r="EX54" s="175"/>
      <c r="EY54" s="175"/>
      <c r="EZ54" s="175"/>
      <c r="FA54" s="175"/>
      <c r="FB54" s="175"/>
      <c r="FC54" s="175"/>
      <c r="FD54" s="175"/>
      <c r="FE54" s="175"/>
      <c r="FF54" s="175"/>
      <c r="FG54" s="175"/>
      <c r="FH54" s="175"/>
      <c r="FI54" s="175"/>
      <c r="FJ54" s="175"/>
      <c r="FK54" s="175"/>
      <c r="FL54" s="175"/>
      <c r="FM54" s="175"/>
      <c r="FN54" s="175"/>
      <c r="FO54" s="175"/>
      <c r="FP54" s="175"/>
      <c r="FQ54" s="175"/>
      <c r="FR54" s="175"/>
      <c r="FS54" s="175"/>
      <c r="FT54" s="175"/>
      <c r="FU54" s="175"/>
      <c r="FV54" s="175"/>
      <c r="FW54" s="175"/>
      <c r="FX54" s="175"/>
      <c r="FY54" s="175"/>
      <c r="FZ54" s="175"/>
      <c r="GA54" s="175"/>
      <c r="GB54" s="175"/>
      <c r="GC54" s="175"/>
      <c r="GD54" s="175"/>
      <c r="GE54" s="175"/>
      <c r="GF54" s="175"/>
      <c r="GG54" s="175"/>
      <c r="GH54" s="175"/>
      <c r="GI54" s="175"/>
      <c r="GJ54" s="175"/>
      <c r="GK54" s="175"/>
      <c r="GL54" s="175"/>
      <c r="GM54" s="175"/>
      <c r="GN54" s="175"/>
      <c r="GO54" s="175"/>
      <c r="GP54" s="175"/>
      <c r="GQ54" s="175"/>
      <c r="GR54" s="175"/>
      <c r="GS54" s="175"/>
      <c r="GT54" s="175"/>
      <c r="GU54" s="175"/>
      <c r="GV54" s="175"/>
      <c r="GW54" s="175"/>
      <c r="GX54" s="175"/>
      <c r="GY54" s="175"/>
      <c r="GZ54" s="175"/>
      <c r="HA54" s="175"/>
      <c r="HB54" s="175"/>
      <c r="HC54" s="175"/>
      <c r="HD54" s="175"/>
      <c r="HE54" s="175"/>
      <c r="HF54" s="175"/>
      <c r="HG54" s="175"/>
      <c r="HH54" s="175"/>
      <c r="HI54" s="175"/>
      <c r="HJ54" s="175"/>
      <c r="HK54" s="175"/>
      <c r="HL54" s="175"/>
      <c r="HM54" s="175"/>
      <c r="HN54" s="175"/>
      <c r="HO54" s="175"/>
      <c r="HP54" s="175"/>
      <c r="HQ54" s="175"/>
      <c r="HR54" s="175"/>
      <c r="HS54" s="175"/>
      <c r="HT54" s="175"/>
      <c r="HU54" s="175"/>
      <c r="HV54" s="175"/>
      <c r="HW54" s="175"/>
      <c r="HX54" s="175"/>
      <c r="HY54" s="175"/>
      <c r="HZ54" s="175"/>
      <c r="IA54" s="175"/>
      <c r="IB54" s="175"/>
      <c r="IC54" s="175"/>
      <c r="ID54" s="175"/>
      <c r="IE54" s="175"/>
      <c r="IF54" s="175"/>
      <c r="IG54" s="175"/>
      <c r="IH54" s="175"/>
      <c r="II54" s="175"/>
      <c r="IJ54" s="175"/>
      <c r="IK54" s="175"/>
      <c r="IL54" s="175"/>
      <c r="IM54" s="175"/>
      <c r="IN54" s="175"/>
      <c r="IO54" s="175"/>
      <c r="IP54" s="175"/>
      <c r="IQ54" s="175"/>
      <c r="IR54" s="175"/>
      <c r="IS54" s="175"/>
      <c r="IT54" s="175"/>
      <c r="IU54" s="175"/>
      <c r="IV54" s="175"/>
      <c r="IW54" s="175"/>
      <c r="IX54" s="175"/>
      <c r="IY54" s="175"/>
      <c r="IZ54" s="175"/>
    </row>
    <row r="55" spans="1:260" s="13" customFormat="1" ht="18" customHeight="1">
      <c r="A55" s="99" t="s">
        <v>514</v>
      </c>
      <c r="B55" s="26" t="s">
        <v>343</v>
      </c>
      <c r="C55" s="175"/>
      <c r="D55" s="175">
        <v>2006</v>
      </c>
      <c r="E55" t="s">
        <v>72</v>
      </c>
      <c r="F55" s="175">
        <v>4920</v>
      </c>
      <c r="G55" s="175" t="s">
        <v>16</v>
      </c>
      <c r="H55" t="s">
        <v>384</v>
      </c>
      <c r="I55" s="175">
        <f t="shared" si="5"/>
        <v>16</v>
      </c>
      <c r="J55" s="99">
        <f t="shared" ref="J55:J81" si="8">I55</f>
        <v>16</v>
      </c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>
        <f>7+4</f>
        <v>11</v>
      </c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>
        <v>0</v>
      </c>
      <c r="BD55" s="175"/>
      <c r="BE55" s="175">
        <f>1+2+2</f>
        <v>5</v>
      </c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  <c r="CU55" s="175"/>
      <c r="CV55" s="175"/>
      <c r="CW55" s="175"/>
      <c r="CX55" s="175"/>
      <c r="CY55" s="175"/>
      <c r="CZ55" s="175"/>
      <c r="DA55" s="175"/>
      <c r="DB55" s="175"/>
      <c r="DC55" s="175"/>
      <c r="DD55" s="175"/>
      <c r="DE55" s="175"/>
      <c r="DF55" s="175"/>
      <c r="DG55" s="175"/>
      <c r="DH55" s="175"/>
      <c r="DI55" s="175"/>
      <c r="DJ55" s="175"/>
      <c r="DK55" s="175"/>
      <c r="DL55" s="175"/>
      <c r="DM55" s="175"/>
      <c r="DN55" s="175"/>
      <c r="DO55" s="175"/>
      <c r="DP55" s="175"/>
      <c r="DQ55" s="175"/>
      <c r="DR55" s="175"/>
      <c r="DS55" s="175"/>
      <c r="DT55" s="175"/>
      <c r="DU55" s="175"/>
      <c r="DV55" s="175"/>
      <c r="DW55" s="175"/>
      <c r="DX55" s="175"/>
      <c r="DY55" s="175"/>
      <c r="DZ55" s="175"/>
      <c r="EA55" s="175"/>
      <c r="EB55" s="175"/>
      <c r="EC55" s="175"/>
      <c r="ED55" s="175"/>
      <c r="EE55" s="175"/>
      <c r="EF55" s="175"/>
      <c r="EG55" s="175"/>
      <c r="EH55" s="175"/>
      <c r="EI55" s="175"/>
      <c r="EJ55" s="175"/>
      <c r="EK55" s="175"/>
      <c r="EL55" s="175"/>
      <c r="EM55" s="175"/>
      <c r="EN55" s="175"/>
      <c r="EO55" s="175"/>
      <c r="EP55" s="175"/>
      <c r="EQ55" s="175"/>
      <c r="ER55" s="175"/>
      <c r="ES55" s="175"/>
      <c r="ET55" s="175"/>
      <c r="EU55" s="175"/>
      <c r="EV55" s="175"/>
      <c r="EW55" s="175"/>
      <c r="EX55" s="175"/>
      <c r="EY55" s="175"/>
      <c r="EZ55" s="175"/>
      <c r="FA55" s="175"/>
      <c r="FB55" s="175"/>
      <c r="FC55" s="175"/>
      <c r="FD55" s="175"/>
      <c r="FE55" s="175"/>
      <c r="FF55" s="175"/>
      <c r="FG55" s="175"/>
      <c r="FH55" s="175"/>
      <c r="FI55" s="175"/>
      <c r="FJ55" s="175"/>
      <c r="FK55" s="175"/>
      <c r="FL55" s="175"/>
      <c r="FM55" s="175"/>
      <c r="FN55" s="175"/>
      <c r="FO55" s="175"/>
      <c r="FP55" s="175"/>
      <c r="FQ55" s="175"/>
      <c r="FR55" s="175"/>
      <c r="FS55" s="175"/>
      <c r="FT55" s="175"/>
      <c r="FU55" s="175"/>
      <c r="FV55" s="175"/>
      <c r="FW55" s="175"/>
      <c r="FX55" s="175"/>
      <c r="FY55" s="175"/>
      <c r="FZ55" s="175"/>
      <c r="GA55" s="175"/>
      <c r="GB55" s="175"/>
      <c r="GC55" s="175"/>
      <c r="GD55" s="175"/>
      <c r="GE55" s="175"/>
      <c r="GF55" s="175"/>
      <c r="GG55" s="175"/>
      <c r="GH55" s="175"/>
      <c r="GI55" s="175"/>
      <c r="GJ55" s="175"/>
      <c r="GK55" s="175"/>
      <c r="GL55" s="175"/>
      <c r="GM55" s="175"/>
      <c r="GN55" s="175"/>
      <c r="GO55" s="175"/>
      <c r="GP55" s="175"/>
      <c r="GQ55" s="175"/>
      <c r="GR55" s="175"/>
      <c r="GS55" s="175"/>
      <c r="GT55" s="175"/>
      <c r="GU55" s="175"/>
      <c r="GV55" s="175"/>
      <c r="GW55" s="175"/>
      <c r="GX55" s="175"/>
      <c r="GY55" s="175"/>
      <c r="GZ55" s="175"/>
      <c r="HA55" s="175"/>
      <c r="HB55" s="175"/>
      <c r="HC55" s="175"/>
      <c r="HD55" s="175"/>
      <c r="HE55" s="175"/>
      <c r="HF55" s="175"/>
      <c r="HG55" s="175"/>
      <c r="HH55" s="175"/>
      <c r="HI55" s="175"/>
      <c r="HJ55" s="175"/>
      <c r="HK55" s="175"/>
      <c r="HL55" s="175"/>
      <c r="HM55" s="175"/>
      <c r="HN55" s="175"/>
      <c r="HO55" s="175"/>
      <c r="HP55" s="175"/>
      <c r="HQ55" s="175"/>
      <c r="HR55" s="175"/>
      <c r="HS55" s="175"/>
      <c r="HT55" s="175"/>
      <c r="HU55" s="175"/>
      <c r="HV55" s="175"/>
      <c r="HW55" s="175"/>
      <c r="HX55" s="175"/>
      <c r="HY55" s="175"/>
      <c r="HZ55" s="175"/>
      <c r="IA55" s="175"/>
      <c r="IB55" s="175"/>
      <c r="IC55" s="175"/>
      <c r="ID55" s="175"/>
      <c r="IE55" s="175"/>
      <c r="IF55" s="175"/>
      <c r="IG55" s="175"/>
      <c r="IH55" s="175"/>
      <c r="II55" s="175"/>
      <c r="IJ55" s="175"/>
      <c r="IK55" s="175"/>
      <c r="IL55" s="175"/>
      <c r="IM55" s="175"/>
      <c r="IN55" s="175"/>
      <c r="IO55" s="175"/>
      <c r="IP55" s="175"/>
      <c r="IQ55" s="175"/>
      <c r="IR55" s="175"/>
      <c r="IS55" s="175"/>
      <c r="IT55" s="175"/>
      <c r="IU55" s="175"/>
      <c r="IV55" s="175"/>
      <c r="IW55" s="175"/>
      <c r="IX55" s="175"/>
      <c r="IY55" s="175"/>
      <c r="IZ55" s="175"/>
    </row>
    <row r="56" spans="1:260" s="13" customFormat="1" ht="18" customHeight="1">
      <c r="A56" s="99" t="s">
        <v>515</v>
      </c>
      <c r="B56" s="26" t="s">
        <v>245</v>
      </c>
      <c r="C56" s="175">
        <v>10657</v>
      </c>
      <c r="D56" s="175"/>
      <c r="E56" t="s">
        <v>28</v>
      </c>
      <c r="F56" s="175">
        <v>2366</v>
      </c>
      <c r="G56" s="175" t="s">
        <v>16</v>
      </c>
      <c r="H56" t="s">
        <v>23</v>
      </c>
      <c r="I56" s="175">
        <f t="shared" si="5"/>
        <v>14</v>
      </c>
      <c r="J56" s="99">
        <f>I56</f>
        <v>14</v>
      </c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>
        <f>4+2</f>
        <v>6</v>
      </c>
      <c r="BO56" s="175"/>
      <c r="BP56" s="175"/>
      <c r="BQ56" s="175"/>
      <c r="BR56" s="175"/>
      <c r="BS56" s="175"/>
      <c r="BT56" s="175"/>
      <c r="BU56" s="175"/>
      <c r="BV56" s="175">
        <f>1+1</f>
        <v>2</v>
      </c>
      <c r="BW56" s="175"/>
      <c r="BX56" s="175"/>
      <c r="BY56" s="175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>
        <f>1+1</f>
        <v>2</v>
      </c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  <c r="DS56" s="175"/>
      <c r="DT56" s="175"/>
      <c r="DU56" s="175"/>
      <c r="DV56" s="175"/>
      <c r="DW56" s="175">
        <v>0</v>
      </c>
      <c r="DX56" s="175"/>
      <c r="DY56" s="175"/>
      <c r="DZ56" s="175"/>
      <c r="EA56" s="175"/>
      <c r="EB56" s="175"/>
      <c r="EC56" s="175">
        <v>0</v>
      </c>
      <c r="ED56" s="175"/>
      <c r="EE56" s="175"/>
      <c r="EF56" s="175"/>
      <c r="EG56" s="175">
        <f>3+1</f>
        <v>4</v>
      </c>
      <c r="EH56" s="175"/>
      <c r="EI56" s="175"/>
      <c r="EJ56" s="175"/>
      <c r="EK56" s="175"/>
      <c r="EL56" s="175"/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  <c r="FW56" s="175"/>
      <c r="FX56" s="175"/>
      <c r="FY56" s="175"/>
      <c r="FZ56" s="175"/>
      <c r="GA56" s="175"/>
      <c r="GB56" s="175"/>
      <c r="GC56" s="175"/>
      <c r="GD56" s="175"/>
      <c r="GE56" s="175"/>
      <c r="GF56" s="175"/>
      <c r="GG56" s="175"/>
      <c r="GH56" s="175"/>
      <c r="GI56" s="175"/>
      <c r="GJ56" s="175"/>
      <c r="GK56" s="175"/>
      <c r="GL56" s="175"/>
      <c r="GM56" s="175"/>
      <c r="GN56" s="175"/>
      <c r="GO56" s="175"/>
      <c r="GP56" s="175"/>
      <c r="GQ56" s="175"/>
      <c r="GR56" s="175"/>
      <c r="GS56" s="175"/>
      <c r="GT56" s="175"/>
      <c r="GU56" s="175"/>
      <c r="GV56" s="175"/>
      <c r="GW56" s="175"/>
      <c r="GX56" s="175"/>
      <c r="GY56" s="175"/>
      <c r="GZ56" s="175"/>
      <c r="HA56" s="175"/>
      <c r="HB56" s="175"/>
      <c r="HC56" s="175"/>
      <c r="HD56" s="175"/>
      <c r="HE56" s="175"/>
      <c r="HF56" s="175"/>
      <c r="HG56" s="175"/>
      <c r="HH56" s="175"/>
      <c r="HI56" s="175"/>
      <c r="HJ56" s="175"/>
      <c r="HK56" s="175"/>
      <c r="HL56" s="175"/>
      <c r="HM56" s="175"/>
      <c r="HN56" s="175"/>
      <c r="HO56" s="175"/>
      <c r="HP56" s="175"/>
      <c r="HQ56" s="175"/>
      <c r="HR56" s="175"/>
      <c r="HS56" s="175"/>
      <c r="HT56" s="175"/>
      <c r="HU56" s="175"/>
      <c r="HV56" s="175"/>
      <c r="HW56" s="175"/>
      <c r="HX56" s="175"/>
      <c r="HY56" s="175"/>
      <c r="HZ56" s="175"/>
      <c r="IA56" s="175"/>
      <c r="IB56" s="175"/>
      <c r="IC56" s="175"/>
      <c r="ID56" s="175"/>
      <c r="IE56" s="175"/>
      <c r="IF56" s="175"/>
      <c r="IG56" s="175"/>
      <c r="IH56" s="175"/>
      <c r="II56" s="175"/>
      <c r="IJ56" s="175"/>
      <c r="IK56" s="175"/>
      <c r="IL56" s="175"/>
      <c r="IM56" s="175"/>
      <c r="IN56" s="175"/>
      <c r="IO56" s="175"/>
      <c r="IP56" s="175"/>
      <c r="IQ56" s="175"/>
      <c r="IR56" s="175"/>
      <c r="IS56" s="175"/>
      <c r="IT56" s="175"/>
      <c r="IU56" s="175"/>
      <c r="IV56" s="175"/>
      <c r="IW56" s="175"/>
      <c r="IX56" s="175"/>
      <c r="IY56" s="175"/>
      <c r="IZ56" s="175"/>
    </row>
    <row r="57" spans="1:260" s="13" customFormat="1" ht="18" customHeight="1">
      <c r="A57" s="99" t="s">
        <v>515</v>
      </c>
      <c r="B57" s="26" t="s">
        <v>466</v>
      </c>
      <c r="C57" s="175">
        <v>7704</v>
      </c>
      <c r="D57" s="175"/>
      <c r="E57" s="4" t="s">
        <v>124</v>
      </c>
      <c r="F57" s="175">
        <v>5439</v>
      </c>
      <c r="G57" s="12" t="s">
        <v>16</v>
      </c>
      <c r="H57" s="4" t="s">
        <v>303</v>
      </c>
      <c r="I57" s="175">
        <f t="shared" si="5"/>
        <v>14</v>
      </c>
      <c r="J57" s="99">
        <f>I57</f>
        <v>14</v>
      </c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  <c r="CU57" s="175"/>
      <c r="CV57" s="175"/>
      <c r="CW57" s="175"/>
      <c r="CX57" s="175"/>
      <c r="CY57" s="175"/>
      <c r="CZ57" s="175"/>
      <c r="DA57" s="175"/>
      <c r="DB57" s="175"/>
      <c r="DC57" s="175"/>
      <c r="DD57" s="175"/>
      <c r="DE57" s="175"/>
      <c r="DF57" s="175"/>
      <c r="DG57" s="175"/>
      <c r="DH57" s="175"/>
      <c r="DI57" s="175"/>
      <c r="DJ57" s="175"/>
      <c r="DK57" s="175"/>
      <c r="DL57" s="175"/>
      <c r="DM57" s="175"/>
      <c r="DN57" s="175"/>
      <c r="DO57" s="175"/>
      <c r="DP57" s="175"/>
      <c r="DQ57" s="175"/>
      <c r="DR57" s="175"/>
      <c r="DS57" s="175"/>
      <c r="DT57" s="175"/>
      <c r="DU57" s="175"/>
      <c r="DV57" s="175"/>
      <c r="DW57" s="175"/>
      <c r="DX57" s="175"/>
      <c r="DY57" s="175"/>
      <c r="DZ57" s="175"/>
      <c r="EA57" s="175"/>
      <c r="EB57" s="175"/>
      <c r="EC57" s="175"/>
      <c r="ED57" s="175"/>
      <c r="EE57" s="175"/>
      <c r="EF57" s="175"/>
      <c r="EG57" s="175"/>
      <c r="EH57" s="175"/>
      <c r="EI57" s="175"/>
      <c r="EJ57" s="175"/>
      <c r="EK57" s="175"/>
      <c r="EL57" s="175"/>
      <c r="EM57" s="175"/>
      <c r="EN57" s="175"/>
      <c r="EO57" s="175"/>
      <c r="EP57" s="175"/>
      <c r="EQ57" s="175">
        <v>7</v>
      </c>
      <c r="ER57" s="175">
        <v>7</v>
      </c>
      <c r="ES57" s="175"/>
      <c r="ET57" s="175"/>
      <c r="EU57" s="175"/>
      <c r="EV57" s="175"/>
      <c r="EW57" s="175"/>
      <c r="EX57" s="175"/>
      <c r="EY57" s="175"/>
      <c r="EZ57" s="175"/>
      <c r="FA57" s="175"/>
      <c r="FB57" s="175"/>
      <c r="FC57" s="175"/>
      <c r="FD57" s="175"/>
      <c r="FE57" s="175"/>
      <c r="FF57" s="175"/>
      <c r="FG57" s="175"/>
      <c r="FH57" s="175"/>
      <c r="FI57" s="175"/>
      <c r="FJ57" s="175"/>
      <c r="FK57" s="175"/>
      <c r="FL57" s="175"/>
      <c r="FM57" s="175"/>
      <c r="FN57" s="175"/>
      <c r="FO57" s="175"/>
      <c r="FP57" s="175"/>
      <c r="FQ57" s="175"/>
      <c r="FR57" s="175"/>
      <c r="FS57" s="175"/>
      <c r="FT57" s="175"/>
      <c r="FU57" s="175"/>
      <c r="FV57" s="175"/>
      <c r="FW57" s="175"/>
      <c r="FX57" s="175"/>
      <c r="FY57" s="175"/>
      <c r="FZ57" s="175"/>
      <c r="GA57" s="175"/>
      <c r="GB57" s="175"/>
      <c r="GC57" s="175"/>
      <c r="GD57" s="175"/>
      <c r="GE57" s="175"/>
      <c r="GF57" s="175"/>
      <c r="GG57" s="175"/>
      <c r="GH57" s="175"/>
      <c r="GI57" s="175"/>
      <c r="GJ57" s="175"/>
      <c r="GK57" s="175"/>
      <c r="GL57" s="175"/>
      <c r="GM57" s="175"/>
      <c r="GN57" s="175"/>
      <c r="GO57" s="175"/>
      <c r="GP57" s="175"/>
      <c r="GQ57" s="175"/>
      <c r="GR57" s="175"/>
      <c r="GS57" s="175"/>
      <c r="GT57" s="175"/>
      <c r="GU57" s="175"/>
      <c r="GV57" s="175"/>
      <c r="GW57" s="175"/>
      <c r="GX57" s="175"/>
      <c r="GY57" s="175"/>
      <c r="GZ57" s="175"/>
      <c r="HA57" s="175"/>
      <c r="HB57" s="175"/>
      <c r="HC57" s="175"/>
      <c r="HD57" s="175"/>
      <c r="HE57" s="175"/>
      <c r="HF57" s="175"/>
      <c r="HG57" s="175"/>
      <c r="HH57" s="175"/>
      <c r="HI57" s="175"/>
      <c r="HJ57" s="175"/>
      <c r="HK57" s="175"/>
      <c r="HL57" s="175"/>
      <c r="HM57" s="175"/>
      <c r="HN57" s="175"/>
      <c r="HO57" s="175"/>
      <c r="HP57" s="175"/>
      <c r="HQ57" s="175"/>
      <c r="HR57" s="175"/>
      <c r="HS57" s="175"/>
      <c r="HT57" s="175"/>
      <c r="HU57" s="175"/>
      <c r="HV57" s="175"/>
      <c r="HW57" s="175"/>
      <c r="HX57" s="175"/>
      <c r="HY57" s="175"/>
      <c r="HZ57" s="175"/>
      <c r="IA57" s="175"/>
      <c r="IB57" s="175"/>
      <c r="IC57" s="175"/>
      <c r="ID57" s="175"/>
      <c r="IE57" s="175"/>
      <c r="IF57" s="175"/>
      <c r="IG57" s="175"/>
      <c r="IH57" s="175"/>
      <c r="II57" s="175"/>
      <c r="IJ57" s="175"/>
      <c r="IK57" s="175"/>
      <c r="IL57" s="175"/>
      <c r="IM57" s="175"/>
      <c r="IN57" s="175"/>
      <c r="IO57" s="175"/>
      <c r="IP57" s="175"/>
      <c r="IQ57" s="175"/>
      <c r="IR57" s="175"/>
      <c r="IS57" s="175"/>
      <c r="IT57" s="175"/>
      <c r="IU57" s="175"/>
      <c r="IV57" s="175"/>
      <c r="IW57" s="175"/>
      <c r="IX57" s="175"/>
      <c r="IY57" s="175"/>
      <c r="IZ57" s="175"/>
    </row>
    <row r="58" spans="1:260" s="13" customFormat="1" ht="18" customHeight="1">
      <c r="A58" s="99" t="s">
        <v>501</v>
      </c>
      <c r="B58" s="26" t="s">
        <v>468</v>
      </c>
      <c r="C58" s="175">
        <v>11181</v>
      </c>
      <c r="D58" s="175">
        <v>2007</v>
      </c>
      <c r="E58" s="4" t="s">
        <v>467</v>
      </c>
      <c r="F58" s="175">
        <v>7660</v>
      </c>
      <c r="G58" s="12" t="s">
        <v>16</v>
      </c>
      <c r="H58" s="4" t="s">
        <v>469</v>
      </c>
      <c r="I58" s="175">
        <f t="shared" si="5"/>
        <v>12</v>
      </c>
      <c r="J58" s="99">
        <f>I58</f>
        <v>12</v>
      </c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  <c r="CU58" s="175"/>
      <c r="CV58" s="175"/>
      <c r="CW58" s="175"/>
      <c r="CX58" s="175"/>
      <c r="CY58" s="175"/>
      <c r="CZ58" s="175"/>
      <c r="DA58" s="175"/>
      <c r="DB58" s="175"/>
      <c r="DC58" s="175"/>
      <c r="DD58" s="175"/>
      <c r="DE58" s="175"/>
      <c r="DF58" s="175"/>
      <c r="DG58" s="175"/>
      <c r="DH58" s="175"/>
      <c r="DI58" s="175"/>
      <c r="DJ58" s="175"/>
      <c r="DK58" s="175"/>
      <c r="DL58" s="175"/>
      <c r="DM58" s="175"/>
      <c r="DN58" s="175"/>
      <c r="DO58" s="175"/>
      <c r="DP58" s="175"/>
      <c r="DQ58" s="175"/>
      <c r="DR58" s="175"/>
      <c r="DS58" s="175"/>
      <c r="DT58" s="175"/>
      <c r="DU58" s="175"/>
      <c r="DV58" s="175"/>
      <c r="DW58" s="175"/>
      <c r="DX58" s="175"/>
      <c r="DY58" s="175"/>
      <c r="DZ58" s="175"/>
      <c r="EA58" s="175"/>
      <c r="EB58" s="175"/>
      <c r="EC58" s="175"/>
      <c r="ED58" s="175"/>
      <c r="EE58" s="175"/>
      <c r="EF58" s="175"/>
      <c r="EG58" s="175"/>
      <c r="EH58" s="175"/>
      <c r="EI58" s="175"/>
      <c r="EJ58" s="175"/>
      <c r="EK58" s="175"/>
      <c r="EL58" s="175"/>
      <c r="EM58" s="175"/>
      <c r="EN58" s="175"/>
      <c r="EO58" s="175"/>
      <c r="EP58" s="175"/>
      <c r="EQ58" s="175"/>
      <c r="ER58" s="175"/>
      <c r="ES58" s="175">
        <v>3</v>
      </c>
      <c r="ET58" s="175">
        <v>3</v>
      </c>
      <c r="EU58" s="175"/>
      <c r="EV58" s="175"/>
      <c r="EW58" s="175">
        <v>3</v>
      </c>
      <c r="EX58" s="175">
        <v>3</v>
      </c>
      <c r="EY58" s="175"/>
      <c r="EZ58" s="175"/>
      <c r="FA58" s="175"/>
      <c r="FB58" s="175"/>
      <c r="FC58" s="175"/>
      <c r="FD58" s="175"/>
      <c r="FE58" s="175"/>
      <c r="FF58" s="175"/>
      <c r="FG58" s="175"/>
      <c r="FH58" s="175"/>
      <c r="FI58" s="175"/>
      <c r="FJ58" s="175"/>
      <c r="FK58" s="175"/>
      <c r="FL58" s="175"/>
      <c r="FM58" s="175"/>
      <c r="FN58" s="175"/>
      <c r="FO58" s="175"/>
      <c r="FP58" s="175"/>
      <c r="FQ58" s="175"/>
      <c r="FR58" s="175"/>
      <c r="FS58" s="175"/>
      <c r="FT58" s="175"/>
      <c r="FU58" s="175"/>
      <c r="FV58" s="175"/>
      <c r="FW58" s="175"/>
      <c r="FX58" s="175"/>
      <c r="FY58" s="175"/>
      <c r="FZ58" s="175"/>
      <c r="GA58" s="175"/>
      <c r="GB58" s="175"/>
      <c r="GC58" s="175"/>
      <c r="GD58" s="175"/>
      <c r="GE58" s="175"/>
      <c r="GF58" s="175"/>
      <c r="GG58" s="175"/>
      <c r="GH58" s="175"/>
      <c r="GI58" s="175"/>
      <c r="GJ58" s="175"/>
      <c r="GK58" s="175"/>
      <c r="GL58" s="175"/>
      <c r="GM58" s="175"/>
      <c r="GN58" s="175"/>
      <c r="GO58" s="175"/>
      <c r="GP58" s="175"/>
      <c r="GQ58" s="175"/>
      <c r="GR58" s="175"/>
      <c r="GS58" s="175"/>
      <c r="GT58" s="175"/>
      <c r="GU58" s="175"/>
      <c r="GV58" s="175"/>
      <c r="GW58" s="175"/>
      <c r="GX58" s="175"/>
      <c r="GY58" s="175"/>
      <c r="GZ58" s="175"/>
      <c r="HA58" s="175"/>
      <c r="HB58" s="175"/>
      <c r="HC58" s="175"/>
      <c r="HD58" s="175"/>
      <c r="HE58" s="175"/>
      <c r="HF58" s="175"/>
      <c r="HG58" s="175"/>
      <c r="HH58" s="175"/>
      <c r="HI58" s="175"/>
      <c r="HJ58" s="175"/>
      <c r="HK58" s="175"/>
      <c r="HL58" s="175"/>
      <c r="HM58" s="175"/>
      <c r="HN58" s="175"/>
      <c r="HO58" s="175"/>
      <c r="HP58" s="175"/>
      <c r="HQ58" s="175"/>
      <c r="HR58" s="175"/>
      <c r="HS58" s="175"/>
      <c r="HT58" s="175"/>
      <c r="HU58" s="175"/>
      <c r="HV58" s="175"/>
      <c r="HW58" s="175"/>
      <c r="HX58" s="175"/>
      <c r="HY58" s="175"/>
      <c r="HZ58" s="175"/>
      <c r="IA58" s="175"/>
      <c r="IB58" s="175"/>
      <c r="IC58" s="175"/>
      <c r="ID58" s="175"/>
      <c r="IE58" s="175"/>
      <c r="IF58" s="175"/>
      <c r="IG58" s="175"/>
      <c r="IH58" s="175"/>
      <c r="II58" s="175"/>
      <c r="IJ58" s="175"/>
      <c r="IK58" s="175"/>
      <c r="IL58" s="175"/>
      <c r="IM58" s="175"/>
      <c r="IN58" s="175"/>
      <c r="IO58" s="175"/>
      <c r="IP58" s="175"/>
      <c r="IQ58" s="175"/>
      <c r="IR58" s="175"/>
      <c r="IS58" s="175"/>
      <c r="IT58" s="175"/>
      <c r="IU58" s="175"/>
      <c r="IV58" s="175"/>
      <c r="IW58" s="175"/>
      <c r="IX58" s="175"/>
      <c r="IY58" s="175"/>
      <c r="IZ58" s="175"/>
    </row>
    <row r="59" spans="1:260" s="13" customFormat="1" ht="18" customHeight="1">
      <c r="A59" s="99" t="s">
        <v>501</v>
      </c>
      <c r="B59" s="26" t="s">
        <v>351</v>
      </c>
      <c r="C59" s="175">
        <v>11003</v>
      </c>
      <c r="D59" s="175">
        <v>2015</v>
      </c>
      <c r="E59" t="s">
        <v>79</v>
      </c>
      <c r="F59" s="175"/>
      <c r="G59" s="175" t="s">
        <v>16</v>
      </c>
      <c r="H59" t="s">
        <v>42</v>
      </c>
      <c r="I59" s="175">
        <f t="shared" si="5"/>
        <v>12</v>
      </c>
      <c r="J59" s="99">
        <f t="shared" si="8"/>
        <v>12</v>
      </c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>
        <f>3+3+1</f>
        <v>7</v>
      </c>
      <c r="BH59" s="175">
        <f>2+2+1</f>
        <v>5</v>
      </c>
      <c r="BI59" s="175"/>
      <c r="BJ59" s="175"/>
      <c r="BK59" s="175"/>
      <c r="BL59" s="175"/>
      <c r="BM59" s="175"/>
      <c r="BN59" s="175"/>
      <c r="BO59" s="175"/>
      <c r="BP59" s="175"/>
      <c r="BQ59" s="175"/>
      <c r="BR59" s="175"/>
      <c r="BS59" s="175"/>
      <c r="BT59" s="175"/>
      <c r="BU59" s="175"/>
      <c r="BV59" s="175"/>
      <c r="BW59" s="175"/>
      <c r="BX59" s="175"/>
      <c r="BY59" s="175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  <c r="CU59" s="175"/>
      <c r="CV59" s="175"/>
      <c r="CW59" s="175"/>
      <c r="CX59" s="175"/>
      <c r="CY59" s="175"/>
      <c r="CZ59" s="175"/>
      <c r="DA59" s="175"/>
      <c r="DB59" s="175"/>
      <c r="DC59" s="175"/>
      <c r="DD59" s="175"/>
      <c r="DE59" s="175"/>
      <c r="DF59" s="175"/>
      <c r="DG59" s="175"/>
      <c r="DH59" s="175"/>
      <c r="DI59" s="175"/>
      <c r="DJ59" s="175"/>
      <c r="DK59" s="175"/>
      <c r="DL59" s="175"/>
      <c r="DM59" s="175"/>
      <c r="DN59" s="175"/>
      <c r="DO59" s="175"/>
      <c r="DP59" s="175"/>
      <c r="DQ59" s="175"/>
      <c r="DR59" s="175"/>
      <c r="DS59" s="175"/>
      <c r="DT59" s="175"/>
      <c r="DU59" s="175"/>
      <c r="DV59" s="175"/>
      <c r="DW59" s="175"/>
      <c r="DX59" s="175"/>
      <c r="DY59" s="175"/>
      <c r="DZ59" s="175"/>
      <c r="EA59" s="175"/>
      <c r="EB59" s="175"/>
      <c r="EC59" s="175"/>
      <c r="ED59" s="175"/>
      <c r="EE59" s="175"/>
      <c r="EF59" s="175"/>
      <c r="EG59" s="175"/>
      <c r="EH59" s="175"/>
      <c r="EI59" s="175"/>
      <c r="EJ59" s="175"/>
      <c r="EK59" s="175"/>
      <c r="EL59" s="175"/>
      <c r="EM59" s="175"/>
      <c r="EN59" s="175"/>
      <c r="EO59" s="175"/>
      <c r="EP59" s="175"/>
      <c r="EQ59" s="175"/>
      <c r="ER59" s="175"/>
      <c r="ES59" s="175"/>
      <c r="ET59" s="175"/>
      <c r="EU59" s="175"/>
      <c r="EV59" s="175"/>
      <c r="EW59" s="175"/>
      <c r="EX59" s="175"/>
      <c r="EY59" s="175"/>
      <c r="EZ59" s="175"/>
      <c r="FA59" s="175"/>
      <c r="FB59" s="175"/>
      <c r="FC59" s="175"/>
      <c r="FD59" s="175"/>
      <c r="FE59" s="175"/>
      <c r="FF59" s="175"/>
      <c r="FG59" s="175"/>
      <c r="FH59" s="175"/>
      <c r="FI59" s="175"/>
      <c r="FJ59" s="175"/>
      <c r="FK59" s="175"/>
      <c r="FL59" s="175"/>
      <c r="FM59" s="175"/>
      <c r="FN59" s="175"/>
      <c r="FO59" s="175"/>
      <c r="FP59" s="175"/>
      <c r="FQ59" s="175"/>
      <c r="FR59" s="175"/>
      <c r="FS59" s="175"/>
      <c r="FT59" s="175"/>
      <c r="FU59" s="175"/>
      <c r="FV59" s="175"/>
      <c r="FW59" s="175"/>
      <c r="FX59" s="175"/>
      <c r="FY59" s="175"/>
      <c r="FZ59" s="175"/>
      <c r="GA59" s="175"/>
      <c r="GB59" s="175"/>
      <c r="GC59" s="175"/>
      <c r="GD59" s="175"/>
      <c r="GE59" s="175"/>
      <c r="GF59" s="175"/>
      <c r="GG59" s="175"/>
      <c r="GH59" s="175"/>
      <c r="GI59" s="175"/>
      <c r="GJ59" s="175"/>
      <c r="GK59" s="175"/>
      <c r="GL59" s="175"/>
      <c r="GM59" s="175"/>
      <c r="GN59" s="175"/>
      <c r="GO59" s="175"/>
      <c r="GP59" s="175"/>
      <c r="GQ59" s="175"/>
      <c r="GR59" s="175"/>
      <c r="GS59" s="175"/>
      <c r="GT59" s="175"/>
      <c r="GU59" s="175"/>
      <c r="GV59" s="175"/>
      <c r="GW59" s="175"/>
      <c r="GX59" s="175"/>
      <c r="GY59" s="175"/>
      <c r="GZ59" s="175"/>
      <c r="HA59" s="175"/>
      <c r="HB59" s="175"/>
      <c r="HC59" s="175"/>
      <c r="HD59" s="175"/>
      <c r="HE59" s="175"/>
      <c r="HF59" s="175"/>
      <c r="HG59" s="175"/>
      <c r="HH59" s="175"/>
      <c r="HI59" s="175"/>
      <c r="HJ59" s="175"/>
      <c r="HK59" s="175"/>
      <c r="HL59" s="175"/>
      <c r="HM59" s="175"/>
      <c r="HN59" s="175"/>
      <c r="HO59" s="175"/>
      <c r="HP59" s="175"/>
      <c r="HQ59" s="175"/>
      <c r="HR59" s="175"/>
      <c r="HS59" s="175"/>
      <c r="HT59" s="175"/>
      <c r="HU59" s="175"/>
      <c r="HV59" s="175"/>
      <c r="HW59" s="175"/>
      <c r="HX59" s="175"/>
      <c r="HY59" s="175"/>
      <c r="HZ59" s="175"/>
      <c r="IA59" s="175"/>
      <c r="IB59" s="175"/>
      <c r="IC59" s="175"/>
      <c r="ID59" s="175"/>
      <c r="IE59" s="175"/>
      <c r="IF59" s="175"/>
      <c r="IG59" s="175"/>
      <c r="IH59" s="175"/>
      <c r="II59" s="175"/>
      <c r="IJ59" s="175"/>
      <c r="IK59" s="175"/>
      <c r="IL59" s="175"/>
      <c r="IM59" s="175"/>
      <c r="IN59" s="175"/>
      <c r="IO59" s="175"/>
      <c r="IP59" s="175"/>
      <c r="IQ59" s="175"/>
      <c r="IR59" s="175"/>
      <c r="IS59" s="175"/>
      <c r="IT59" s="175"/>
      <c r="IU59" s="175"/>
      <c r="IV59" s="175"/>
      <c r="IW59" s="175"/>
      <c r="IX59" s="175"/>
      <c r="IY59" s="175"/>
      <c r="IZ59" s="175"/>
    </row>
    <row r="60" spans="1:260" s="13" customFormat="1" ht="18" customHeight="1">
      <c r="A60" s="99" t="s">
        <v>501</v>
      </c>
      <c r="B60" s="26" t="s">
        <v>363</v>
      </c>
      <c r="C60" s="175">
        <v>8743</v>
      </c>
      <c r="D60" s="175">
        <v>2008</v>
      </c>
      <c r="E60" t="s">
        <v>124</v>
      </c>
      <c r="F60" s="175">
        <v>5439</v>
      </c>
      <c r="G60" s="175" t="s">
        <v>16</v>
      </c>
      <c r="H60" t="s">
        <v>54</v>
      </c>
      <c r="I60" s="175">
        <f t="shared" si="5"/>
        <v>12</v>
      </c>
      <c r="J60" s="99">
        <f>I60</f>
        <v>12</v>
      </c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5"/>
      <c r="BR60" s="175"/>
      <c r="BS60" s="175"/>
      <c r="BT60" s="175"/>
      <c r="BU60" s="175"/>
      <c r="BV60" s="175"/>
      <c r="BW60" s="175"/>
      <c r="BX60" s="175"/>
      <c r="BY60" s="175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  <c r="CU60" s="175"/>
      <c r="CV60" s="175"/>
      <c r="CW60" s="175"/>
      <c r="CX60" s="175"/>
      <c r="CY60" s="175"/>
      <c r="CZ60" s="175">
        <v>1</v>
      </c>
      <c r="DA60" s="175">
        <v>3</v>
      </c>
      <c r="DB60" s="175"/>
      <c r="DC60" s="175"/>
      <c r="DD60" s="175"/>
      <c r="DE60" s="175"/>
      <c r="DF60" s="175"/>
      <c r="DG60" s="175"/>
      <c r="DH60" s="175"/>
      <c r="DI60" s="175"/>
      <c r="DJ60" s="175"/>
      <c r="DK60" s="175"/>
      <c r="DL60" s="175"/>
      <c r="DM60" s="175"/>
      <c r="DN60" s="175"/>
      <c r="DO60" s="175"/>
      <c r="DP60" s="175"/>
      <c r="DQ60" s="175"/>
      <c r="DR60" s="175"/>
      <c r="DS60" s="175"/>
      <c r="DT60" s="175"/>
      <c r="DU60" s="175"/>
      <c r="DV60" s="175"/>
      <c r="DW60" s="175"/>
      <c r="DX60" s="175"/>
      <c r="DY60" s="175"/>
      <c r="DZ60" s="175"/>
      <c r="EA60" s="175"/>
      <c r="EB60" s="175"/>
      <c r="EC60" s="175"/>
      <c r="ED60" s="175"/>
      <c r="EE60" s="175"/>
      <c r="EF60" s="175"/>
      <c r="EG60" s="175"/>
      <c r="EH60" s="175"/>
      <c r="EI60" s="175"/>
      <c r="EJ60" s="175"/>
      <c r="EK60" s="175"/>
      <c r="EL60" s="175"/>
      <c r="EM60" s="175">
        <f>3+1</f>
        <v>4</v>
      </c>
      <c r="EN60" s="175">
        <f>3+1</f>
        <v>4</v>
      </c>
      <c r="EO60" s="175"/>
      <c r="EP60" s="175"/>
      <c r="EQ60" s="175"/>
      <c r="ER60" s="175"/>
      <c r="ES60" s="175"/>
      <c r="ET60" s="175"/>
      <c r="EU60" s="175"/>
      <c r="EV60" s="175"/>
      <c r="EW60" s="175"/>
      <c r="EX60" s="175"/>
      <c r="EY60" s="175"/>
      <c r="EZ60" s="175"/>
      <c r="FA60" s="175"/>
      <c r="FB60" s="175"/>
      <c r="FC60" s="175"/>
      <c r="FD60" s="175"/>
      <c r="FE60" s="175"/>
      <c r="FF60" s="175"/>
      <c r="FG60" s="175"/>
      <c r="FH60" s="175"/>
      <c r="FI60" s="175"/>
      <c r="FJ60" s="175"/>
      <c r="FK60" s="175"/>
      <c r="FL60" s="175"/>
      <c r="FM60" s="175"/>
      <c r="FN60" s="175"/>
      <c r="FO60" s="175"/>
      <c r="FP60" s="175"/>
      <c r="FQ60" s="175"/>
      <c r="FR60" s="175"/>
      <c r="FS60" s="175"/>
      <c r="FT60" s="175"/>
      <c r="FU60" s="175"/>
      <c r="FV60" s="175"/>
      <c r="FW60" s="175"/>
      <c r="FX60" s="175"/>
      <c r="FY60" s="175"/>
      <c r="FZ60" s="175"/>
      <c r="GA60" s="175"/>
      <c r="GB60" s="175"/>
      <c r="GC60" s="175"/>
      <c r="GD60" s="175"/>
      <c r="GE60" s="175"/>
      <c r="GF60" s="175"/>
      <c r="GG60" s="175"/>
      <c r="GH60" s="175"/>
      <c r="GI60" s="175"/>
      <c r="GJ60" s="175"/>
      <c r="GK60" s="175"/>
      <c r="GL60" s="175"/>
      <c r="GM60" s="175"/>
      <c r="GN60" s="175"/>
      <c r="GO60" s="175"/>
      <c r="GP60" s="175"/>
      <c r="GQ60" s="175"/>
      <c r="GR60" s="175"/>
      <c r="GS60" s="175"/>
      <c r="GT60" s="175"/>
      <c r="GU60" s="175"/>
      <c r="GV60" s="175"/>
      <c r="GW60" s="175"/>
      <c r="GX60" s="175"/>
      <c r="GY60" s="175"/>
      <c r="GZ60" s="175"/>
      <c r="HA60" s="175"/>
      <c r="HB60" s="175"/>
      <c r="HC60" s="175"/>
      <c r="HD60" s="175"/>
      <c r="HE60" s="175"/>
      <c r="HF60" s="175"/>
      <c r="HG60" s="175"/>
      <c r="HH60" s="175"/>
      <c r="HI60" s="175"/>
      <c r="HJ60" s="175"/>
      <c r="HK60" s="175"/>
      <c r="HL60" s="175"/>
      <c r="HM60" s="175"/>
      <c r="HN60" s="175"/>
      <c r="HO60" s="175"/>
      <c r="HP60" s="175">
        <v>0</v>
      </c>
      <c r="HQ60" s="175">
        <v>0</v>
      </c>
      <c r="HR60" s="175"/>
      <c r="HS60" s="175"/>
      <c r="HT60" s="175"/>
      <c r="HU60" s="175"/>
      <c r="HV60" s="175"/>
      <c r="HW60" s="175"/>
      <c r="HX60" s="175"/>
      <c r="HY60" s="175"/>
      <c r="HZ60" s="175"/>
      <c r="IA60" s="175"/>
      <c r="IB60" s="175"/>
      <c r="IC60" s="175"/>
      <c r="ID60" s="175"/>
      <c r="IE60" s="175"/>
      <c r="IF60" s="175"/>
      <c r="IG60" s="175"/>
      <c r="IH60" s="175"/>
      <c r="II60" s="175"/>
      <c r="IJ60" s="175"/>
      <c r="IK60" s="175"/>
      <c r="IL60" s="175"/>
      <c r="IM60" s="175"/>
      <c r="IN60" s="175"/>
      <c r="IO60" s="175"/>
      <c r="IP60" s="175"/>
      <c r="IQ60" s="175"/>
      <c r="IR60" s="175"/>
      <c r="IS60" s="175"/>
      <c r="IT60" s="175"/>
      <c r="IU60" s="175"/>
      <c r="IV60" s="175"/>
      <c r="IW60" s="175"/>
      <c r="IX60" s="175"/>
      <c r="IY60" s="175"/>
      <c r="IZ60" s="175"/>
    </row>
    <row r="61" spans="1:260" s="13" customFormat="1" ht="18.75" customHeight="1">
      <c r="A61" s="99" t="s">
        <v>502</v>
      </c>
      <c r="B61" s="26" t="s">
        <v>96</v>
      </c>
      <c r="C61" s="175">
        <v>6595</v>
      </c>
      <c r="D61" s="175">
        <v>2002</v>
      </c>
      <c r="E61" t="s">
        <v>219</v>
      </c>
      <c r="F61" s="175">
        <v>7124</v>
      </c>
      <c r="G61" s="175" t="s">
        <v>24</v>
      </c>
      <c r="H61" t="s">
        <v>32</v>
      </c>
      <c r="I61" s="175">
        <f t="shared" si="5"/>
        <v>11</v>
      </c>
      <c r="J61" s="99">
        <f>I61</f>
        <v>11</v>
      </c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5"/>
      <c r="BR61" s="175"/>
      <c r="BS61" s="175"/>
      <c r="BT61" s="175"/>
      <c r="BU61" s="175"/>
      <c r="BV61" s="175"/>
      <c r="BW61" s="175"/>
      <c r="BX61" s="175"/>
      <c r="BY61" s="17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  <c r="CU61" s="175"/>
      <c r="CV61" s="175"/>
      <c r="CW61" s="175"/>
      <c r="CX61" s="175"/>
      <c r="CY61" s="175"/>
      <c r="CZ61" s="175"/>
      <c r="DA61" s="175"/>
      <c r="DB61" s="175"/>
      <c r="DC61" s="175"/>
      <c r="DD61" s="175"/>
      <c r="DE61" s="175"/>
      <c r="DF61" s="175"/>
      <c r="DG61" s="175"/>
      <c r="DH61" s="175"/>
      <c r="DI61" s="175"/>
      <c r="DJ61" s="175"/>
      <c r="DK61" s="175"/>
      <c r="DL61" s="175"/>
      <c r="DM61" s="175"/>
      <c r="DN61" s="175">
        <v>2</v>
      </c>
      <c r="DO61" s="175">
        <v>2</v>
      </c>
      <c r="DP61" s="175"/>
      <c r="DQ61" s="175"/>
      <c r="DR61" s="175"/>
      <c r="DS61" s="175"/>
      <c r="DT61" s="175">
        <f>2+1</f>
        <v>3</v>
      </c>
      <c r="DU61" s="175">
        <v>0</v>
      </c>
      <c r="DV61" s="175"/>
      <c r="DW61" s="175"/>
      <c r="DX61" s="175"/>
      <c r="DY61" s="175"/>
      <c r="DZ61" s="175"/>
      <c r="EA61" s="175"/>
      <c r="EB61" s="175">
        <v>0</v>
      </c>
      <c r="EC61" s="175"/>
      <c r="ED61" s="175"/>
      <c r="EE61" s="175"/>
      <c r="EF61" s="175">
        <v>1</v>
      </c>
      <c r="EG61" s="175"/>
      <c r="EH61" s="175"/>
      <c r="EI61" s="175"/>
      <c r="EJ61" s="175"/>
      <c r="EK61" s="175"/>
      <c r="EL61" s="175"/>
      <c r="EM61" s="175"/>
      <c r="EN61" s="175"/>
      <c r="EO61" s="175"/>
      <c r="EP61" s="175"/>
      <c r="EQ61" s="175"/>
      <c r="ER61" s="175"/>
      <c r="ES61" s="175"/>
      <c r="ET61" s="175"/>
      <c r="EU61" s="175"/>
      <c r="EV61" s="175"/>
      <c r="EW61" s="175"/>
      <c r="EX61" s="175"/>
      <c r="EY61" s="175"/>
      <c r="EZ61" s="175"/>
      <c r="FA61" s="175"/>
      <c r="FB61" s="175"/>
      <c r="FC61" s="175"/>
      <c r="FD61" s="175"/>
      <c r="FE61" s="175"/>
      <c r="FF61" s="175"/>
      <c r="FG61" s="175"/>
      <c r="FH61" s="175"/>
      <c r="FI61" s="175"/>
      <c r="FJ61" s="175"/>
      <c r="FK61" s="175"/>
      <c r="FL61" s="175"/>
      <c r="FM61" s="175"/>
      <c r="FN61" s="175"/>
      <c r="FO61" s="175"/>
      <c r="FP61" s="175"/>
      <c r="FQ61" s="175"/>
      <c r="FR61" s="175"/>
      <c r="FS61" s="175"/>
      <c r="FT61" s="175"/>
      <c r="FU61" s="175"/>
      <c r="FV61" s="175"/>
      <c r="FW61" s="175"/>
      <c r="FX61" s="175"/>
      <c r="FY61" s="175"/>
      <c r="FZ61" s="175"/>
      <c r="GA61" s="175"/>
      <c r="GB61" s="175"/>
      <c r="GC61" s="175"/>
      <c r="GD61" s="175"/>
      <c r="GE61" s="175"/>
      <c r="GF61" s="175"/>
      <c r="GG61" s="175"/>
      <c r="GH61" s="175"/>
      <c r="GI61" s="175"/>
      <c r="GJ61" s="175"/>
      <c r="GK61" s="175"/>
      <c r="GL61" s="175"/>
      <c r="GM61" s="175"/>
      <c r="GN61" s="175"/>
      <c r="GO61" s="175"/>
      <c r="GP61" s="175"/>
      <c r="GQ61" s="175"/>
      <c r="GR61" s="175"/>
      <c r="GS61" s="175"/>
      <c r="GT61" s="175"/>
      <c r="GU61" s="175"/>
      <c r="GV61" s="175"/>
      <c r="GW61" s="175"/>
      <c r="GX61" s="175"/>
      <c r="GY61" s="175"/>
      <c r="GZ61" s="175"/>
      <c r="HA61" s="175"/>
      <c r="HB61" s="175"/>
      <c r="HC61" s="175"/>
      <c r="HD61" s="175"/>
      <c r="HE61" s="175"/>
      <c r="HF61" s="175"/>
      <c r="HG61" s="175"/>
      <c r="HH61" s="175"/>
      <c r="HI61" s="175"/>
      <c r="HJ61" s="175"/>
      <c r="HK61" s="175"/>
      <c r="HL61" s="175"/>
      <c r="HM61" s="175"/>
      <c r="HN61" s="175"/>
      <c r="HO61" s="175"/>
      <c r="HP61" s="175"/>
      <c r="HQ61" s="175"/>
      <c r="HR61" s="175"/>
      <c r="HS61" s="175"/>
      <c r="HT61" s="175"/>
      <c r="HU61" s="175"/>
      <c r="HV61" s="175"/>
      <c r="HW61" s="175"/>
      <c r="HX61" s="175"/>
      <c r="HY61" s="175"/>
      <c r="HZ61" s="175"/>
      <c r="IA61" s="175"/>
      <c r="IB61" s="175"/>
      <c r="IC61" s="175"/>
      <c r="ID61" s="175"/>
      <c r="IE61" s="175"/>
      <c r="IF61" s="175">
        <f>2+0+1</f>
        <v>3</v>
      </c>
      <c r="IG61" s="175">
        <v>0</v>
      </c>
      <c r="IH61" s="175"/>
      <c r="II61" s="175"/>
      <c r="IJ61" s="175"/>
      <c r="IK61" s="175"/>
      <c r="IL61" s="175"/>
      <c r="IM61" s="175"/>
      <c r="IN61" s="175"/>
      <c r="IO61" s="175"/>
      <c r="IP61" s="175"/>
      <c r="IQ61" s="175"/>
      <c r="IR61" s="175"/>
      <c r="IS61" s="175"/>
      <c r="IT61" s="175"/>
      <c r="IU61" s="175"/>
      <c r="IV61" s="175"/>
      <c r="IW61" s="175"/>
      <c r="IX61" s="175"/>
      <c r="IY61" s="175"/>
      <c r="IZ61" s="175"/>
    </row>
    <row r="62" spans="1:260" s="13" customFormat="1" ht="18" customHeight="1">
      <c r="A62" s="99" t="s">
        <v>502</v>
      </c>
      <c r="B62" s="26" t="s">
        <v>352</v>
      </c>
      <c r="C62" s="175">
        <v>11004</v>
      </c>
      <c r="D62" s="175">
        <v>2015</v>
      </c>
      <c r="E62" t="s">
        <v>79</v>
      </c>
      <c r="F62" s="175">
        <v>5185</v>
      </c>
      <c r="G62" s="175" t="s">
        <v>16</v>
      </c>
      <c r="H62" t="s">
        <v>42</v>
      </c>
      <c r="I62" s="175">
        <f t="shared" si="5"/>
        <v>11</v>
      </c>
      <c r="J62" s="99">
        <f t="shared" si="8"/>
        <v>11</v>
      </c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>
        <f>2+2+1</f>
        <v>5</v>
      </c>
      <c r="BH62" s="175">
        <f>3+2+1</f>
        <v>6</v>
      </c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  <c r="FR62" s="175"/>
      <c r="FS62" s="175"/>
      <c r="FT62" s="175"/>
      <c r="FU62" s="175"/>
      <c r="FV62" s="175"/>
      <c r="FW62" s="175"/>
      <c r="FX62" s="175"/>
      <c r="FY62" s="175"/>
      <c r="FZ62" s="175"/>
      <c r="GA62" s="175"/>
      <c r="GB62" s="175"/>
      <c r="GC62" s="175"/>
      <c r="GD62" s="175"/>
      <c r="GE62" s="175"/>
      <c r="GF62" s="175"/>
      <c r="GG62" s="175"/>
      <c r="GH62" s="175"/>
      <c r="GI62" s="175"/>
      <c r="GJ62" s="175"/>
      <c r="GK62" s="175"/>
      <c r="GL62" s="175"/>
      <c r="GM62" s="175"/>
      <c r="GN62" s="175"/>
      <c r="GO62" s="175"/>
      <c r="GP62" s="175"/>
      <c r="GQ62" s="175"/>
      <c r="GR62" s="175"/>
      <c r="GS62" s="175"/>
      <c r="GT62" s="175"/>
      <c r="GU62" s="175"/>
      <c r="GV62" s="175"/>
      <c r="GW62" s="175"/>
      <c r="GX62" s="175"/>
      <c r="GY62" s="175"/>
      <c r="GZ62" s="175"/>
      <c r="HA62" s="175"/>
      <c r="HB62" s="175"/>
      <c r="HC62" s="175"/>
      <c r="HD62" s="175"/>
      <c r="HE62" s="175"/>
      <c r="HF62" s="175"/>
      <c r="HG62" s="175"/>
      <c r="HH62" s="175"/>
      <c r="HI62" s="175"/>
      <c r="HJ62" s="175"/>
      <c r="HK62" s="175"/>
      <c r="HL62" s="175"/>
      <c r="HM62" s="175"/>
      <c r="HN62" s="175"/>
      <c r="HO62" s="175"/>
      <c r="HP62" s="175"/>
      <c r="HQ62" s="175"/>
      <c r="HR62" s="175"/>
      <c r="HS62" s="175"/>
      <c r="HT62" s="175"/>
      <c r="HU62" s="175"/>
      <c r="HV62" s="175"/>
      <c r="HW62" s="175"/>
      <c r="HX62" s="175"/>
      <c r="HY62" s="175"/>
      <c r="HZ62" s="175"/>
      <c r="IA62" s="175"/>
      <c r="IB62" s="175"/>
      <c r="IC62" s="175"/>
      <c r="ID62" s="175"/>
      <c r="IE62" s="175"/>
      <c r="IF62" s="175"/>
      <c r="IG62" s="175"/>
      <c r="IH62" s="175"/>
      <c r="II62" s="175"/>
      <c r="IJ62" s="175"/>
      <c r="IK62" s="175"/>
      <c r="IL62" s="175"/>
      <c r="IM62" s="175"/>
      <c r="IN62" s="175"/>
      <c r="IO62" s="175"/>
      <c r="IP62" s="175"/>
      <c r="IQ62" s="175"/>
      <c r="IR62" s="175"/>
      <c r="IS62" s="175"/>
      <c r="IT62" s="175"/>
      <c r="IU62" s="175"/>
      <c r="IV62" s="175"/>
      <c r="IW62" s="175"/>
      <c r="IX62" s="175"/>
      <c r="IY62" s="175"/>
      <c r="IZ62" s="175"/>
    </row>
    <row r="63" spans="1:260" s="13" customFormat="1" ht="18" customHeight="1">
      <c r="A63" s="99" t="s">
        <v>567</v>
      </c>
      <c r="B63" s="26" t="s">
        <v>95</v>
      </c>
      <c r="C63" s="175">
        <v>10096</v>
      </c>
      <c r="D63" s="175"/>
      <c r="E63" t="s">
        <v>94</v>
      </c>
      <c r="F63" s="175">
        <v>7931</v>
      </c>
      <c r="G63" s="175" t="s">
        <v>26</v>
      </c>
      <c r="H63" t="s">
        <v>78</v>
      </c>
      <c r="I63" s="175">
        <f t="shared" si="5"/>
        <v>10</v>
      </c>
      <c r="J63" s="99">
        <f>I63</f>
        <v>10</v>
      </c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5">
        <v>2</v>
      </c>
      <c r="BR63" s="175"/>
      <c r="BS63" s="175"/>
      <c r="BT63" s="175">
        <v>0</v>
      </c>
      <c r="BU63" s="175"/>
      <c r="BV63" s="175"/>
      <c r="BW63" s="175"/>
      <c r="BX63" s="175"/>
      <c r="BY63" s="175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>
        <v>2</v>
      </c>
      <c r="CM63" s="175">
        <v>0</v>
      </c>
      <c r="CN63" s="175"/>
      <c r="CO63" s="175"/>
      <c r="CP63" s="175"/>
      <c r="CQ63" s="175"/>
      <c r="CR63" s="175"/>
      <c r="CS63" s="175"/>
      <c r="CT63" s="175">
        <v>0</v>
      </c>
      <c r="CU63" s="175">
        <v>2</v>
      </c>
      <c r="CV63" s="175"/>
      <c r="CW63" s="175"/>
      <c r="CX63" s="175"/>
      <c r="CY63" s="175"/>
      <c r="CZ63" s="175"/>
      <c r="DA63" s="175"/>
      <c r="DB63" s="175"/>
      <c r="DC63" s="175"/>
      <c r="DD63" s="175"/>
      <c r="DE63" s="175"/>
      <c r="DF63" s="175"/>
      <c r="DG63" s="175"/>
      <c r="DH63" s="175"/>
      <c r="DI63" s="175"/>
      <c r="DJ63" s="175"/>
      <c r="DK63" s="175"/>
      <c r="DL63" s="175"/>
      <c r="DM63" s="175"/>
      <c r="DN63" s="175"/>
      <c r="DO63" s="175"/>
      <c r="DP63" s="175"/>
      <c r="DQ63" s="175"/>
      <c r="DR63" s="175"/>
      <c r="DS63" s="175"/>
      <c r="DT63" s="175"/>
      <c r="DU63" s="175"/>
      <c r="DV63" s="175"/>
      <c r="DW63" s="175"/>
      <c r="DX63" s="175"/>
      <c r="DY63" s="175"/>
      <c r="DZ63" s="175"/>
      <c r="EA63" s="175"/>
      <c r="EB63" s="175"/>
      <c r="EC63" s="175"/>
      <c r="ED63" s="175"/>
      <c r="EE63" s="175"/>
      <c r="EF63" s="175"/>
      <c r="EG63" s="175"/>
      <c r="EH63" s="175"/>
      <c r="EI63" s="175"/>
      <c r="EJ63" s="175"/>
      <c r="EK63" s="175"/>
      <c r="EL63" s="175"/>
      <c r="EM63" s="175"/>
      <c r="EN63" s="175"/>
      <c r="EO63" s="175"/>
      <c r="EP63" s="175"/>
      <c r="EQ63" s="175"/>
      <c r="ER63" s="175"/>
      <c r="ES63" s="175"/>
      <c r="ET63" s="175"/>
      <c r="EU63" s="175"/>
      <c r="EV63" s="175"/>
      <c r="EW63" s="175"/>
      <c r="EX63" s="175"/>
      <c r="EY63" s="175"/>
      <c r="EZ63" s="175"/>
      <c r="FA63" s="175"/>
      <c r="FB63" s="175"/>
      <c r="FC63" s="175"/>
      <c r="FD63" s="175"/>
      <c r="FE63" s="175"/>
      <c r="FF63" s="175"/>
      <c r="FG63" s="175"/>
      <c r="FH63" s="175"/>
      <c r="FI63" s="175"/>
      <c r="FJ63" s="175"/>
      <c r="FK63" s="175"/>
      <c r="FL63" s="175"/>
      <c r="FM63" s="175"/>
      <c r="FN63" s="175"/>
      <c r="FO63" s="175"/>
      <c r="FP63" s="175"/>
      <c r="FQ63" s="175"/>
      <c r="FR63" s="175"/>
      <c r="FS63" s="175"/>
      <c r="FT63" s="175"/>
      <c r="FU63" s="175"/>
      <c r="FV63" s="175"/>
      <c r="FW63" s="175"/>
      <c r="FX63" s="175"/>
      <c r="FY63" s="175"/>
      <c r="FZ63" s="175"/>
      <c r="GA63" s="175"/>
      <c r="GB63" s="175"/>
      <c r="GC63" s="175"/>
      <c r="GD63" s="175"/>
      <c r="GE63" s="175"/>
      <c r="GF63" s="175"/>
      <c r="GG63" s="175"/>
      <c r="GH63" s="175"/>
      <c r="GI63" s="175"/>
      <c r="GJ63" s="175"/>
      <c r="GK63" s="175"/>
      <c r="GL63" s="175"/>
      <c r="GM63" s="175"/>
      <c r="GN63" s="175"/>
      <c r="GO63" s="175"/>
      <c r="GP63" s="175"/>
      <c r="GQ63" s="175"/>
      <c r="GR63" s="175"/>
      <c r="GS63" s="175"/>
      <c r="GT63" s="175"/>
      <c r="GU63" s="175"/>
      <c r="GV63" s="175"/>
      <c r="GW63" s="175"/>
      <c r="GX63" s="175"/>
      <c r="GY63" s="175"/>
      <c r="GZ63" s="175"/>
      <c r="HA63" s="175"/>
      <c r="HB63" s="175"/>
      <c r="HC63" s="175"/>
      <c r="HD63" s="175"/>
      <c r="HE63" s="175"/>
      <c r="HF63" s="175"/>
      <c r="HG63" s="175"/>
      <c r="HH63" s="175"/>
      <c r="HI63" s="175"/>
      <c r="HJ63" s="175"/>
      <c r="HK63" s="175"/>
      <c r="HL63" s="175"/>
      <c r="HM63" s="175"/>
      <c r="HN63" s="175"/>
      <c r="HO63" s="175">
        <v>2</v>
      </c>
      <c r="HP63" s="175"/>
      <c r="HQ63" s="175">
        <v>0</v>
      </c>
      <c r="HR63" s="175"/>
      <c r="HS63" s="175"/>
      <c r="HT63" s="175"/>
      <c r="HU63" s="175"/>
      <c r="HV63" s="175">
        <v>2</v>
      </c>
      <c r="HW63" s="175"/>
      <c r="HX63" s="175">
        <v>0</v>
      </c>
      <c r="HY63" s="175"/>
      <c r="HZ63" s="175"/>
      <c r="IA63" s="175"/>
      <c r="IB63" s="175"/>
      <c r="IC63" s="175"/>
      <c r="ID63" s="175"/>
      <c r="IE63" s="175"/>
      <c r="IF63" s="175"/>
      <c r="IG63" s="175"/>
      <c r="IH63" s="175"/>
      <c r="II63" s="175"/>
      <c r="IJ63" s="175"/>
      <c r="IK63" s="175"/>
      <c r="IL63" s="175"/>
      <c r="IM63" s="175"/>
      <c r="IN63" s="175"/>
      <c r="IO63" s="175"/>
      <c r="IP63" s="175"/>
      <c r="IQ63" s="175"/>
      <c r="IR63" s="175"/>
      <c r="IS63" s="175"/>
      <c r="IT63" s="175"/>
      <c r="IU63" s="175"/>
      <c r="IV63" s="175"/>
      <c r="IW63" s="175"/>
      <c r="IX63" s="175"/>
      <c r="IY63" s="175"/>
      <c r="IZ63" s="175"/>
    </row>
    <row r="64" spans="1:260" s="13" customFormat="1" ht="18" customHeight="1">
      <c r="A64" s="99" t="s">
        <v>567</v>
      </c>
      <c r="B64" s="26" t="s">
        <v>249</v>
      </c>
      <c r="C64" s="175">
        <v>8343</v>
      </c>
      <c r="D64" s="175"/>
      <c r="E64" t="s">
        <v>248</v>
      </c>
      <c r="F64" s="175">
        <v>7379</v>
      </c>
      <c r="G64" s="175" t="s">
        <v>16</v>
      </c>
      <c r="H64" t="s">
        <v>303</v>
      </c>
      <c r="I64" s="175">
        <f t="shared" si="5"/>
        <v>10</v>
      </c>
      <c r="J64" s="99">
        <f t="shared" ref="J64:J71" si="9">I64</f>
        <v>10</v>
      </c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  <c r="BO64" s="175"/>
      <c r="BP64" s="175"/>
      <c r="BQ64" s="175"/>
      <c r="BR64" s="175"/>
      <c r="BS64" s="175"/>
      <c r="BT64" s="175"/>
      <c r="BU64" s="175"/>
      <c r="BV64" s="175"/>
      <c r="BW64" s="175"/>
      <c r="BX64" s="175"/>
      <c r="BY64" s="175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>
        <v>0</v>
      </c>
      <c r="CL64" s="175"/>
      <c r="CM64" s="175"/>
      <c r="CN64" s="175"/>
      <c r="CO64" s="175"/>
      <c r="CP64" s="175"/>
      <c r="CQ64" s="175"/>
      <c r="CR64" s="175"/>
      <c r="CS64" s="175"/>
      <c r="CT64" s="175">
        <v>0</v>
      </c>
      <c r="CU64" s="175"/>
      <c r="CV64" s="175"/>
      <c r="CW64" s="175"/>
      <c r="CX64" s="175"/>
      <c r="CY64" s="175"/>
      <c r="CZ64" s="175"/>
      <c r="DA64" s="175"/>
      <c r="DB64" s="175"/>
      <c r="DC64" s="175"/>
      <c r="DD64" s="175"/>
      <c r="DE64" s="175"/>
      <c r="DF64" s="175"/>
      <c r="DG64" s="175"/>
      <c r="DH64" s="175"/>
      <c r="DI64" s="175"/>
      <c r="DJ64" s="175"/>
      <c r="DK64" s="175"/>
      <c r="DL64" s="175"/>
      <c r="DM64" s="175"/>
      <c r="DN64" s="175"/>
      <c r="DO64" s="175"/>
      <c r="DP64" s="175"/>
      <c r="DQ64" s="175"/>
      <c r="DR64" s="175"/>
      <c r="DS64" s="175"/>
      <c r="DT64" s="175">
        <v>0</v>
      </c>
      <c r="DU64" s="175"/>
      <c r="DV64" s="175"/>
      <c r="DW64" s="175"/>
      <c r="DX64" s="175"/>
      <c r="DY64" s="175"/>
      <c r="DZ64" s="175"/>
      <c r="EA64" s="175">
        <v>0</v>
      </c>
      <c r="EB64" s="175"/>
      <c r="EC64" s="175"/>
      <c r="ED64" s="175"/>
      <c r="EE64" s="175">
        <v>0</v>
      </c>
      <c r="EF64" s="175"/>
      <c r="EG64" s="175"/>
      <c r="EH64" s="175"/>
      <c r="EI64" s="175"/>
      <c r="EJ64" s="175"/>
      <c r="EK64" s="175"/>
      <c r="EL64" s="175"/>
      <c r="EM64" s="175"/>
      <c r="EN64" s="175"/>
      <c r="EO64" s="175">
        <f>5</f>
        <v>5</v>
      </c>
      <c r="EP64" s="175">
        <v>5</v>
      </c>
      <c r="EQ64" s="175"/>
      <c r="ER64" s="175"/>
      <c r="ES64" s="175"/>
      <c r="ET64" s="175"/>
      <c r="EU64" s="175"/>
      <c r="EV64" s="175"/>
      <c r="EW64" s="175"/>
      <c r="EX64" s="175"/>
      <c r="EY64" s="175"/>
      <c r="EZ64" s="175"/>
      <c r="FA64" s="175"/>
      <c r="FB64" s="175"/>
      <c r="FC64" s="175"/>
      <c r="FD64" s="175"/>
      <c r="FE64" s="175"/>
      <c r="FF64" s="175"/>
      <c r="FG64" s="175"/>
      <c r="FH64" s="175"/>
      <c r="FI64" s="175"/>
      <c r="FJ64" s="175"/>
      <c r="FK64" s="175"/>
      <c r="FL64" s="175"/>
      <c r="FM64" s="175"/>
      <c r="FN64" s="175"/>
      <c r="FO64" s="175"/>
      <c r="FP64" s="175"/>
      <c r="FQ64" s="175"/>
      <c r="FR64" s="175"/>
      <c r="FS64" s="175"/>
      <c r="FT64" s="175"/>
      <c r="FU64" s="175"/>
      <c r="FV64" s="175"/>
      <c r="FW64" s="175"/>
      <c r="FX64" s="175"/>
      <c r="FY64" s="175"/>
      <c r="FZ64" s="175"/>
      <c r="GA64" s="175"/>
      <c r="GB64" s="175"/>
      <c r="GC64" s="175"/>
      <c r="GD64" s="175"/>
      <c r="GE64" s="175"/>
      <c r="GF64" s="175"/>
      <c r="GG64" s="175"/>
      <c r="GH64" s="175"/>
      <c r="GI64" s="175"/>
      <c r="GJ64" s="175"/>
      <c r="GK64" s="175"/>
      <c r="GL64" s="175"/>
      <c r="GM64" s="175"/>
      <c r="GN64" s="175"/>
      <c r="GO64" s="175"/>
      <c r="GP64" s="175"/>
      <c r="GQ64" s="175"/>
      <c r="GR64" s="175"/>
      <c r="GS64" s="175"/>
      <c r="GT64" s="175"/>
      <c r="GU64" s="175"/>
      <c r="GV64" s="175"/>
      <c r="GW64" s="175"/>
      <c r="GX64" s="175"/>
      <c r="GY64" s="175"/>
      <c r="GZ64" s="175"/>
      <c r="HA64" s="175"/>
      <c r="HB64" s="175"/>
      <c r="HC64" s="175"/>
      <c r="HD64" s="175"/>
      <c r="HE64" s="175"/>
      <c r="HF64" s="175"/>
      <c r="HG64" s="175"/>
      <c r="HH64" s="175"/>
      <c r="HI64" s="175"/>
      <c r="HJ64" s="175"/>
      <c r="HK64" s="175"/>
      <c r="HL64" s="175"/>
      <c r="HM64" s="175"/>
      <c r="HN64" s="175"/>
      <c r="HO64" s="175"/>
      <c r="HP64" s="175"/>
      <c r="HQ64" s="175"/>
      <c r="HR64" s="175"/>
      <c r="HS64" s="175"/>
      <c r="HT64" s="175"/>
      <c r="HU64" s="175"/>
      <c r="HV64" s="175"/>
      <c r="HW64" s="175"/>
      <c r="HX64" s="175"/>
      <c r="HY64" s="175"/>
      <c r="HZ64" s="175"/>
      <c r="IA64" s="175"/>
      <c r="IB64" s="175"/>
      <c r="IC64" s="175"/>
      <c r="ID64" s="175"/>
      <c r="IE64" s="175"/>
      <c r="IF64" s="175"/>
      <c r="IG64" s="175"/>
      <c r="IH64" s="175"/>
      <c r="II64" s="175"/>
      <c r="IJ64" s="175"/>
      <c r="IK64" s="175"/>
      <c r="IL64" s="175"/>
      <c r="IM64" s="175"/>
      <c r="IN64" s="175"/>
      <c r="IO64" s="175"/>
      <c r="IP64" s="175"/>
      <c r="IQ64" s="175"/>
      <c r="IR64" s="175"/>
      <c r="IS64" s="175"/>
      <c r="IT64" s="175"/>
      <c r="IU64" s="175"/>
      <c r="IV64" s="175"/>
      <c r="IW64" s="175"/>
      <c r="IX64" s="175"/>
      <c r="IY64" s="175"/>
      <c r="IZ64" s="175"/>
    </row>
    <row r="65" spans="1:260" s="13" customFormat="1" ht="18" customHeight="1">
      <c r="A65" s="99" t="s">
        <v>568</v>
      </c>
      <c r="B65" s="26" t="s">
        <v>314</v>
      </c>
      <c r="C65" s="175">
        <v>10703</v>
      </c>
      <c r="D65" s="175">
        <v>2014</v>
      </c>
      <c r="E65" t="s">
        <v>33</v>
      </c>
      <c r="F65" s="175">
        <v>4256</v>
      </c>
      <c r="G65" s="175" t="s">
        <v>16</v>
      </c>
      <c r="H65" t="s">
        <v>315</v>
      </c>
      <c r="I65" s="175">
        <f t="shared" si="5"/>
        <v>9</v>
      </c>
      <c r="J65" s="99">
        <f>I65</f>
        <v>9</v>
      </c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  <c r="BO65" s="175"/>
      <c r="BP65" s="175"/>
      <c r="BQ65" s="175"/>
      <c r="BR65" s="175"/>
      <c r="BS65" s="175"/>
      <c r="BT65" s="175"/>
      <c r="BU65" s="175"/>
      <c r="BV65" s="175"/>
      <c r="BW65" s="175"/>
      <c r="BX65" s="175"/>
      <c r="BY65" s="175"/>
      <c r="BZ65" s="175"/>
      <c r="CA65" s="175">
        <f>1+3</f>
        <v>4</v>
      </c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  <c r="CU65" s="175"/>
      <c r="CV65" s="175"/>
      <c r="CW65" s="175"/>
      <c r="CX65" s="175"/>
      <c r="CY65" s="175"/>
      <c r="CZ65" s="175"/>
      <c r="DA65" s="175"/>
      <c r="DB65" s="175"/>
      <c r="DC65" s="175"/>
      <c r="DD65" s="175"/>
      <c r="DE65" s="175"/>
      <c r="DF65" s="175"/>
      <c r="DG65" s="175"/>
      <c r="DH65" s="175"/>
      <c r="DI65" s="175"/>
      <c r="DJ65" s="175"/>
      <c r="DK65" s="175"/>
      <c r="DL65" s="175"/>
      <c r="DM65" s="175"/>
      <c r="DN65" s="175"/>
      <c r="DO65" s="175"/>
      <c r="DP65" s="175"/>
      <c r="DQ65" s="175"/>
      <c r="DR65" s="175"/>
      <c r="DS65" s="175"/>
      <c r="DT65" s="175"/>
      <c r="DU65" s="175"/>
      <c r="DV65" s="175"/>
      <c r="DW65" s="175"/>
      <c r="DX65" s="175"/>
      <c r="DY65" s="175"/>
      <c r="DZ65" s="175"/>
      <c r="EA65" s="175"/>
      <c r="EB65" s="175"/>
      <c r="EC65" s="175"/>
      <c r="ED65" s="175"/>
      <c r="EE65" s="175"/>
      <c r="EF65" s="175"/>
      <c r="EG65" s="175"/>
      <c r="EH65" s="175"/>
      <c r="EI65" s="175"/>
      <c r="EJ65" s="175"/>
      <c r="EK65" s="175"/>
      <c r="EL65" s="175"/>
      <c r="EM65" s="175"/>
      <c r="EN65" s="175"/>
      <c r="EO65" s="175"/>
      <c r="EP65" s="175"/>
      <c r="EQ65" s="175"/>
      <c r="ER65" s="175"/>
      <c r="ES65" s="175"/>
      <c r="ET65" s="175"/>
      <c r="EU65" s="175"/>
      <c r="EV65" s="175"/>
      <c r="EW65" s="175"/>
      <c r="EX65" s="175"/>
      <c r="EY65" s="175"/>
      <c r="EZ65" s="175"/>
      <c r="FA65" s="175"/>
      <c r="FB65" s="175"/>
      <c r="FC65" s="175"/>
      <c r="FD65" s="175"/>
      <c r="FE65" s="175"/>
      <c r="FF65" s="175"/>
      <c r="FG65" s="175"/>
      <c r="FH65" s="175"/>
      <c r="FI65" s="175"/>
      <c r="FJ65" s="175"/>
      <c r="FK65" s="175"/>
      <c r="FL65" s="175"/>
      <c r="FM65" s="175"/>
      <c r="FN65" s="175"/>
      <c r="FO65" s="175"/>
      <c r="FP65" s="175"/>
      <c r="FQ65" s="175"/>
      <c r="FR65" s="175"/>
      <c r="FS65" s="175"/>
      <c r="FT65" s="175"/>
      <c r="FU65" s="175"/>
      <c r="FV65" s="175"/>
      <c r="FW65" s="175"/>
      <c r="FX65" s="175"/>
      <c r="FY65" s="175"/>
      <c r="FZ65" s="175"/>
      <c r="GA65" s="175"/>
      <c r="GB65" s="175"/>
      <c r="GC65" s="175"/>
      <c r="GD65" s="175"/>
      <c r="GE65" s="175"/>
      <c r="GF65" s="175"/>
      <c r="GG65" s="175"/>
      <c r="GH65" s="175"/>
      <c r="GI65" s="175"/>
      <c r="GJ65" s="175"/>
      <c r="GK65" s="175"/>
      <c r="GL65" s="175"/>
      <c r="GM65" s="175"/>
      <c r="GN65" s="175"/>
      <c r="GO65" s="175"/>
      <c r="GP65" s="175"/>
      <c r="GQ65" s="175"/>
      <c r="GR65" s="175"/>
      <c r="GS65" s="175"/>
      <c r="GT65" s="175"/>
      <c r="GU65" s="175"/>
      <c r="GV65" s="175"/>
      <c r="GW65" s="175">
        <f>1+1</f>
        <v>2</v>
      </c>
      <c r="GX65" s="175"/>
      <c r="GY65" s="175"/>
      <c r="GZ65" s="175"/>
      <c r="HA65" s="175"/>
      <c r="HB65" s="175"/>
      <c r="HC65" s="175"/>
      <c r="HD65" s="175">
        <v>3</v>
      </c>
      <c r="HE65" s="175"/>
      <c r="HF65" s="175"/>
      <c r="HG65" s="175"/>
      <c r="HH65" s="175"/>
      <c r="HI65" s="175"/>
      <c r="HJ65" s="175"/>
      <c r="HK65" s="175"/>
      <c r="HL65" s="175"/>
      <c r="HM65" s="175"/>
      <c r="HN65" s="175"/>
      <c r="HO65" s="175"/>
      <c r="HP65" s="175"/>
      <c r="HQ65" s="175"/>
      <c r="HR65" s="175"/>
      <c r="HS65" s="175"/>
      <c r="HT65" s="175"/>
      <c r="HU65" s="175"/>
      <c r="HV65" s="175"/>
      <c r="HW65" s="175"/>
      <c r="HX65" s="175"/>
      <c r="HY65" s="175"/>
      <c r="HZ65" s="175"/>
      <c r="IA65" s="175"/>
      <c r="IB65" s="175"/>
      <c r="IC65" s="175"/>
      <c r="ID65" s="175"/>
      <c r="IE65" s="175"/>
      <c r="IF65" s="175"/>
      <c r="IG65" s="175"/>
      <c r="IH65" s="175"/>
      <c r="II65" s="175"/>
      <c r="IJ65" s="175"/>
      <c r="IK65" s="175"/>
      <c r="IL65" s="175"/>
      <c r="IM65" s="175"/>
      <c r="IN65" s="175"/>
      <c r="IO65" s="175"/>
      <c r="IP65" s="175"/>
      <c r="IQ65" s="175"/>
      <c r="IR65" s="175"/>
      <c r="IS65" s="175"/>
      <c r="IT65" s="175"/>
      <c r="IU65" s="175"/>
      <c r="IV65" s="175"/>
      <c r="IW65" s="175"/>
      <c r="IX65" s="175"/>
      <c r="IY65" s="175"/>
      <c r="IZ65" s="175"/>
    </row>
    <row r="66" spans="1:260" s="13" customFormat="1" ht="18" customHeight="1">
      <c r="A66" s="99" t="s">
        <v>568</v>
      </c>
      <c r="B66" s="26" t="s">
        <v>328</v>
      </c>
      <c r="C66" s="175">
        <v>7673</v>
      </c>
      <c r="D66" s="175"/>
      <c r="E66" t="s">
        <v>329</v>
      </c>
      <c r="F66" s="175">
        <v>8008</v>
      </c>
      <c r="G66" s="175" t="s">
        <v>24</v>
      </c>
      <c r="H66" t="s">
        <v>330</v>
      </c>
      <c r="I66" s="175">
        <f t="shared" si="5"/>
        <v>9</v>
      </c>
      <c r="J66" s="99">
        <f t="shared" si="9"/>
        <v>9</v>
      </c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>
        <v>0</v>
      </c>
      <c r="BM66" s="175">
        <v>0</v>
      </c>
      <c r="BN66" s="175"/>
      <c r="BO66" s="175"/>
      <c r="BP66" s="175"/>
      <c r="BQ66" s="175"/>
      <c r="BR66" s="175"/>
      <c r="BS66" s="175"/>
      <c r="BT66" s="175"/>
      <c r="BU66" s="175"/>
      <c r="BV66" s="175"/>
      <c r="BW66" s="175"/>
      <c r="BX66" s="175"/>
      <c r="BY66" s="175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  <c r="CU66" s="175"/>
      <c r="CV66" s="175"/>
      <c r="CW66" s="175"/>
      <c r="CX66" s="175"/>
      <c r="CY66" s="175"/>
      <c r="CZ66" s="175">
        <v>3</v>
      </c>
      <c r="DA66" s="175"/>
      <c r="DB66" s="175">
        <v>4</v>
      </c>
      <c r="DC66" s="175"/>
      <c r="DD66" s="175"/>
      <c r="DE66" s="175"/>
      <c r="DF66" s="175"/>
      <c r="DG66" s="175"/>
      <c r="DH66" s="175"/>
      <c r="DI66" s="175"/>
      <c r="DJ66" s="175"/>
      <c r="DK66" s="175"/>
      <c r="DL66" s="175"/>
      <c r="DM66" s="175"/>
      <c r="DN66" s="175"/>
      <c r="DO66" s="175"/>
      <c r="DP66" s="175"/>
      <c r="DQ66" s="175"/>
      <c r="DR66" s="175"/>
      <c r="DS66" s="175"/>
      <c r="DT66" s="175"/>
      <c r="DU66" s="175"/>
      <c r="DV66" s="175"/>
      <c r="DW66" s="175"/>
      <c r="DX66" s="175"/>
      <c r="DY66" s="175"/>
      <c r="DZ66" s="175"/>
      <c r="EA66" s="175"/>
      <c r="EB66" s="175"/>
      <c r="EC66" s="175"/>
      <c r="ED66" s="175"/>
      <c r="EE66" s="175"/>
      <c r="EF66" s="175"/>
      <c r="EG66" s="175"/>
      <c r="EH66" s="175"/>
      <c r="EI66" s="175"/>
      <c r="EJ66" s="175"/>
      <c r="EK66" s="175"/>
      <c r="EL66" s="175"/>
      <c r="EM66" s="175"/>
      <c r="EN66" s="175"/>
      <c r="EO66" s="175"/>
      <c r="EP66" s="175"/>
      <c r="EQ66" s="175"/>
      <c r="ER66" s="175"/>
      <c r="ES66" s="175"/>
      <c r="ET66" s="175"/>
      <c r="EU66" s="175"/>
      <c r="EV66" s="175"/>
      <c r="EW66" s="175"/>
      <c r="EX66" s="175"/>
      <c r="EY66" s="175"/>
      <c r="EZ66" s="175"/>
      <c r="FA66" s="175"/>
      <c r="FB66" s="175"/>
      <c r="FC66" s="175"/>
      <c r="FD66" s="175"/>
      <c r="FE66" s="175"/>
      <c r="FF66" s="175">
        <v>0</v>
      </c>
      <c r="FG66" s="175">
        <f>1+0+1</f>
        <v>2</v>
      </c>
      <c r="FH66" s="175"/>
      <c r="FI66" s="175"/>
      <c r="FJ66" s="175"/>
      <c r="FK66" s="175"/>
      <c r="FL66" s="175"/>
      <c r="FM66" s="175"/>
      <c r="FN66" s="175"/>
      <c r="FO66" s="175"/>
      <c r="FP66" s="175"/>
      <c r="FQ66" s="175"/>
      <c r="FR66" s="175"/>
      <c r="FS66" s="175"/>
      <c r="FT66" s="175"/>
      <c r="FU66" s="175"/>
      <c r="FV66" s="175"/>
      <c r="FW66" s="175"/>
      <c r="FX66" s="175"/>
      <c r="FY66" s="175"/>
      <c r="FZ66" s="175"/>
      <c r="GA66" s="175"/>
      <c r="GB66" s="175"/>
      <c r="GC66" s="175"/>
      <c r="GD66" s="175"/>
      <c r="GE66" s="175"/>
      <c r="GF66" s="175"/>
      <c r="GG66" s="175"/>
      <c r="GH66" s="175"/>
      <c r="GI66" s="175"/>
      <c r="GJ66" s="175"/>
      <c r="GK66" s="175"/>
      <c r="GL66" s="175"/>
      <c r="GM66" s="175"/>
      <c r="GN66" s="175"/>
      <c r="GO66" s="175"/>
      <c r="GP66" s="175"/>
      <c r="GQ66" s="175"/>
      <c r="GR66" s="175"/>
      <c r="GS66" s="175"/>
      <c r="GT66" s="175"/>
      <c r="GU66" s="175"/>
      <c r="GV66" s="175"/>
      <c r="GW66" s="175"/>
      <c r="GX66" s="175"/>
      <c r="GY66" s="175"/>
      <c r="GZ66" s="175"/>
      <c r="HA66" s="175"/>
      <c r="HB66" s="175"/>
      <c r="HC66" s="175"/>
      <c r="HD66" s="175"/>
      <c r="HE66" s="175"/>
      <c r="HF66" s="175"/>
      <c r="HG66" s="175"/>
      <c r="HH66" s="175"/>
      <c r="HI66" s="175"/>
      <c r="HJ66" s="175"/>
      <c r="HK66" s="175"/>
      <c r="HL66" s="175"/>
      <c r="HM66" s="175"/>
      <c r="HN66" s="175"/>
      <c r="HO66" s="175"/>
      <c r="HP66" s="175">
        <v>0</v>
      </c>
      <c r="HQ66" s="175">
        <v>0</v>
      </c>
      <c r="HR66" s="175"/>
      <c r="HS66" s="175"/>
      <c r="HT66" s="175"/>
      <c r="HU66" s="175"/>
      <c r="HV66" s="175"/>
      <c r="HW66" s="175">
        <v>0</v>
      </c>
      <c r="HX66" s="175"/>
      <c r="HY66" s="175"/>
      <c r="HZ66" s="175"/>
      <c r="IA66" s="175"/>
      <c r="IB66" s="175"/>
      <c r="IC66" s="175"/>
      <c r="ID66" s="175"/>
      <c r="IE66" s="175"/>
      <c r="IF66" s="175"/>
      <c r="IG66" s="175"/>
      <c r="IH66" s="175"/>
      <c r="II66" s="175"/>
      <c r="IJ66" s="175"/>
      <c r="IK66" s="175"/>
      <c r="IL66" s="175"/>
      <c r="IM66" s="175"/>
      <c r="IN66" s="175"/>
      <c r="IO66" s="175"/>
      <c r="IP66" s="175"/>
      <c r="IQ66" s="175"/>
      <c r="IR66" s="175"/>
      <c r="IS66" s="175"/>
      <c r="IT66" s="175"/>
      <c r="IU66" s="175"/>
      <c r="IV66" s="175"/>
      <c r="IW66" s="175"/>
      <c r="IX66" s="175"/>
      <c r="IY66" s="175"/>
      <c r="IZ66" s="175"/>
    </row>
    <row r="67" spans="1:260" s="13" customFormat="1" ht="18" customHeight="1">
      <c r="A67" s="99" t="s">
        <v>569</v>
      </c>
      <c r="B67" s="26" t="s">
        <v>332</v>
      </c>
      <c r="C67" s="175">
        <v>9547</v>
      </c>
      <c r="D67" s="175">
        <v>2010</v>
      </c>
      <c r="E67" t="s">
        <v>333</v>
      </c>
      <c r="F67" s="175">
        <v>8604</v>
      </c>
      <c r="G67" s="175" t="s">
        <v>26</v>
      </c>
      <c r="H67" t="s">
        <v>42</v>
      </c>
      <c r="I67" s="175">
        <f t="shared" si="5"/>
        <v>8</v>
      </c>
      <c r="J67" s="99">
        <f>I67</f>
        <v>8</v>
      </c>
      <c r="K67" s="175"/>
      <c r="L67" s="175"/>
      <c r="M67" s="175"/>
      <c r="N67" s="175"/>
      <c r="O67" s="175"/>
      <c r="P67" s="175">
        <f>2</f>
        <v>2</v>
      </c>
      <c r="Q67" s="175"/>
      <c r="R67" s="175"/>
      <c r="S67" s="175"/>
      <c r="T67" s="175"/>
      <c r="U67" s="175"/>
      <c r="V67" s="175"/>
      <c r="W67" s="175"/>
      <c r="X67" s="175">
        <v>2</v>
      </c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5">
        <v>1</v>
      </c>
      <c r="BR67" s="175"/>
      <c r="BS67" s="175"/>
      <c r="BT67" s="175"/>
      <c r="BU67" s="175"/>
      <c r="BV67" s="175"/>
      <c r="BW67" s="175"/>
      <c r="BX67" s="175"/>
      <c r="BY67" s="175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I67" s="175"/>
      <c r="DJ67" s="175"/>
      <c r="DK67" s="175">
        <v>1</v>
      </c>
      <c r="DL67" s="175">
        <v>0</v>
      </c>
      <c r="DM67" s="175"/>
      <c r="DN67" s="175"/>
      <c r="DO67" s="175"/>
      <c r="DP67" s="175"/>
      <c r="DQ67" s="175"/>
      <c r="DR67" s="175"/>
      <c r="DS67" s="175"/>
      <c r="DT67" s="175"/>
      <c r="DU67" s="175"/>
      <c r="DV67" s="175"/>
      <c r="DW67" s="175"/>
      <c r="DX67" s="175"/>
      <c r="DY67" s="175"/>
      <c r="DZ67" s="175"/>
      <c r="EA67" s="175"/>
      <c r="EB67" s="175"/>
      <c r="EC67" s="175"/>
      <c r="ED67" s="175"/>
      <c r="EE67" s="175"/>
      <c r="EF67" s="175"/>
      <c r="EG67" s="175"/>
      <c r="EH67" s="175"/>
      <c r="EI67" s="175"/>
      <c r="EJ67" s="175"/>
      <c r="EK67" s="175"/>
      <c r="EL67" s="175"/>
      <c r="EM67" s="175"/>
      <c r="EN67" s="175"/>
      <c r="EO67" s="175"/>
      <c r="EP67" s="175"/>
      <c r="EQ67" s="175"/>
      <c r="ER67" s="175"/>
      <c r="ES67" s="175"/>
      <c r="ET67" s="175"/>
      <c r="EU67" s="175"/>
      <c r="EV67" s="175"/>
      <c r="EW67" s="175"/>
      <c r="EX67" s="175"/>
      <c r="EY67" s="175"/>
      <c r="EZ67" s="175"/>
      <c r="FA67" s="175"/>
      <c r="FB67" s="175"/>
      <c r="FC67" s="175"/>
      <c r="FD67" s="175"/>
      <c r="FE67" s="175"/>
      <c r="FF67" s="175"/>
      <c r="FG67" s="175"/>
      <c r="FH67" s="175"/>
      <c r="FI67" s="175"/>
      <c r="FJ67" s="175"/>
      <c r="FK67" s="175"/>
      <c r="FL67" s="175"/>
      <c r="FM67" s="175"/>
      <c r="FN67" s="175"/>
      <c r="FO67" s="175"/>
      <c r="FP67" s="175"/>
      <c r="FQ67" s="175"/>
      <c r="FR67" s="175"/>
      <c r="FS67" s="175"/>
      <c r="FT67" s="175"/>
      <c r="FU67" s="175"/>
      <c r="FV67" s="175"/>
      <c r="FW67" s="175"/>
      <c r="FX67" s="175"/>
      <c r="FY67" s="175"/>
      <c r="FZ67" s="175"/>
      <c r="GA67" s="175"/>
      <c r="GB67" s="175"/>
      <c r="GC67" s="175"/>
      <c r="GD67" s="175"/>
      <c r="GE67" s="175"/>
      <c r="GF67" s="175"/>
      <c r="GG67" s="175"/>
      <c r="GH67" s="175"/>
      <c r="GI67" s="175"/>
      <c r="GJ67" s="175"/>
      <c r="GK67" s="175"/>
      <c r="GL67" s="175"/>
      <c r="GM67" s="175"/>
      <c r="GN67" s="175"/>
      <c r="GO67" s="175"/>
      <c r="GP67" s="175"/>
      <c r="GQ67" s="175"/>
      <c r="GR67" s="175"/>
      <c r="GS67" s="175"/>
      <c r="GT67" s="175"/>
      <c r="GU67" s="175"/>
      <c r="GV67" s="175"/>
      <c r="GW67" s="175"/>
      <c r="GX67" s="175"/>
      <c r="GY67" s="175"/>
      <c r="GZ67" s="175"/>
      <c r="HA67" s="175"/>
      <c r="HB67" s="175"/>
      <c r="HC67" s="175"/>
      <c r="HD67" s="175"/>
      <c r="HE67" s="175"/>
      <c r="HF67" s="175"/>
      <c r="HG67" s="175"/>
      <c r="HH67" s="175"/>
      <c r="HI67" s="175"/>
      <c r="HJ67" s="175"/>
      <c r="HK67" s="175"/>
      <c r="HL67" s="175"/>
      <c r="HM67" s="175"/>
      <c r="HN67" s="175"/>
      <c r="HO67" s="175">
        <v>1</v>
      </c>
      <c r="HP67" s="175"/>
      <c r="HQ67" s="175"/>
      <c r="HR67" s="175"/>
      <c r="HS67" s="175"/>
      <c r="HT67" s="175"/>
      <c r="HU67" s="175"/>
      <c r="HV67" s="175">
        <v>1</v>
      </c>
      <c r="HW67" s="175"/>
      <c r="HX67" s="175"/>
      <c r="HY67" s="175"/>
      <c r="HZ67" s="175"/>
      <c r="IA67" s="175"/>
      <c r="IB67" s="175"/>
      <c r="IC67" s="175"/>
      <c r="ID67" s="175"/>
      <c r="IE67" s="175"/>
      <c r="IF67" s="175"/>
      <c r="IG67" s="175"/>
      <c r="IH67" s="175"/>
      <c r="II67" s="175"/>
      <c r="IJ67" s="175"/>
      <c r="IK67" s="175"/>
      <c r="IL67" s="175"/>
      <c r="IM67" s="175"/>
      <c r="IN67" s="175"/>
      <c r="IO67" s="175"/>
      <c r="IP67" s="175"/>
      <c r="IQ67" s="175"/>
      <c r="IR67" s="175"/>
      <c r="IS67" s="175"/>
      <c r="IT67" s="175"/>
      <c r="IU67" s="175"/>
      <c r="IV67" s="175"/>
      <c r="IW67" s="175"/>
      <c r="IX67" s="175"/>
      <c r="IY67" s="175"/>
      <c r="IZ67" s="175"/>
    </row>
    <row r="68" spans="1:260" s="13" customFormat="1" ht="18.75" customHeight="1">
      <c r="A68" s="99" t="s">
        <v>569</v>
      </c>
      <c r="B68" s="26" t="s">
        <v>519</v>
      </c>
      <c r="C68" s="175">
        <v>11222</v>
      </c>
      <c r="D68" s="175">
        <v>2015</v>
      </c>
      <c r="E68" s="4" t="s">
        <v>79</v>
      </c>
      <c r="F68" s="175">
        <v>5185</v>
      </c>
      <c r="G68" s="12" t="s">
        <v>16</v>
      </c>
      <c r="H68" s="4" t="s">
        <v>42</v>
      </c>
      <c r="I68" s="175">
        <f t="shared" si="5"/>
        <v>8</v>
      </c>
      <c r="J68" s="99">
        <f t="shared" si="9"/>
        <v>8</v>
      </c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5"/>
      <c r="BR68" s="175"/>
      <c r="BS68" s="175"/>
      <c r="BT68" s="175"/>
      <c r="BU68" s="175"/>
      <c r="BV68" s="175"/>
      <c r="BW68" s="175"/>
      <c r="BX68" s="175"/>
      <c r="BY68" s="175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  <c r="CU68" s="175"/>
      <c r="CV68" s="175"/>
      <c r="CW68" s="175"/>
      <c r="CX68" s="175"/>
      <c r="CY68" s="175"/>
      <c r="CZ68" s="175"/>
      <c r="DA68" s="175"/>
      <c r="DB68" s="175"/>
      <c r="DC68" s="175"/>
      <c r="DD68" s="175"/>
      <c r="DE68" s="175"/>
      <c r="DF68" s="175"/>
      <c r="DG68" s="175"/>
      <c r="DH68" s="175"/>
      <c r="DI68" s="175"/>
      <c r="DJ68" s="175"/>
      <c r="DK68" s="175"/>
      <c r="DL68" s="175"/>
      <c r="DM68" s="175"/>
      <c r="DN68" s="175"/>
      <c r="DO68" s="175"/>
      <c r="DP68" s="175"/>
      <c r="DQ68" s="175"/>
      <c r="DR68" s="175"/>
      <c r="DS68" s="175"/>
      <c r="DT68" s="175"/>
      <c r="DU68" s="175"/>
      <c r="DV68" s="175"/>
      <c r="DW68" s="175"/>
      <c r="DX68" s="175"/>
      <c r="DY68" s="175"/>
      <c r="DZ68" s="175"/>
      <c r="EA68" s="175"/>
      <c r="EB68" s="175"/>
      <c r="EC68" s="175"/>
      <c r="ED68" s="175"/>
      <c r="EE68" s="175"/>
      <c r="EF68" s="175"/>
      <c r="EG68" s="175"/>
      <c r="EH68" s="175"/>
      <c r="EI68" s="175"/>
      <c r="EJ68" s="175"/>
      <c r="EK68" s="175"/>
      <c r="EL68" s="175"/>
      <c r="EM68" s="175"/>
      <c r="EN68" s="175"/>
      <c r="EO68" s="175"/>
      <c r="EP68" s="175"/>
      <c r="EQ68" s="175"/>
      <c r="ER68" s="175"/>
      <c r="ES68" s="175"/>
      <c r="ET68" s="175"/>
      <c r="EU68" s="175"/>
      <c r="EV68" s="175"/>
      <c r="EW68" s="175"/>
      <c r="EX68" s="175"/>
      <c r="EY68" s="175"/>
      <c r="EZ68" s="175"/>
      <c r="FA68" s="175"/>
      <c r="FB68" s="175"/>
      <c r="FC68" s="175"/>
      <c r="FD68" s="175"/>
      <c r="FE68" s="175"/>
      <c r="FF68" s="175"/>
      <c r="FG68" s="175"/>
      <c r="FH68" s="175"/>
      <c r="FI68" s="175"/>
      <c r="FJ68" s="175"/>
      <c r="FK68" s="175"/>
      <c r="FL68" s="175"/>
      <c r="FM68" s="175"/>
      <c r="FN68" s="175"/>
      <c r="FO68" s="175"/>
      <c r="FP68" s="175"/>
      <c r="FQ68" s="175"/>
      <c r="FR68" s="175"/>
      <c r="FS68" s="175"/>
      <c r="FT68" s="175"/>
      <c r="FU68" s="175"/>
      <c r="FV68" s="175"/>
      <c r="FW68" s="175"/>
      <c r="FX68" s="175"/>
      <c r="FY68" s="175"/>
      <c r="FZ68" s="175"/>
      <c r="GA68" s="175"/>
      <c r="GB68" s="175"/>
      <c r="GC68" s="175"/>
      <c r="GD68" s="175"/>
      <c r="GE68" s="175"/>
      <c r="GF68" s="175"/>
      <c r="GG68" s="175"/>
      <c r="GH68" s="175"/>
      <c r="GI68" s="175"/>
      <c r="GJ68" s="175"/>
      <c r="GK68" s="175"/>
      <c r="GL68" s="175"/>
      <c r="GM68" s="175"/>
      <c r="GN68" s="175"/>
      <c r="GO68" s="175"/>
      <c r="GP68" s="175"/>
      <c r="GQ68" s="175"/>
      <c r="GR68" s="175"/>
      <c r="GS68" s="175"/>
      <c r="GT68" s="175">
        <f>5+3</f>
        <v>8</v>
      </c>
      <c r="GU68" s="175"/>
      <c r="GV68" s="175"/>
      <c r="GW68" s="175"/>
      <c r="GX68" s="175"/>
      <c r="GY68" s="175"/>
      <c r="GZ68" s="175"/>
      <c r="HA68" s="175"/>
      <c r="HB68" s="175"/>
      <c r="HC68" s="175"/>
      <c r="HD68" s="175"/>
      <c r="HE68" s="175"/>
      <c r="HF68" s="175"/>
      <c r="HG68" s="175"/>
      <c r="HH68" s="175"/>
      <c r="HI68" s="175"/>
      <c r="HJ68" s="175"/>
      <c r="HK68" s="175"/>
      <c r="HL68" s="175"/>
      <c r="HM68" s="175"/>
      <c r="HN68" s="175"/>
      <c r="HO68" s="175"/>
      <c r="HP68" s="175"/>
      <c r="HQ68" s="175"/>
      <c r="HR68" s="175"/>
      <c r="HS68" s="175"/>
      <c r="HT68" s="175"/>
      <c r="HU68" s="175"/>
      <c r="HV68" s="175"/>
      <c r="HW68" s="175"/>
      <c r="HX68" s="175"/>
      <c r="HY68" s="175"/>
      <c r="HZ68" s="175"/>
      <c r="IA68" s="175"/>
      <c r="IB68" s="175"/>
      <c r="IC68" s="175"/>
      <c r="ID68" s="175"/>
      <c r="IE68" s="175"/>
      <c r="IF68" s="175"/>
      <c r="IG68" s="175"/>
      <c r="IH68" s="175"/>
      <c r="II68" s="175"/>
      <c r="IJ68" s="175"/>
      <c r="IK68" s="175"/>
      <c r="IL68" s="175"/>
      <c r="IM68" s="175"/>
      <c r="IN68" s="175"/>
      <c r="IO68" s="175"/>
      <c r="IP68" s="175"/>
      <c r="IQ68" s="175"/>
      <c r="IR68" s="175"/>
      <c r="IS68" s="175"/>
      <c r="IT68" s="175"/>
      <c r="IU68" s="175"/>
      <c r="IV68" s="175"/>
      <c r="IW68" s="175"/>
      <c r="IX68" s="175"/>
      <c r="IY68" s="175"/>
      <c r="IZ68" s="175"/>
    </row>
    <row r="69" spans="1:260" s="13" customFormat="1" ht="18" customHeight="1">
      <c r="A69" s="99" t="s">
        <v>569</v>
      </c>
      <c r="B69" s="26" t="s">
        <v>49</v>
      </c>
      <c r="C69" s="175">
        <v>9086</v>
      </c>
      <c r="D69" s="175">
        <v>2006</v>
      </c>
      <c r="E69" t="s">
        <v>98</v>
      </c>
      <c r="F69" s="175">
        <v>7856</v>
      </c>
      <c r="G69" s="175" t="s">
        <v>24</v>
      </c>
      <c r="H69" t="s">
        <v>32</v>
      </c>
      <c r="I69" s="175">
        <f t="shared" si="5"/>
        <v>8</v>
      </c>
      <c r="J69" s="99">
        <f t="shared" si="9"/>
        <v>8</v>
      </c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  <c r="BO69" s="175"/>
      <c r="BP69" s="175"/>
      <c r="BQ69" s="175"/>
      <c r="BR69" s="175"/>
      <c r="BS69" s="175"/>
      <c r="BT69" s="175"/>
      <c r="BU69" s="175"/>
      <c r="BV69" s="175"/>
      <c r="BW69" s="175"/>
      <c r="BX69" s="175"/>
      <c r="BY69" s="175"/>
      <c r="BZ69" s="175"/>
      <c r="CA69" s="175"/>
      <c r="CB69" s="175"/>
      <c r="CC69" s="175">
        <v>0</v>
      </c>
      <c r="CD69" s="175">
        <v>4</v>
      </c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  <c r="CU69" s="175"/>
      <c r="CV69" s="175"/>
      <c r="CW69" s="175"/>
      <c r="CX69" s="175"/>
      <c r="CY69" s="175"/>
      <c r="CZ69" s="175"/>
      <c r="DA69" s="175"/>
      <c r="DB69" s="175"/>
      <c r="DC69" s="175"/>
      <c r="DD69" s="175"/>
      <c r="DE69" s="175"/>
      <c r="DF69" s="175"/>
      <c r="DG69" s="175"/>
      <c r="DH69" s="175"/>
      <c r="DI69" s="175"/>
      <c r="DJ69" s="175"/>
      <c r="DK69" s="175"/>
      <c r="DL69" s="175"/>
      <c r="DM69" s="175"/>
      <c r="DN69" s="175"/>
      <c r="DO69" s="175"/>
      <c r="DP69" s="175"/>
      <c r="DQ69" s="175"/>
      <c r="DR69" s="175"/>
      <c r="DS69" s="175"/>
      <c r="DT69" s="175"/>
      <c r="DU69" s="175"/>
      <c r="DV69" s="175">
        <v>2</v>
      </c>
      <c r="DW69" s="175">
        <v>0</v>
      </c>
      <c r="DX69" s="175"/>
      <c r="DY69" s="175"/>
      <c r="DZ69" s="175"/>
      <c r="EA69" s="175"/>
      <c r="EB69" s="175"/>
      <c r="EC69" s="175">
        <v>0</v>
      </c>
      <c r="ED69" s="175"/>
      <c r="EE69" s="175"/>
      <c r="EF69" s="175"/>
      <c r="EG69" s="175">
        <v>2</v>
      </c>
      <c r="EH69" s="175"/>
      <c r="EI69" s="175"/>
      <c r="EJ69" s="175"/>
      <c r="EK69" s="175"/>
      <c r="EL69" s="175"/>
      <c r="EM69" s="175"/>
      <c r="EN69" s="175"/>
      <c r="EO69" s="175"/>
      <c r="EP69" s="175"/>
      <c r="EQ69" s="175"/>
      <c r="ER69" s="175"/>
      <c r="ES69" s="175"/>
      <c r="ET69" s="175"/>
      <c r="EU69" s="175"/>
      <c r="EV69" s="175"/>
      <c r="EW69" s="175"/>
      <c r="EX69" s="175"/>
      <c r="EY69" s="175"/>
      <c r="EZ69" s="175"/>
      <c r="FA69" s="175"/>
      <c r="FB69" s="175"/>
      <c r="FC69" s="175"/>
      <c r="FD69" s="175"/>
      <c r="FE69" s="175"/>
      <c r="FF69" s="175"/>
      <c r="FG69" s="175"/>
      <c r="FH69" s="175"/>
      <c r="FI69" s="175"/>
      <c r="FJ69" s="175"/>
      <c r="FK69" s="175"/>
      <c r="FL69" s="175"/>
      <c r="FM69" s="175"/>
      <c r="FN69" s="175"/>
      <c r="FO69" s="175"/>
      <c r="FP69" s="175"/>
      <c r="FQ69" s="175"/>
      <c r="FR69" s="175"/>
      <c r="FS69" s="175"/>
      <c r="FT69" s="175"/>
      <c r="FU69" s="175"/>
      <c r="FV69" s="175"/>
      <c r="FW69" s="175"/>
      <c r="FX69" s="175"/>
      <c r="FY69" s="175"/>
      <c r="FZ69" s="175"/>
      <c r="GA69" s="175"/>
      <c r="GB69" s="175"/>
      <c r="GC69" s="175"/>
      <c r="GD69" s="175"/>
      <c r="GE69" s="175"/>
      <c r="GF69" s="175"/>
      <c r="GG69" s="175"/>
      <c r="GH69" s="175"/>
      <c r="GI69" s="175"/>
      <c r="GJ69" s="175"/>
      <c r="GK69" s="175"/>
      <c r="GL69" s="175"/>
      <c r="GM69" s="175"/>
      <c r="GN69" s="175"/>
      <c r="GO69" s="175"/>
      <c r="GP69" s="175"/>
      <c r="GQ69" s="175"/>
      <c r="GR69" s="175"/>
      <c r="GS69" s="175"/>
      <c r="GT69" s="175"/>
      <c r="GU69" s="175"/>
      <c r="GV69" s="175"/>
      <c r="GW69" s="175"/>
      <c r="GX69" s="175"/>
      <c r="GY69" s="175"/>
      <c r="GZ69" s="175"/>
      <c r="HA69" s="175"/>
      <c r="HB69" s="175"/>
      <c r="HC69" s="175"/>
      <c r="HD69" s="175"/>
      <c r="HE69" s="175"/>
      <c r="HF69" s="175"/>
      <c r="HG69" s="175"/>
      <c r="HH69" s="175"/>
      <c r="HI69" s="175"/>
      <c r="HJ69" s="175"/>
      <c r="HK69" s="175"/>
      <c r="HL69" s="175"/>
      <c r="HM69" s="175"/>
      <c r="HN69" s="175"/>
      <c r="HO69" s="175"/>
      <c r="HP69" s="175"/>
      <c r="HQ69" s="175"/>
      <c r="HR69" s="175"/>
      <c r="HS69" s="175"/>
      <c r="HT69" s="175"/>
      <c r="HU69" s="175"/>
      <c r="HV69" s="175"/>
      <c r="HW69" s="175"/>
      <c r="HX69" s="175"/>
      <c r="HY69" s="175"/>
      <c r="HZ69" s="175"/>
      <c r="IA69" s="175"/>
      <c r="IB69" s="175"/>
      <c r="IC69" s="175"/>
      <c r="ID69" s="175"/>
      <c r="IE69" s="175"/>
      <c r="IF69" s="175"/>
      <c r="IG69" s="175"/>
      <c r="IH69" s="175"/>
      <c r="II69" s="175"/>
      <c r="IJ69" s="175"/>
      <c r="IK69" s="175"/>
      <c r="IL69" s="175"/>
      <c r="IM69" s="175"/>
      <c r="IN69" s="175"/>
      <c r="IO69" s="175"/>
      <c r="IP69" s="175"/>
      <c r="IQ69" s="175"/>
      <c r="IR69" s="175"/>
      <c r="IS69" s="175"/>
      <c r="IT69" s="175"/>
      <c r="IU69" s="175"/>
      <c r="IV69" s="175"/>
      <c r="IW69" s="175"/>
      <c r="IX69" s="175"/>
      <c r="IY69" s="175"/>
      <c r="IZ69" s="175"/>
    </row>
    <row r="70" spans="1:260" s="13" customFormat="1" ht="18" customHeight="1">
      <c r="A70" s="99" t="s">
        <v>569</v>
      </c>
      <c r="B70" s="26" t="s">
        <v>522</v>
      </c>
      <c r="C70" s="175">
        <v>10340</v>
      </c>
      <c r="D70" s="175">
        <v>2013</v>
      </c>
      <c r="E70" s="4" t="s">
        <v>33</v>
      </c>
      <c r="F70" s="175">
        <v>4256</v>
      </c>
      <c r="G70" s="12" t="s">
        <v>16</v>
      </c>
      <c r="H70" s="4" t="s">
        <v>315</v>
      </c>
      <c r="I70" s="175">
        <f t="shared" si="5"/>
        <v>8</v>
      </c>
      <c r="J70" s="99">
        <f t="shared" si="9"/>
        <v>8</v>
      </c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175"/>
      <c r="BQ70" s="175"/>
      <c r="BR70" s="175"/>
      <c r="BS70" s="175"/>
      <c r="BT70" s="175"/>
      <c r="BU70" s="175"/>
      <c r="BV70" s="175"/>
      <c r="BW70" s="175"/>
      <c r="BX70" s="175"/>
      <c r="BY70" s="175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I70" s="175"/>
      <c r="DJ70" s="175"/>
      <c r="DK70" s="175"/>
      <c r="DL70" s="175"/>
      <c r="DM70" s="175"/>
      <c r="DN70" s="175"/>
      <c r="DO70" s="175"/>
      <c r="DP70" s="175"/>
      <c r="DQ70" s="175"/>
      <c r="DR70" s="175"/>
      <c r="DS70" s="175"/>
      <c r="DT70" s="175"/>
      <c r="DU70" s="175"/>
      <c r="DV70" s="175"/>
      <c r="DW70" s="175"/>
      <c r="DX70" s="175"/>
      <c r="DY70" s="175"/>
      <c r="DZ70" s="175"/>
      <c r="EA70" s="175"/>
      <c r="EB70" s="175"/>
      <c r="EC70" s="175"/>
      <c r="ED70" s="175"/>
      <c r="EE70" s="175"/>
      <c r="EF70" s="175"/>
      <c r="EG70" s="175"/>
      <c r="EH70" s="175"/>
      <c r="EI70" s="175"/>
      <c r="EJ70" s="175"/>
      <c r="EK70" s="175"/>
      <c r="EL70" s="175"/>
      <c r="EM70" s="175"/>
      <c r="EN70" s="175"/>
      <c r="EO70" s="175"/>
      <c r="EP70" s="175"/>
      <c r="EQ70" s="175"/>
      <c r="ER70" s="175"/>
      <c r="ES70" s="175"/>
      <c r="ET70" s="175"/>
      <c r="EU70" s="175"/>
      <c r="EV70" s="175"/>
      <c r="EW70" s="175"/>
      <c r="EX70" s="175"/>
      <c r="EY70" s="175"/>
      <c r="EZ70" s="175"/>
      <c r="FA70" s="175"/>
      <c r="FB70" s="175"/>
      <c r="FC70" s="175"/>
      <c r="FD70" s="175"/>
      <c r="FE70" s="175"/>
      <c r="FF70" s="175"/>
      <c r="FG70" s="175"/>
      <c r="FH70" s="175"/>
      <c r="FI70" s="175"/>
      <c r="FJ70" s="175"/>
      <c r="FK70" s="175"/>
      <c r="FL70" s="175"/>
      <c r="FM70" s="175"/>
      <c r="FN70" s="175"/>
      <c r="FO70" s="175"/>
      <c r="FP70" s="175"/>
      <c r="FQ70" s="175"/>
      <c r="FR70" s="175"/>
      <c r="FS70" s="175"/>
      <c r="FT70" s="175"/>
      <c r="FU70" s="175"/>
      <c r="FV70" s="175"/>
      <c r="FW70" s="175"/>
      <c r="FX70" s="175"/>
      <c r="FY70" s="175"/>
      <c r="FZ70" s="175"/>
      <c r="GA70" s="175"/>
      <c r="GB70" s="175"/>
      <c r="GC70" s="175"/>
      <c r="GD70" s="175"/>
      <c r="GE70" s="175"/>
      <c r="GF70" s="175"/>
      <c r="GG70" s="175"/>
      <c r="GH70" s="175"/>
      <c r="GI70" s="175"/>
      <c r="GJ70" s="175"/>
      <c r="GK70" s="175"/>
      <c r="GL70" s="175"/>
      <c r="GM70" s="175"/>
      <c r="GN70" s="175"/>
      <c r="GO70" s="175"/>
      <c r="GP70" s="175"/>
      <c r="GQ70" s="175"/>
      <c r="GR70" s="175"/>
      <c r="GS70" s="175"/>
      <c r="GT70" s="175"/>
      <c r="GU70" s="175"/>
      <c r="GV70" s="175"/>
      <c r="GW70" s="175">
        <f>2+1</f>
        <v>3</v>
      </c>
      <c r="GX70" s="175">
        <v>3</v>
      </c>
      <c r="GY70" s="175"/>
      <c r="GZ70" s="175"/>
      <c r="HA70" s="175"/>
      <c r="HB70" s="175"/>
      <c r="HC70" s="175"/>
      <c r="HD70" s="175"/>
      <c r="HE70" s="175"/>
      <c r="HF70" s="175">
        <v>2</v>
      </c>
      <c r="HG70" s="175"/>
      <c r="HH70" s="175"/>
      <c r="HI70" s="175"/>
      <c r="HJ70" s="175"/>
      <c r="HK70" s="175"/>
      <c r="HL70" s="175"/>
      <c r="HM70" s="175"/>
      <c r="HN70" s="175"/>
      <c r="HO70" s="175"/>
      <c r="HP70" s="175"/>
      <c r="HQ70" s="175"/>
      <c r="HR70" s="175"/>
      <c r="HS70" s="175"/>
      <c r="HT70" s="175"/>
      <c r="HU70" s="175"/>
      <c r="HV70" s="175"/>
      <c r="HW70" s="175"/>
      <c r="HX70" s="175"/>
      <c r="HY70" s="175"/>
      <c r="HZ70" s="175"/>
      <c r="IA70" s="175"/>
      <c r="IB70" s="175"/>
      <c r="IC70" s="175"/>
      <c r="ID70" s="175"/>
      <c r="IE70" s="175"/>
      <c r="IF70" s="175"/>
      <c r="IG70" s="175"/>
      <c r="IH70" s="175"/>
      <c r="II70" s="175"/>
      <c r="IJ70" s="175"/>
      <c r="IK70" s="175"/>
      <c r="IL70" s="175"/>
      <c r="IM70" s="175"/>
      <c r="IN70" s="175"/>
      <c r="IO70" s="175"/>
      <c r="IP70" s="175"/>
      <c r="IQ70" s="175"/>
      <c r="IR70" s="175"/>
      <c r="IS70" s="175"/>
      <c r="IT70" s="175"/>
      <c r="IU70" s="175"/>
      <c r="IV70" s="175"/>
      <c r="IW70" s="175"/>
      <c r="IX70" s="175"/>
      <c r="IY70" s="175"/>
      <c r="IZ70" s="175"/>
    </row>
    <row r="71" spans="1:260" s="13" customFormat="1" ht="18" customHeight="1">
      <c r="A71" s="99" t="s">
        <v>554</v>
      </c>
      <c r="B71" s="26" t="s">
        <v>369</v>
      </c>
      <c r="C71" s="175">
        <v>7864</v>
      </c>
      <c r="D71" s="175">
        <v>2008</v>
      </c>
      <c r="E71" t="s">
        <v>370</v>
      </c>
      <c r="F71" s="175">
        <v>3874</v>
      </c>
      <c r="G71" s="175" t="s">
        <v>24</v>
      </c>
      <c r="H71" t="s">
        <v>371</v>
      </c>
      <c r="I71" s="175">
        <f t="shared" si="5"/>
        <v>7</v>
      </c>
      <c r="J71" s="99">
        <f t="shared" si="9"/>
        <v>7</v>
      </c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5"/>
      <c r="BR71" s="175"/>
      <c r="BS71" s="175"/>
      <c r="BT71" s="175"/>
      <c r="BU71" s="175"/>
      <c r="BV71" s="175"/>
      <c r="BW71" s="175"/>
      <c r="BX71" s="175"/>
      <c r="BY71" s="17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  <c r="CU71" s="175"/>
      <c r="CV71" s="175"/>
      <c r="CW71" s="175"/>
      <c r="CX71" s="175"/>
      <c r="CY71" s="175"/>
      <c r="CZ71" s="175"/>
      <c r="DA71" s="175"/>
      <c r="DB71" s="175"/>
      <c r="DC71" s="175"/>
      <c r="DD71" s="175"/>
      <c r="DE71" s="175"/>
      <c r="DF71" s="175"/>
      <c r="DG71" s="175"/>
      <c r="DH71" s="175"/>
      <c r="DI71" s="175"/>
      <c r="DJ71" s="175"/>
      <c r="DK71" s="175"/>
      <c r="DL71" s="175"/>
      <c r="DM71" s="175"/>
      <c r="DN71" s="175"/>
      <c r="DO71" s="175"/>
      <c r="DP71" s="175"/>
      <c r="DQ71" s="175"/>
      <c r="DR71" s="175"/>
      <c r="DS71" s="175"/>
      <c r="DT71" s="175"/>
      <c r="DU71" s="175"/>
      <c r="DV71" s="175"/>
      <c r="DW71" s="175"/>
      <c r="DX71" s="175"/>
      <c r="DY71" s="175"/>
      <c r="DZ71" s="175"/>
      <c r="EA71" s="175"/>
      <c r="EB71" s="175"/>
      <c r="EC71" s="175"/>
      <c r="ED71" s="175"/>
      <c r="EE71" s="175"/>
      <c r="EF71" s="175"/>
      <c r="EG71" s="175"/>
      <c r="EH71" s="175"/>
      <c r="EI71" s="175"/>
      <c r="EJ71" s="175"/>
      <c r="EK71" s="175"/>
      <c r="EL71" s="175"/>
      <c r="EM71" s="175"/>
      <c r="EN71" s="175"/>
      <c r="EO71" s="175">
        <v>4</v>
      </c>
      <c r="EP71" s="175">
        <v>3</v>
      </c>
      <c r="EQ71" s="175"/>
      <c r="ER71" s="175"/>
      <c r="ES71" s="175"/>
      <c r="ET71" s="175"/>
      <c r="EU71" s="175"/>
      <c r="EV71" s="175"/>
      <c r="EW71" s="175"/>
      <c r="EX71" s="175"/>
      <c r="EY71" s="175"/>
      <c r="EZ71" s="175"/>
      <c r="FA71" s="175"/>
      <c r="FB71" s="175"/>
      <c r="FC71" s="175"/>
      <c r="FD71" s="175"/>
      <c r="FE71" s="175"/>
      <c r="FF71" s="175">
        <v>0</v>
      </c>
      <c r="FG71" s="175">
        <v>0</v>
      </c>
      <c r="FH71" s="175"/>
      <c r="FI71" s="175"/>
      <c r="FJ71" s="175"/>
      <c r="FK71" s="175"/>
      <c r="FL71" s="175"/>
      <c r="FM71" s="175"/>
      <c r="FN71" s="175"/>
      <c r="FO71" s="175"/>
      <c r="FP71" s="175"/>
      <c r="FQ71" s="175"/>
      <c r="FR71" s="175"/>
      <c r="FS71" s="175"/>
      <c r="FT71" s="175"/>
      <c r="FU71" s="175"/>
      <c r="FV71" s="175"/>
      <c r="FW71" s="175"/>
      <c r="FX71" s="175"/>
      <c r="FY71" s="175"/>
      <c r="FZ71" s="175"/>
      <c r="GA71" s="175"/>
      <c r="GB71" s="175"/>
      <c r="GC71" s="175"/>
      <c r="GD71" s="175"/>
      <c r="GE71" s="175"/>
      <c r="GF71" s="175"/>
      <c r="GG71" s="175"/>
      <c r="GH71" s="175"/>
      <c r="GI71" s="175"/>
      <c r="GJ71" s="175"/>
      <c r="GK71" s="175"/>
      <c r="GL71" s="175"/>
      <c r="GM71" s="175"/>
      <c r="GN71" s="175"/>
      <c r="GO71" s="175"/>
      <c r="GP71" s="175"/>
      <c r="GQ71" s="175"/>
      <c r="GR71" s="175"/>
      <c r="GS71" s="175"/>
      <c r="GT71" s="175"/>
      <c r="GU71" s="175"/>
      <c r="GV71" s="175"/>
      <c r="GW71" s="175"/>
      <c r="GX71" s="175"/>
      <c r="GY71" s="175"/>
      <c r="GZ71" s="175"/>
      <c r="HA71" s="175"/>
      <c r="HB71" s="175"/>
      <c r="HC71" s="175"/>
      <c r="HD71" s="175"/>
      <c r="HE71" s="175"/>
      <c r="HF71" s="175"/>
      <c r="HG71" s="175"/>
      <c r="HH71" s="175"/>
      <c r="HI71" s="175"/>
      <c r="HJ71" s="175"/>
      <c r="HK71" s="175"/>
      <c r="HL71" s="175"/>
      <c r="HM71" s="175"/>
      <c r="HN71" s="175"/>
      <c r="HO71" s="175"/>
      <c r="HP71" s="175"/>
      <c r="HQ71" s="175"/>
      <c r="HR71" s="175"/>
      <c r="HS71" s="175"/>
      <c r="HT71" s="175"/>
      <c r="HU71" s="175"/>
      <c r="HV71" s="175"/>
      <c r="HW71" s="175">
        <v>0</v>
      </c>
      <c r="HX71" s="175"/>
      <c r="HY71" s="175">
        <v>0</v>
      </c>
      <c r="HZ71" s="175"/>
      <c r="IA71" s="175"/>
      <c r="IB71" s="175"/>
      <c r="IC71" s="175"/>
      <c r="ID71" s="175"/>
      <c r="IE71" s="175"/>
      <c r="IF71" s="175"/>
      <c r="IG71" s="175"/>
      <c r="IH71" s="175"/>
      <c r="II71" s="175"/>
      <c r="IJ71" s="175"/>
      <c r="IK71" s="175"/>
      <c r="IL71" s="175"/>
      <c r="IM71" s="175"/>
      <c r="IN71" s="175"/>
      <c r="IO71" s="175"/>
      <c r="IP71" s="175"/>
      <c r="IQ71" s="175"/>
      <c r="IR71" s="175"/>
      <c r="IS71" s="175"/>
      <c r="IT71" s="175"/>
      <c r="IU71" s="175"/>
      <c r="IV71" s="175"/>
      <c r="IW71" s="175"/>
      <c r="IX71" s="175"/>
      <c r="IY71" s="175"/>
      <c r="IZ71" s="175"/>
    </row>
    <row r="72" spans="1:260" s="13" customFormat="1" ht="18" customHeight="1">
      <c r="A72" s="99" t="s">
        <v>554</v>
      </c>
      <c r="B72" s="261" t="s">
        <v>325</v>
      </c>
      <c r="C72" s="175">
        <v>10194</v>
      </c>
      <c r="D72" s="175">
        <v>2014</v>
      </c>
      <c r="E72" t="s">
        <v>160</v>
      </c>
      <c r="F72" s="175">
        <v>6761</v>
      </c>
      <c r="G72" s="175" t="s">
        <v>26</v>
      </c>
      <c r="H72" t="s">
        <v>42</v>
      </c>
      <c r="I72" s="175">
        <f t="shared" ref="I72:I103" si="10">SUM(K72:IZ72)</f>
        <v>7</v>
      </c>
      <c r="J72" s="99">
        <f t="shared" si="8"/>
        <v>7</v>
      </c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>
        <f>3+1</f>
        <v>4</v>
      </c>
      <c r="AH72" s="175">
        <f>1+1</f>
        <v>2</v>
      </c>
      <c r="AI72" s="175"/>
      <c r="AJ72" s="175"/>
      <c r="AK72" s="175"/>
      <c r="AL72" s="175"/>
      <c r="AM72" s="175"/>
      <c r="AN72" s="175"/>
      <c r="AO72" s="175">
        <v>1</v>
      </c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>
        <v>0</v>
      </c>
      <c r="BM72" s="175"/>
      <c r="BN72" s="175"/>
      <c r="BO72" s="175"/>
      <c r="BP72" s="175"/>
      <c r="BQ72" s="175"/>
      <c r="BR72" s="175"/>
      <c r="BS72" s="175"/>
      <c r="BT72" s="175"/>
      <c r="BU72" s="175"/>
      <c r="BV72" s="175"/>
      <c r="BW72" s="175"/>
      <c r="BX72" s="175"/>
      <c r="BY72" s="17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  <c r="CU72" s="175"/>
      <c r="CV72" s="175"/>
      <c r="CW72" s="175"/>
      <c r="CX72" s="175"/>
      <c r="CY72" s="175"/>
      <c r="CZ72" s="175"/>
      <c r="DA72" s="175"/>
      <c r="DB72" s="175"/>
      <c r="DC72" s="175"/>
      <c r="DD72" s="175"/>
      <c r="DE72" s="175"/>
      <c r="DF72" s="175"/>
      <c r="DG72" s="175"/>
      <c r="DH72" s="175"/>
      <c r="DI72" s="175"/>
      <c r="DJ72" s="175"/>
      <c r="DK72" s="175"/>
      <c r="DL72" s="175"/>
      <c r="DM72" s="175"/>
      <c r="DN72" s="175"/>
      <c r="DO72" s="175"/>
      <c r="DP72" s="175"/>
      <c r="DQ72" s="175"/>
      <c r="DR72" s="175"/>
      <c r="DS72" s="175"/>
      <c r="DT72" s="175"/>
      <c r="DU72" s="175"/>
      <c r="DV72" s="175"/>
      <c r="DW72" s="175"/>
      <c r="DX72" s="175"/>
      <c r="DY72" s="175"/>
      <c r="DZ72" s="175"/>
      <c r="EA72" s="175"/>
      <c r="EB72" s="175"/>
      <c r="EC72" s="175"/>
      <c r="ED72" s="175"/>
      <c r="EE72" s="175"/>
      <c r="EF72" s="175"/>
      <c r="EG72" s="175"/>
      <c r="EH72" s="175"/>
      <c r="EI72" s="175"/>
      <c r="EJ72" s="175"/>
      <c r="EK72" s="175"/>
      <c r="EL72" s="175"/>
      <c r="EM72" s="175"/>
      <c r="EN72" s="175"/>
      <c r="EO72" s="175"/>
      <c r="EP72" s="175"/>
      <c r="EQ72" s="175"/>
      <c r="ER72" s="175"/>
      <c r="ES72" s="175"/>
      <c r="ET72" s="175"/>
      <c r="EU72" s="175"/>
      <c r="EV72" s="175"/>
      <c r="EW72" s="175"/>
      <c r="EX72" s="175"/>
      <c r="EY72" s="175"/>
      <c r="EZ72" s="175"/>
      <c r="FA72" s="175"/>
      <c r="FB72" s="175"/>
      <c r="FC72" s="175"/>
      <c r="FD72" s="175"/>
      <c r="FE72" s="175"/>
      <c r="FF72" s="175"/>
      <c r="FG72" s="175"/>
      <c r="FH72" s="175"/>
      <c r="FI72" s="175"/>
      <c r="FJ72" s="175"/>
      <c r="FK72" s="175"/>
      <c r="FL72" s="175"/>
      <c r="FM72" s="175"/>
      <c r="FN72" s="175"/>
      <c r="FO72" s="175"/>
      <c r="FP72" s="175"/>
      <c r="FQ72" s="175"/>
      <c r="FR72" s="175"/>
      <c r="FS72" s="175"/>
      <c r="FT72" s="175"/>
      <c r="FU72" s="175"/>
      <c r="FV72" s="175"/>
      <c r="FW72" s="175"/>
      <c r="FX72" s="175"/>
      <c r="FY72" s="175"/>
      <c r="FZ72" s="175"/>
      <c r="GA72" s="175"/>
      <c r="GB72" s="175"/>
      <c r="GC72" s="175"/>
      <c r="GD72" s="175"/>
      <c r="GE72" s="175"/>
      <c r="GF72" s="175"/>
      <c r="GG72" s="175"/>
      <c r="GH72" s="175"/>
      <c r="GI72" s="175"/>
      <c r="GJ72" s="175"/>
      <c r="GK72" s="175"/>
      <c r="GL72" s="175"/>
      <c r="GM72" s="175"/>
      <c r="GN72" s="175"/>
      <c r="GO72" s="175"/>
      <c r="GP72" s="175"/>
      <c r="GQ72" s="175"/>
      <c r="GR72" s="175"/>
      <c r="GS72" s="175"/>
      <c r="GT72" s="175"/>
      <c r="GU72" s="175"/>
      <c r="GV72" s="175"/>
      <c r="GW72" s="175"/>
      <c r="GX72" s="175"/>
      <c r="GY72" s="175"/>
      <c r="GZ72" s="175"/>
      <c r="HA72" s="175"/>
      <c r="HB72" s="175"/>
      <c r="HC72" s="175"/>
      <c r="HD72" s="175"/>
      <c r="HE72" s="175"/>
      <c r="HF72" s="175"/>
      <c r="HG72" s="175"/>
      <c r="HH72" s="175"/>
      <c r="HI72" s="175"/>
      <c r="HJ72" s="175"/>
      <c r="HK72" s="175"/>
      <c r="HL72" s="175"/>
      <c r="HM72" s="175"/>
      <c r="HN72" s="175"/>
      <c r="HO72" s="175"/>
      <c r="HP72" s="175">
        <v>0</v>
      </c>
      <c r="HQ72" s="175"/>
      <c r="HR72" s="175"/>
      <c r="HS72" s="175"/>
      <c r="HT72" s="175"/>
      <c r="HU72" s="175"/>
      <c r="HV72" s="175"/>
      <c r="HW72" s="175">
        <v>0</v>
      </c>
      <c r="HX72" s="175"/>
      <c r="HY72" s="175"/>
      <c r="HZ72" s="175"/>
      <c r="IA72" s="175"/>
      <c r="IB72" s="175"/>
      <c r="IC72" s="175"/>
      <c r="ID72" s="175"/>
      <c r="IE72" s="175"/>
      <c r="IF72" s="175"/>
      <c r="IG72" s="175"/>
      <c r="IH72" s="175"/>
      <c r="II72" s="175"/>
      <c r="IJ72" s="175"/>
      <c r="IK72" s="175"/>
      <c r="IL72" s="175"/>
      <c r="IM72" s="175"/>
      <c r="IN72" s="175"/>
      <c r="IO72" s="175"/>
      <c r="IP72" s="175"/>
      <c r="IQ72" s="175"/>
      <c r="IR72" s="175"/>
      <c r="IS72" s="175"/>
      <c r="IT72" s="175"/>
      <c r="IU72" s="175"/>
      <c r="IV72" s="175"/>
      <c r="IW72" s="175"/>
      <c r="IX72" s="175"/>
      <c r="IY72" s="175"/>
      <c r="IZ72" s="175"/>
    </row>
    <row r="73" spans="1:260" s="13" customFormat="1" ht="18" customHeight="1">
      <c r="A73" s="99" t="s">
        <v>554</v>
      </c>
      <c r="B73" s="26" t="s">
        <v>297</v>
      </c>
      <c r="C73" s="175">
        <v>11114</v>
      </c>
      <c r="D73" s="175">
        <v>2015</v>
      </c>
      <c r="E73" t="s">
        <v>298</v>
      </c>
      <c r="F73" s="175">
        <v>2093</v>
      </c>
      <c r="G73" s="175" t="s">
        <v>16</v>
      </c>
      <c r="H73" t="s">
        <v>44</v>
      </c>
      <c r="I73" s="175">
        <f>SUM(K73:IZ73)</f>
        <v>7</v>
      </c>
      <c r="J73" s="99">
        <f>I73</f>
        <v>7</v>
      </c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175"/>
      <c r="BT73" s="175"/>
      <c r="BU73" s="175"/>
      <c r="BV73" s="175"/>
      <c r="BW73" s="175"/>
      <c r="BX73" s="175"/>
      <c r="BY73" s="175"/>
      <c r="BZ73" s="175"/>
      <c r="CA73" s="175"/>
      <c r="CB73" s="175"/>
      <c r="CC73" s="175"/>
      <c r="CD73" s="175"/>
      <c r="CE73" s="175"/>
      <c r="CF73" s="175"/>
      <c r="CG73" s="175"/>
      <c r="CH73" s="175">
        <f>2+2</f>
        <v>4</v>
      </c>
      <c r="CI73" s="175"/>
      <c r="CJ73" s="175"/>
      <c r="CK73" s="175">
        <v>0</v>
      </c>
      <c r="CL73" s="175"/>
      <c r="CM73" s="175"/>
      <c r="CN73" s="175"/>
      <c r="CO73" s="175"/>
      <c r="CP73" s="175"/>
      <c r="CQ73" s="175"/>
      <c r="CR73" s="175"/>
      <c r="CS73" s="175"/>
      <c r="CT73" s="175"/>
      <c r="CU73" s="175"/>
      <c r="CV73" s="175"/>
      <c r="CW73" s="175"/>
      <c r="CX73" s="175"/>
      <c r="CY73" s="175"/>
      <c r="CZ73" s="175"/>
      <c r="DA73" s="175"/>
      <c r="DB73" s="175"/>
      <c r="DC73" s="175"/>
      <c r="DD73" s="175"/>
      <c r="DE73" s="175"/>
      <c r="DF73" s="175"/>
      <c r="DG73" s="175"/>
      <c r="DH73" s="175"/>
      <c r="DI73" s="175"/>
      <c r="DJ73" s="175"/>
      <c r="DK73" s="175"/>
      <c r="DL73" s="175"/>
      <c r="DM73" s="175"/>
      <c r="DN73" s="175"/>
      <c r="DO73" s="175"/>
      <c r="DP73" s="175"/>
      <c r="DQ73" s="175"/>
      <c r="DR73" s="175"/>
      <c r="DS73" s="175"/>
      <c r="DT73" s="175">
        <v>0</v>
      </c>
      <c r="DU73" s="175"/>
      <c r="DV73" s="175"/>
      <c r="DW73" s="175"/>
      <c r="DX73" s="175"/>
      <c r="DY73" s="175"/>
      <c r="DZ73" s="175"/>
      <c r="EA73" s="175">
        <v>0</v>
      </c>
      <c r="EB73" s="175"/>
      <c r="EC73" s="175"/>
      <c r="ED73" s="175"/>
      <c r="EE73" s="175"/>
      <c r="EF73" s="175"/>
      <c r="EG73" s="175"/>
      <c r="EH73" s="175"/>
      <c r="EI73" s="175"/>
      <c r="EJ73" s="175"/>
      <c r="EK73" s="175"/>
      <c r="EL73" s="175"/>
      <c r="EM73" s="175"/>
      <c r="EN73" s="175"/>
      <c r="EO73" s="175"/>
      <c r="EP73" s="175"/>
      <c r="EQ73" s="175"/>
      <c r="ER73" s="175"/>
      <c r="ES73" s="175"/>
      <c r="ET73" s="175"/>
      <c r="EU73" s="175"/>
      <c r="EV73" s="175"/>
      <c r="EW73" s="175"/>
      <c r="EX73" s="175"/>
      <c r="EY73" s="175"/>
      <c r="EZ73" s="175"/>
      <c r="FA73" s="175"/>
      <c r="FB73" s="175"/>
      <c r="FC73" s="175"/>
      <c r="FD73" s="175"/>
      <c r="FE73" s="175"/>
      <c r="FF73" s="175"/>
      <c r="FG73" s="175"/>
      <c r="FH73" s="175"/>
      <c r="FI73" s="175"/>
      <c r="FJ73" s="175"/>
      <c r="FK73" s="175"/>
      <c r="FL73" s="175"/>
      <c r="FM73" s="175"/>
      <c r="FN73" s="175"/>
      <c r="FO73" s="175"/>
      <c r="FP73" s="175"/>
      <c r="FQ73" s="175"/>
      <c r="FR73" s="175"/>
      <c r="FS73" s="175"/>
      <c r="FT73" s="175"/>
      <c r="FU73" s="175"/>
      <c r="FV73" s="175"/>
      <c r="FW73" s="175"/>
      <c r="FX73" s="175"/>
      <c r="FY73" s="175">
        <f>2+0+1</f>
        <v>3</v>
      </c>
      <c r="FZ73" s="175">
        <v>0</v>
      </c>
      <c r="GA73" s="175"/>
      <c r="GB73" s="175"/>
      <c r="GC73" s="175"/>
      <c r="GD73" s="175"/>
      <c r="GE73" s="175"/>
      <c r="GF73" s="175">
        <v>0</v>
      </c>
      <c r="GG73" s="175">
        <v>0</v>
      </c>
      <c r="GH73" s="175"/>
      <c r="GI73" s="175"/>
      <c r="GJ73" s="175"/>
      <c r="GK73" s="175"/>
      <c r="GL73" s="175"/>
      <c r="GM73" s="175"/>
      <c r="GN73" s="175"/>
      <c r="GO73" s="175"/>
      <c r="GP73" s="175"/>
      <c r="GQ73" s="175"/>
      <c r="GR73" s="175"/>
      <c r="GS73" s="175"/>
      <c r="GT73" s="175"/>
      <c r="GU73" s="175"/>
      <c r="GV73" s="175"/>
      <c r="GW73" s="175"/>
      <c r="GX73" s="175"/>
      <c r="GY73" s="175"/>
      <c r="GZ73" s="175"/>
      <c r="HA73" s="175"/>
      <c r="HB73" s="175"/>
      <c r="HC73" s="175"/>
      <c r="HD73" s="175"/>
      <c r="HE73" s="175"/>
      <c r="HF73" s="175"/>
      <c r="HG73" s="175"/>
      <c r="HH73" s="175"/>
      <c r="HI73" s="175"/>
      <c r="HJ73" s="175"/>
      <c r="HK73" s="175"/>
      <c r="HL73" s="175"/>
      <c r="HM73" s="175"/>
      <c r="HN73" s="175"/>
      <c r="HO73" s="175"/>
      <c r="HP73" s="175"/>
      <c r="HQ73" s="175"/>
      <c r="HR73" s="175"/>
      <c r="HS73" s="175"/>
      <c r="HT73" s="175"/>
      <c r="HU73" s="175"/>
      <c r="HV73" s="175"/>
      <c r="HW73" s="175"/>
      <c r="HX73" s="175"/>
      <c r="HY73" s="175"/>
      <c r="HZ73" s="175"/>
      <c r="IA73" s="175"/>
      <c r="IB73" s="175"/>
      <c r="IC73" s="175"/>
      <c r="ID73" s="175"/>
      <c r="IE73" s="175"/>
      <c r="IF73" s="175"/>
      <c r="IG73" s="175"/>
      <c r="IH73" s="175"/>
      <c r="II73" s="175"/>
      <c r="IJ73" s="175"/>
      <c r="IK73" s="175"/>
      <c r="IL73" s="175"/>
      <c r="IM73" s="175"/>
      <c r="IN73" s="175"/>
      <c r="IO73" s="175"/>
      <c r="IP73" s="175"/>
      <c r="IQ73" s="175"/>
      <c r="IR73" s="175"/>
      <c r="IS73" s="175"/>
      <c r="IT73" s="175"/>
      <c r="IU73" s="175"/>
      <c r="IV73" s="175"/>
      <c r="IW73" s="175"/>
      <c r="IX73" s="175"/>
      <c r="IY73" s="175"/>
      <c r="IZ73" s="175"/>
    </row>
    <row r="74" spans="1:260" s="13" customFormat="1" ht="18" customHeight="1">
      <c r="A74" s="99" t="s">
        <v>554</v>
      </c>
      <c r="B74" s="260" t="s">
        <v>218</v>
      </c>
      <c r="C74" s="175">
        <v>7701</v>
      </c>
      <c r="D74" s="175">
        <v>2007</v>
      </c>
      <c r="E74" t="s">
        <v>130</v>
      </c>
      <c r="F74" s="175">
        <v>7987</v>
      </c>
      <c r="G74" s="175" t="s">
        <v>26</v>
      </c>
      <c r="H74" t="s">
        <v>304</v>
      </c>
      <c r="I74" s="175">
        <f t="shared" si="10"/>
        <v>7</v>
      </c>
      <c r="J74" s="99">
        <f t="shared" si="8"/>
        <v>7</v>
      </c>
      <c r="K74" s="175"/>
      <c r="L74" s="175"/>
      <c r="M74" s="175"/>
      <c r="N74" s="175"/>
      <c r="O74" s="175"/>
      <c r="P74" s="175"/>
      <c r="Q74" s="175"/>
      <c r="R74" s="175"/>
      <c r="S74" s="175">
        <v>0</v>
      </c>
      <c r="T74" s="175">
        <v>0</v>
      </c>
      <c r="U74" s="175"/>
      <c r="V74" s="175"/>
      <c r="W74" s="175"/>
      <c r="X74" s="175"/>
      <c r="Y74" s="175"/>
      <c r="Z74" s="175"/>
      <c r="AA74" s="175">
        <v>1</v>
      </c>
      <c r="AB74" s="175">
        <f>2+1</f>
        <v>3</v>
      </c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>
        <v>0</v>
      </c>
      <c r="AX74" s="175">
        <v>0</v>
      </c>
      <c r="AY74" s="175">
        <f>(1+0+1)*1.5</f>
        <v>3</v>
      </c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>
        <v>0</v>
      </c>
      <c r="BM74" s="175">
        <v>0</v>
      </c>
      <c r="BN74" s="175"/>
      <c r="BO74" s="175"/>
      <c r="BP74" s="175"/>
      <c r="BQ74" s="175"/>
      <c r="BR74" s="175"/>
      <c r="BS74" s="175"/>
      <c r="BT74" s="175">
        <v>0</v>
      </c>
      <c r="BU74" s="175">
        <v>0</v>
      </c>
      <c r="BV74" s="175"/>
      <c r="BW74" s="175"/>
      <c r="BX74" s="175"/>
      <c r="BY74" s="17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>
        <v>0</v>
      </c>
      <c r="CL74" s="175"/>
      <c r="CM74" s="175">
        <v>0</v>
      </c>
      <c r="CN74" s="175"/>
      <c r="CO74" s="175"/>
      <c r="CP74" s="175"/>
      <c r="CQ74" s="175"/>
      <c r="CR74" s="175"/>
      <c r="CS74" s="175"/>
      <c r="CT74" s="175">
        <v>0</v>
      </c>
      <c r="CU74" s="175"/>
      <c r="CV74" s="175"/>
      <c r="CW74" s="175"/>
      <c r="CX74" s="175"/>
      <c r="CY74" s="175"/>
      <c r="CZ74" s="175"/>
      <c r="DA74" s="175"/>
      <c r="DB74" s="175"/>
      <c r="DC74" s="175"/>
      <c r="DD74" s="175"/>
      <c r="DE74" s="175"/>
      <c r="DF74" s="175"/>
      <c r="DG74" s="175"/>
      <c r="DH74" s="175"/>
      <c r="DI74" s="175"/>
      <c r="DJ74" s="175"/>
      <c r="DK74" s="175"/>
      <c r="DL74" s="175"/>
      <c r="DM74" s="175"/>
      <c r="DN74" s="175"/>
      <c r="DO74" s="175"/>
      <c r="DP74" s="175"/>
      <c r="DQ74" s="175"/>
      <c r="DR74" s="175"/>
      <c r="DS74" s="175"/>
      <c r="DT74" s="175">
        <v>0</v>
      </c>
      <c r="DU74" s="175">
        <v>0</v>
      </c>
      <c r="DV74" s="175"/>
      <c r="DW74" s="175"/>
      <c r="DX74" s="175"/>
      <c r="DY74" s="175"/>
      <c r="DZ74" s="175"/>
      <c r="EA74" s="175">
        <v>0</v>
      </c>
      <c r="EB74" s="175">
        <v>0</v>
      </c>
      <c r="EC74" s="175"/>
      <c r="ED74" s="175"/>
      <c r="EE74" s="175">
        <v>0</v>
      </c>
      <c r="EF74" s="175">
        <v>0</v>
      </c>
      <c r="EG74" s="175"/>
      <c r="EH74" s="175"/>
      <c r="EI74" s="175"/>
      <c r="EJ74" s="175"/>
      <c r="EK74" s="175"/>
      <c r="EL74" s="175"/>
      <c r="EM74" s="175"/>
      <c r="EN74" s="175"/>
      <c r="EO74" s="175"/>
      <c r="EP74" s="175"/>
      <c r="EQ74" s="175"/>
      <c r="ER74" s="175"/>
      <c r="ES74" s="175"/>
      <c r="ET74" s="175"/>
      <c r="EU74" s="175"/>
      <c r="EV74" s="175"/>
      <c r="EW74" s="175"/>
      <c r="EX74" s="175"/>
      <c r="EY74" s="175"/>
      <c r="EZ74" s="175"/>
      <c r="FA74" s="175"/>
      <c r="FB74" s="175"/>
      <c r="FC74" s="175"/>
      <c r="FD74" s="175"/>
      <c r="FE74" s="175"/>
      <c r="FF74" s="175"/>
      <c r="FG74" s="175"/>
      <c r="FH74" s="175"/>
      <c r="FI74" s="175"/>
      <c r="FJ74" s="175"/>
      <c r="FK74" s="175"/>
      <c r="FL74" s="175"/>
      <c r="FM74" s="175">
        <v>0</v>
      </c>
      <c r="FN74" s="175">
        <v>0</v>
      </c>
      <c r="FO74" s="175"/>
      <c r="FP74" s="175"/>
      <c r="FQ74" s="175"/>
      <c r="FR74" s="175"/>
      <c r="FS74" s="175"/>
      <c r="FT74" s="175"/>
      <c r="FU74" s="175"/>
      <c r="FV74" s="175"/>
      <c r="FW74" s="175"/>
      <c r="FX74" s="175"/>
      <c r="FY74" s="175"/>
      <c r="FZ74" s="175"/>
      <c r="GA74" s="175"/>
      <c r="GB74" s="175"/>
      <c r="GC74" s="175"/>
      <c r="GD74" s="175"/>
      <c r="GE74" s="175"/>
      <c r="GF74" s="175"/>
      <c r="GG74" s="175"/>
      <c r="GH74" s="175"/>
      <c r="GI74" s="175"/>
      <c r="GJ74" s="175"/>
      <c r="GK74" s="175"/>
      <c r="GL74" s="175"/>
      <c r="GM74" s="175"/>
      <c r="GN74" s="175"/>
      <c r="GO74" s="175"/>
      <c r="GP74" s="175"/>
      <c r="GQ74" s="175"/>
      <c r="GR74" s="175"/>
      <c r="GS74" s="175"/>
      <c r="GT74" s="175"/>
      <c r="GU74" s="175"/>
      <c r="GV74" s="175"/>
      <c r="GW74" s="175"/>
      <c r="GX74" s="175"/>
      <c r="GY74" s="175"/>
      <c r="GZ74" s="175"/>
      <c r="HA74" s="175"/>
      <c r="HB74" s="175"/>
      <c r="HC74" s="175"/>
      <c r="HD74" s="175"/>
      <c r="HE74" s="175"/>
      <c r="HF74" s="175"/>
      <c r="HG74" s="175"/>
      <c r="HH74" s="175"/>
      <c r="HI74" s="175"/>
      <c r="HJ74" s="175"/>
      <c r="HK74" s="175"/>
      <c r="HL74" s="175"/>
      <c r="HM74" s="175"/>
      <c r="HN74" s="175"/>
      <c r="HO74" s="175"/>
      <c r="HP74" s="175"/>
      <c r="HQ74" s="175"/>
      <c r="HR74" s="175"/>
      <c r="HS74" s="175"/>
      <c r="HT74" s="175"/>
      <c r="HU74" s="175"/>
      <c r="HV74" s="175"/>
      <c r="HW74" s="175"/>
      <c r="HX74" s="175"/>
      <c r="HY74" s="175"/>
      <c r="HZ74" s="175"/>
      <c r="IA74" s="175"/>
      <c r="IB74" s="175"/>
      <c r="IC74" s="175"/>
      <c r="ID74" s="175"/>
      <c r="IE74" s="175"/>
      <c r="IF74" s="175"/>
      <c r="IG74" s="175"/>
      <c r="IH74" s="175"/>
      <c r="II74" s="175"/>
      <c r="IJ74" s="175"/>
      <c r="IK74" s="175"/>
      <c r="IL74" s="175"/>
      <c r="IM74" s="175"/>
      <c r="IN74" s="175"/>
      <c r="IO74" s="175"/>
      <c r="IP74" s="175"/>
      <c r="IQ74" s="175"/>
      <c r="IR74" s="175"/>
      <c r="IS74" s="175"/>
      <c r="IT74" s="175"/>
      <c r="IU74" s="175"/>
      <c r="IV74" s="175"/>
      <c r="IW74" s="175"/>
      <c r="IX74" s="175"/>
      <c r="IY74" s="175"/>
      <c r="IZ74" s="175"/>
    </row>
    <row r="75" spans="1:260" s="13" customFormat="1" ht="18" customHeight="1">
      <c r="A75" s="99" t="s">
        <v>554</v>
      </c>
      <c r="B75" s="26" t="s">
        <v>372</v>
      </c>
      <c r="C75" s="175">
        <v>7504</v>
      </c>
      <c r="D75" s="175"/>
      <c r="E75" t="s">
        <v>370</v>
      </c>
      <c r="F75" s="175">
        <v>3874</v>
      </c>
      <c r="G75" s="175" t="s">
        <v>24</v>
      </c>
      <c r="H75" t="s">
        <v>371</v>
      </c>
      <c r="I75" s="175">
        <f t="shared" si="10"/>
        <v>7</v>
      </c>
      <c r="J75" s="99">
        <f>I75</f>
        <v>7</v>
      </c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/>
      <c r="BO75" s="175"/>
      <c r="BP75" s="175"/>
      <c r="BQ75" s="175"/>
      <c r="BR75" s="175"/>
      <c r="BS75" s="175"/>
      <c r="BT75" s="175"/>
      <c r="BU75" s="175"/>
      <c r="BV75" s="175"/>
      <c r="BW75" s="175"/>
      <c r="BX75" s="175"/>
      <c r="BY75" s="17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  <c r="CU75" s="175"/>
      <c r="CV75" s="175"/>
      <c r="CW75" s="175"/>
      <c r="CX75" s="175"/>
      <c r="CY75" s="175"/>
      <c r="CZ75" s="175"/>
      <c r="DA75" s="175"/>
      <c r="DB75" s="175"/>
      <c r="DC75" s="175"/>
      <c r="DD75" s="175"/>
      <c r="DE75" s="175"/>
      <c r="DF75" s="175"/>
      <c r="DG75" s="175"/>
      <c r="DH75" s="175"/>
      <c r="DI75" s="175"/>
      <c r="DJ75" s="175"/>
      <c r="DK75" s="175"/>
      <c r="DL75" s="175"/>
      <c r="DM75" s="175"/>
      <c r="DN75" s="175"/>
      <c r="DO75" s="175"/>
      <c r="DP75" s="175"/>
      <c r="DQ75" s="175"/>
      <c r="DR75" s="175"/>
      <c r="DS75" s="175"/>
      <c r="DT75" s="175"/>
      <c r="DU75" s="175"/>
      <c r="DV75" s="175"/>
      <c r="DW75" s="175"/>
      <c r="DX75" s="175"/>
      <c r="DY75" s="175"/>
      <c r="DZ75" s="175"/>
      <c r="EA75" s="175"/>
      <c r="EB75" s="175"/>
      <c r="EC75" s="175"/>
      <c r="ED75" s="175"/>
      <c r="EE75" s="175"/>
      <c r="EF75" s="175"/>
      <c r="EG75" s="175"/>
      <c r="EH75" s="175"/>
      <c r="EI75" s="175"/>
      <c r="EJ75" s="175"/>
      <c r="EK75" s="175"/>
      <c r="EL75" s="175"/>
      <c r="EM75" s="175"/>
      <c r="EN75" s="175"/>
      <c r="EO75" s="175">
        <v>3</v>
      </c>
      <c r="EP75" s="175">
        <v>4</v>
      </c>
      <c r="EQ75" s="175"/>
      <c r="ER75" s="175"/>
      <c r="ES75" s="175"/>
      <c r="ET75" s="175"/>
      <c r="EU75" s="175"/>
      <c r="EV75" s="175"/>
      <c r="EW75" s="175"/>
      <c r="EX75" s="175"/>
      <c r="EY75" s="175"/>
      <c r="EZ75" s="175"/>
      <c r="FA75" s="175"/>
      <c r="FB75" s="175"/>
      <c r="FC75" s="175"/>
      <c r="FD75" s="175"/>
      <c r="FE75" s="175"/>
      <c r="FF75" s="175"/>
      <c r="FG75" s="175"/>
      <c r="FH75" s="175"/>
      <c r="FI75" s="175"/>
      <c r="FJ75" s="175"/>
      <c r="FK75" s="175"/>
      <c r="FL75" s="175"/>
      <c r="FM75" s="175"/>
      <c r="FN75" s="175"/>
      <c r="FO75" s="175"/>
      <c r="FP75" s="175"/>
      <c r="FQ75" s="175"/>
      <c r="FR75" s="175"/>
      <c r="FS75" s="175"/>
      <c r="FT75" s="175"/>
      <c r="FU75" s="175"/>
      <c r="FV75" s="175"/>
      <c r="FW75" s="175"/>
      <c r="FX75" s="175"/>
      <c r="FY75" s="175"/>
      <c r="FZ75" s="175"/>
      <c r="GA75" s="175"/>
      <c r="GB75" s="175"/>
      <c r="GC75" s="175"/>
      <c r="GD75" s="175"/>
      <c r="GE75" s="175"/>
      <c r="GF75" s="175"/>
      <c r="GG75" s="175"/>
      <c r="GH75" s="175"/>
      <c r="GI75" s="175"/>
      <c r="GJ75" s="175"/>
      <c r="GK75" s="175"/>
      <c r="GL75" s="175"/>
      <c r="GM75" s="175"/>
      <c r="GN75" s="175"/>
      <c r="GO75" s="175"/>
      <c r="GP75" s="175"/>
      <c r="GQ75" s="175"/>
      <c r="GR75" s="175"/>
      <c r="GS75" s="175"/>
      <c r="GT75" s="175"/>
      <c r="GU75" s="175"/>
      <c r="GV75" s="175"/>
      <c r="GW75" s="175"/>
      <c r="GX75" s="175"/>
      <c r="GY75" s="175"/>
      <c r="GZ75" s="175"/>
      <c r="HA75" s="175"/>
      <c r="HB75" s="175"/>
      <c r="HC75" s="175"/>
      <c r="HD75" s="175"/>
      <c r="HE75" s="175"/>
      <c r="HF75" s="175"/>
      <c r="HG75" s="175"/>
      <c r="HH75" s="175"/>
      <c r="HI75" s="175"/>
      <c r="HJ75" s="175"/>
      <c r="HK75" s="175"/>
      <c r="HL75" s="175"/>
      <c r="HM75" s="175"/>
      <c r="HN75" s="175"/>
      <c r="HO75" s="175"/>
      <c r="HP75" s="175"/>
      <c r="HQ75" s="175"/>
      <c r="HR75" s="175"/>
      <c r="HS75" s="175"/>
      <c r="HT75" s="175"/>
      <c r="HU75" s="175"/>
      <c r="HV75" s="175"/>
      <c r="HW75" s="175"/>
      <c r="HX75" s="175"/>
      <c r="HY75" s="175"/>
      <c r="HZ75" s="175"/>
      <c r="IA75" s="175"/>
      <c r="IB75" s="175"/>
      <c r="IC75" s="175"/>
      <c r="ID75" s="175"/>
      <c r="IE75" s="175"/>
      <c r="IF75" s="175"/>
      <c r="IG75" s="175"/>
      <c r="IH75" s="175"/>
      <c r="II75" s="175"/>
      <c r="IJ75" s="175"/>
      <c r="IK75" s="175"/>
      <c r="IL75" s="175"/>
      <c r="IM75" s="175"/>
      <c r="IN75" s="175"/>
      <c r="IO75" s="175"/>
      <c r="IP75" s="175"/>
      <c r="IQ75" s="175"/>
      <c r="IR75" s="175"/>
      <c r="IS75" s="175"/>
      <c r="IT75" s="175"/>
      <c r="IU75" s="175"/>
      <c r="IV75" s="175"/>
      <c r="IW75" s="175"/>
      <c r="IX75" s="175"/>
      <c r="IY75" s="175"/>
      <c r="IZ75" s="175"/>
    </row>
    <row r="76" spans="1:260" s="13" customFormat="1" ht="18" customHeight="1">
      <c r="A76" s="99" t="s">
        <v>573</v>
      </c>
      <c r="B76" s="26" t="s">
        <v>335</v>
      </c>
      <c r="C76" s="175">
        <v>10993</v>
      </c>
      <c r="D76" s="175">
        <v>2014</v>
      </c>
      <c r="E76" t="s">
        <v>89</v>
      </c>
      <c r="F76" s="175">
        <v>7998</v>
      </c>
      <c r="G76" s="175" t="s">
        <v>16</v>
      </c>
      <c r="H76" t="s">
        <v>42</v>
      </c>
      <c r="I76" s="175">
        <f t="shared" si="10"/>
        <v>6</v>
      </c>
      <c r="J76" s="99">
        <f>I76</f>
        <v>6</v>
      </c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>
        <f>2+1</f>
        <v>3</v>
      </c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>
        <v>3</v>
      </c>
      <c r="BJ76" s="175"/>
      <c r="BK76" s="175"/>
      <c r="BL76" s="175"/>
      <c r="BM76" s="175"/>
      <c r="BN76" s="175"/>
      <c r="BO76" s="175"/>
      <c r="BP76" s="175"/>
      <c r="BQ76" s="175"/>
      <c r="BR76" s="175"/>
      <c r="BS76" s="175"/>
      <c r="BT76" s="175"/>
      <c r="BU76" s="175"/>
      <c r="BV76" s="175"/>
      <c r="BW76" s="175"/>
      <c r="BX76" s="175"/>
      <c r="BY76" s="17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75"/>
      <c r="DC76" s="175"/>
      <c r="DD76" s="175"/>
      <c r="DE76" s="175"/>
      <c r="DF76" s="175"/>
      <c r="DG76" s="175"/>
      <c r="DH76" s="175"/>
      <c r="DI76" s="175"/>
      <c r="DJ76" s="175"/>
      <c r="DK76" s="175"/>
      <c r="DL76" s="175"/>
      <c r="DM76" s="175"/>
      <c r="DN76" s="175"/>
      <c r="DO76" s="175"/>
      <c r="DP76" s="175"/>
      <c r="DQ76" s="175"/>
      <c r="DR76" s="175"/>
      <c r="DS76" s="175"/>
      <c r="DT76" s="175"/>
      <c r="DU76" s="175"/>
      <c r="DV76" s="175"/>
      <c r="DW76" s="175"/>
      <c r="DX76" s="175"/>
      <c r="DY76" s="175"/>
      <c r="DZ76" s="175"/>
      <c r="EA76" s="175"/>
      <c r="EB76" s="175"/>
      <c r="EC76" s="175"/>
      <c r="ED76" s="175"/>
      <c r="EE76" s="175"/>
      <c r="EF76" s="175"/>
      <c r="EG76" s="175"/>
      <c r="EH76" s="175"/>
      <c r="EI76" s="175"/>
      <c r="EJ76" s="175"/>
      <c r="EK76" s="175"/>
      <c r="EL76" s="175"/>
      <c r="EM76" s="175"/>
      <c r="EN76" s="175"/>
      <c r="EO76" s="175"/>
      <c r="EP76" s="175"/>
      <c r="EQ76" s="175"/>
      <c r="ER76" s="175"/>
      <c r="ES76" s="175"/>
      <c r="ET76" s="175"/>
      <c r="EU76" s="175"/>
      <c r="EV76" s="175"/>
      <c r="EW76" s="175"/>
      <c r="EX76" s="175"/>
      <c r="EY76" s="175"/>
      <c r="EZ76" s="175"/>
      <c r="FA76" s="175"/>
      <c r="FB76" s="175"/>
      <c r="FC76" s="175"/>
      <c r="FD76" s="175"/>
      <c r="FE76" s="175"/>
      <c r="FF76" s="175"/>
      <c r="FG76" s="175"/>
      <c r="FH76" s="175"/>
      <c r="FI76" s="175"/>
      <c r="FJ76" s="175"/>
      <c r="FK76" s="175"/>
      <c r="FL76" s="175"/>
      <c r="FM76" s="175"/>
      <c r="FN76" s="175"/>
      <c r="FO76" s="175"/>
      <c r="FP76" s="175"/>
      <c r="FQ76" s="175"/>
      <c r="FR76" s="175"/>
      <c r="FS76" s="175"/>
      <c r="FT76" s="175"/>
      <c r="FU76" s="175"/>
      <c r="FV76" s="175"/>
      <c r="FW76" s="175"/>
      <c r="FX76" s="175"/>
      <c r="FY76" s="175"/>
      <c r="FZ76" s="175"/>
      <c r="GA76" s="175"/>
      <c r="GB76" s="175"/>
      <c r="GC76" s="175"/>
      <c r="GD76" s="175"/>
      <c r="GE76" s="175"/>
      <c r="GF76" s="175"/>
      <c r="GG76" s="175"/>
      <c r="GH76" s="175"/>
      <c r="GI76" s="175"/>
      <c r="GJ76" s="175"/>
      <c r="GK76" s="175"/>
      <c r="GL76" s="175"/>
      <c r="GM76" s="175"/>
      <c r="GN76" s="175"/>
      <c r="GO76" s="175"/>
      <c r="GP76" s="175"/>
      <c r="GQ76" s="175"/>
      <c r="GR76" s="175"/>
      <c r="GS76" s="175"/>
      <c r="GT76" s="175"/>
      <c r="GU76" s="175"/>
      <c r="GV76" s="175"/>
      <c r="GW76" s="175"/>
      <c r="GX76" s="175"/>
      <c r="GY76" s="175"/>
      <c r="GZ76" s="175"/>
      <c r="HA76" s="175"/>
      <c r="HB76" s="175"/>
      <c r="HC76" s="175"/>
      <c r="HD76" s="175"/>
      <c r="HE76" s="175"/>
      <c r="HF76" s="175"/>
      <c r="HG76" s="175"/>
      <c r="HH76" s="175"/>
      <c r="HI76" s="175"/>
      <c r="HJ76" s="175"/>
      <c r="HK76" s="175"/>
      <c r="HL76" s="175"/>
      <c r="HM76" s="175"/>
      <c r="HN76" s="175"/>
      <c r="HO76" s="175"/>
      <c r="HP76" s="175"/>
      <c r="HQ76" s="175"/>
      <c r="HR76" s="175"/>
      <c r="HS76" s="175"/>
      <c r="HT76" s="175"/>
      <c r="HU76" s="175"/>
      <c r="HV76" s="175"/>
      <c r="HW76" s="175"/>
      <c r="HX76" s="175"/>
      <c r="HY76" s="175"/>
      <c r="HZ76" s="175"/>
      <c r="IA76" s="175"/>
      <c r="IB76" s="175"/>
      <c r="IC76" s="175"/>
      <c r="ID76" s="175"/>
      <c r="IE76" s="175"/>
      <c r="IF76" s="175"/>
      <c r="IG76" s="175"/>
      <c r="IH76" s="175"/>
      <c r="II76" s="175"/>
      <c r="IJ76" s="175"/>
      <c r="IK76" s="175"/>
      <c r="IL76" s="175"/>
      <c r="IM76" s="175"/>
      <c r="IN76" s="175"/>
      <c r="IO76" s="175"/>
      <c r="IP76" s="175"/>
      <c r="IQ76" s="175"/>
      <c r="IR76" s="175"/>
      <c r="IS76" s="175"/>
      <c r="IT76" s="175"/>
      <c r="IU76" s="175"/>
      <c r="IV76" s="175"/>
      <c r="IW76" s="175"/>
      <c r="IX76" s="175"/>
      <c r="IY76" s="175"/>
      <c r="IZ76" s="175"/>
    </row>
    <row r="77" spans="1:260" s="13" customFormat="1" ht="18" customHeight="1">
      <c r="A77" s="99" t="s">
        <v>573</v>
      </c>
      <c r="B77" s="26" t="s">
        <v>322</v>
      </c>
      <c r="C77" s="175">
        <v>10992</v>
      </c>
      <c r="D77" s="175">
        <v>2016</v>
      </c>
      <c r="E77" t="s">
        <v>160</v>
      </c>
      <c r="F77" s="175">
        <v>6761</v>
      </c>
      <c r="G77" s="175" t="s">
        <v>26</v>
      </c>
      <c r="H77" t="s">
        <v>42</v>
      </c>
      <c r="I77" s="175">
        <f t="shared" si="10"/>
        <v>2</v>
      </c>
      <c r="J77" s="99">
        <f>SUM(I77:I78)</f>
        <v>6</v>
      </c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>
        <v>2</v>
      </c>
      <c r="BJ77" s="175"/>
      <c r="BK77" s="175"/>
      <c r="BL77" s="175"/>
      <c r="BM77" s="175"/>
      <c r="BN77" s="175"/>
      <c r="BO77" s="175"/>
      <c r="BP77" s="175"/>
      <c r="BQ77" s="175"/>
      <c r="BR77" s="175"/>
      <c r="BS77" s="175"/>
      <c r="BT77" s="175"/>
      <c r="BU77" s="175"/>
      <c r="BV77" s="175"/>
      <c r="BW77" s="175"/>
      <c r="BX77" s="175"/>
      <c r="BY77" s="17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  <c r="CU77" s="175"/>
      <c r="CV77" s="175"/>
      <c r="CW77" s="175"/>
      <c r="CX77" s="175"/>
      <c r="CY77" s="175"/>
      <c r="CZ77" s="175"/>
      <c r="DA77" s="175"/>
      <c r="DB77" s="175"/>
      <c r="DC77" s="175"/>
      <c r="DD77" s="175"/>
      <c r="DE77" s="175"/>
      <c r="DF77" s="175"/>
      <c r="DG77" s="175"/>
      <c r="DH77" s="175"/>
      <c r="DI77" s="175"/>
      <c r="DJ77" s="175"/>
      <c r="DK77" s="175"/>
      <c r="DL77" s="175"/>
      <c r="DM77" s="175"/>
      <c r="DN77" s="175"/>
      <c r="DO77" s="175"/>
      <c r="DP77" s="175"/>
      <c r="DQ77" s="175"/>
      <c r="DR77" s="175"/>
      <c r="DS77" s="175"/>
      <c r="DT77" s="175"/>
      <c r="DU77" s="175"/>
      <c r="DV77" s="175"/>
      <c r="DW77" s="175"/>
      <c r="DX77" s="175"/>
      <c r="DY77" s="175"/>
      <c r="DZ77" s="175"/>
      <c r="EA77" s="175"/>
      <c r="EB77" s="175"/>
      <c r="EC77" s="175"/>
      <c r="ED77" s="175"/>
      <c r="EE77" s="175"/>
      <c r="EF77" s="175"/>
      <c r="EG77" s="175"/>
      <c r="EH77" s="175"/>
      <c r="EI77" s="175"/>
      <c r="EJ77" s="175"/>
      <c r="EK77" s="175"/>
      <c r="EL77" s="175"/>
      <c r="EM77" s="175"/>
      <c r="EN77" s="175"/>
      <c r="EO77" s="175"/>
      <c r="EP77" s="175"/>
      <c r="EQ77" s="175"/>
      <c r="ER77" s="175"/>
      <c r="ES77" s="175"/>
      <c r="ET77" s="175"/>
      <c r="EU77" s="175"/>
      <c r="EV77" s="175"/>
      <c r="EW77" s="175"/>
      <c r="EX77" s="175"/>
      <c r="EY77" s="175"/>
      <c r="EZ77" s="175"/>
      <c r="FA77" s="175"/>
      <c r="FB77" s="175"/>
      <c r="FC77" s="175"/>
      <c r="FD77" s="175"/>
      <c r="FE77" s="175"/>
      <c r="FF77" s="175"/>
      <c r="FG77" s="175"/>
      <c r="FH77" s="175"/>
      <c r="FI77" s="175"/>
      <c r="FJ77" s="175"/>
      <c r="FK77" s="175"/>
      <c r="FL77" s="175"/>
      <c r="FM77" s="175"/>
      <c r="FN77" s="175"/>
      <c r="FO77" s="175"/>
      <c r="FP77" s="175"/>
      <c r="FQ77" s="175"/>
      <c r="FR77" s="175"/>
      <c r="FS77" s="175"/>
      <c r="FT77" s="175"/>
      <c r="FU77" s="175"/>
      <c r="FV77" s="175"/>
      <c r="FW77" s="175"/>
      <c r="FX77" s="175"/>
      <c r="FY77" s="175"/>
      <c r="FZ77" s="175"/>
      <c r="GA77" s="175"/>
      <c r="GB77" s="175"/>
      <c r="GC77" s="175"/>
      <c r="GD77" s="175"/>
      <c r="GE77" s="175"/>
      <c r="GF77" s="175"/>
      <c r="GG77" s="175"/>
      <c r="GH77" s="175"/>
      <c r="GI77" s="175"/>
      <c r="GJ77" s="175"/>
      <c r="GK77" s="175"/>
      <c r="GL77" s="175"/>
      <c r="GM77" s="175"/>
      <c r="GN77" s="175"/>
      <c r="GO77" s="175"/>
      <c r="GP77" s="175"/>
      <c r="GQ77" s="175"/>
      <c r="GR77" s="175"/>
      <c r="GS77" s="175"/>
      <c r="GT77" s="175"/>
      <c r="GU77" s="175"/>
      <c r="GV77" s="175"/>
      <c r="GW77" s="175"/>
      <c r="GX77" s="175"/>
      <c r="GY77" s="175"/>
      <c r="GZ77" s="175"/>
      <c r="HA77" s="175"/>
      <c r="HB77" s="175"/>
      <c r="HC77" s="175"/>
      <c r="HD77" s="175"/>
      <c r="HE77" s="175"/>
      <c r="HF77" s="175"/>
      <c r="HG77" s="175"/>
      <c r="HH77" s="175"/>
      <c r="HI77" s="175"/>
      <c r="HJ77" s="175"/>
      <c r="HK77" s="175"/>
      <c r="HL77" s="175"/>
      <c r="HM77" s="175"/>
      <c r="HN77" s="175"/>
      <c r="HO77" s="175"/>
      <c r="HP77" s="175"/>
      <c r="HQ77" s="175"/>
      <c r="HR77" s="175"/>
      <c r="HS77" s="175"/>
      <c r="HT77" s="175"/>
      <c r="HU77" s="175"/>
      <c r="HV77" s="175"/>
      <c r="HW77" s="175"/>
      <c r="HX77" s="175"/>
      <c r="HY77" s="175"/>
      <c r="HZ77" s="175"/>
      <c r="IA77" s="175"/>
      <c r="IB77" s="175"/>
      <c r="IC77" s="175"/>
      <c r="ID77" s="175"/>
      <c r="IE77" s="175"/>
      <c r="IF77" s="175"/>
      <c r="IG77" s="175"/>
      <c r="IH77" s="175"/>
      <c r="II77" s="175"/>
      <c r="IJ77" s="175"/>
      <c r="IK77" s="175"/>
      <c r="IL77" s="175"/>
      <c r="IM77" s="175"/>
      <c r="IN77" s="175"/>
      <c r="IO77" s="175"/>
      <c r="IP77" s="175"/>
      <c r="IQ77" s="175"/>
      <c r="IR77" s="175"/>
      <c r="IS77" s="175"/>
      <c r="IT77" s="175"/>
      <c r="IU77" s="175"/>
      <c r="IV77" s="175"/>
      <c r="IW77" s="175"/>
      <c r="IX77" s="175"/>
      <c r="IY77" s="175"/>
      <c r="IZ77" s="175"/>
    </row>
    <row r="78" spans="1:260" s="13" customFormat="1" ht="18" customHeight="1">
      <c r="A78" s="99"/>
      <c r="B78" s="26"/>
      <c r="C78" s="175"/>
      <c r="D78" s="175"/>
      <c r="E78" t="s">
        <v>334</v>
      </c>
      <c r="F78" s="175">
        <v>8004</v>
      </c>
      <c r="G78" s="175" t="s">
        <v>16</v>
      </c>
      <c r="H78" t="s">
        <v>42</v>
      </c>
      <c r="I78" s="175">
        <f t="shared" si="10"/>
        <v>4</v>
      </c>
      <c r="J78" s="99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>
        <f>3+1</f>
        <v>4</v>
      </c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5"/>
      <c r="BQ78" s="175"/>
      <c r="BR78" s="175"/>
      <c r="BS78" s="175"/>
      <c r="BT78" s="175"/>
      <c r="BU78" s="175"/>
      <c r="BV78" s="175"/>
      <c r="BW78" s="175"/>
      <c r="BX78" s="175"/>
      <c r="BY78" s="17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75"/>
      <c r="CW78" s="175"/>
      <c r="CX78" s="175"/>
      <c r="CY78" s="175"/>
      <c r="CZ78" s="175"/>
      <c r="DA78" s="175"/>
      <c r="DB78" s="175"/>
      <c r="DC78" s="175"/>
      <c r="DD78" s="175"/>
      <c r="DE78" s="175"/>
      <c r="DF78" s="175"/>
      <c r="DG78" s="175"/>
      <c r="DH78" s="175"/>
      <c r="DI78" s="175"/>
      <c r="DJ78" s="175"/>
      <c r="DK78" s="175"/>
      <c r="DL78" s="175"/>
      <c r="DM78" s="175"/>
      <c r="DN78" s="175"/>
      <c r="DO78" s="175"/>
      <c r="DP78" s="175"/>
      <c r="DQ78" s="175"/>
      <c r="DR78" s="175"/>
      <c r="DS78" s="175"/>
      <c r="DT78" s="175"/>
      <c r="DU78" s="175"/>
      <c r="DV78" s="175"/>
      <c r="DW78" s="175"/>
      <c r="DX78" s="175"/>
      <c r="DY78" s="175"/>
      <c r="DZ78" s="175"/>
      <c r="EA78" s="175"/>
      <c r="EB78" s="175"/>
      <c r="EC78" s="175"/>
      <c r="ED78" s="175"/>
      <c r="EE78" s="175"/>
      <c r="EF78" s="175"/>
      <c r="EG78" s="175"/>
      <c r="EH78" s="175"/>
      <c r="EI78" s="175"/>
      <c r="EJ78" s="175"/>
      <c r="EK78" s="175"/>
      <c r="EL78" s="175"/>
      <c r="EM78" s="175"/>
      <c r="EN78" s="175"/>
      <c r="EO78" s="175"/>
      <c r="EP78" s="175"/>
      <c r="EQ78" s="175"/>
      <c r="ER78" s="175"/>
      <c r="ES78" s="175"/>
      <c r="ET78" s="175"/>
      <c r="EU78" s="175"/>
      <c r="EV78" s="175"/>
      <c r="EW78" s="175"/>
      <c r="EX78" s="175"/>
      <c r="EY78" s="175"/>
      <c r="EZ78" s="175"/>
      <c r="FA78" s="175"/>
      <c r="FB78" s="175"/>
      <c r="FC78" s="175"/>
      <c r="FD78" s="175"/>
      <c r="FE78" s="175"/>
      <c r="FF78" s="175"/>
      <c r="FG78" s="175"/>
      <c r="FH78" s="175"/>
      <c r="FI78" s="175"/>
      <c r="FJ78" s="175"/>
      <c r="FK78" s="175"/>
      <c r="FL78" s="175"/>
      <c r="FM78" s="175"/>
      <c r="FN78" s="175"/>
      <c r="FO78" s="175"/>
      <c r="FP78" s="175"/>
      <c r="FQ78" s="175"/>
      <c r="FR78" s="175"/>
      <c r="FS78" s="175"/>
      <c r="FT78" s="175"/>
      <c r="FU78" s="175"/>
      <c r="FV78" s="175"/>
      <c r="FW78" s="175"/>
      <c r="FX78" s="175"/>
      <c r="FY78" s="175"/>
      <c r="FZ78" s="175"/>
      <c r="GA78" s="175"/>
      <c r="GB78" s="175"/>
      <c r="GC78" s="175"/>
      <c r="GD78" s="175"/>
      <c r="GE78" s="175"/>
      <c r="GF78" s="175"/>
      <c r="GG78" s="175"/>
      <c r="GH78" s="175"/>
      <c r="GI78" s="175"/>
      <c r="GJ78" s="175"/>
      <c r="GK78" s="175"/>
      <c r="GL78" s="175"/>
      <c r="GM78" s="175"/>
      <c r="GN78" s="175"/>
      <c r="GO78" s="175"/>
      <c r="GP78" s="175"/>
      <c r="GQ78" s="175"/>
      <c r="GR78" s="175"/>
      <c r="GS78" s="175"/>
      <c r="GT78" s="175"/>
      <c r="GU78" s="175"/>
      <c r="GV78" s="175"/>
      <c r="GW78" s="175"/>
      <c r="GX78" s="175"/>
      <c r="GY78" s="175"/>
      <c r="GZ78" s="175"/>
      <c r="HA78" s="175"/>
      <c r="HB78" s="175"/>
      <c r="HC78" s="175"/>
      <c r="HD78" s="175"/>
      <c r="HE78" s="175"/>
      <c r="HF78" s="175"/>
      <c r="HG78" s="175"/>
      <c r="HH78" s="175"/>
      <c r="HI78" s="175"/>
      <c r="HJ78" s="175"/>
      <c r="HK78" s="175"/>
      <c r="HL78" s="175"/>
      <c r="HM78" s="175"/>
      <c r="HN78" s="175"/>
      <c r="HO78" s="175"/>
      <c r="HP78" s="175"/>
      <c r="HQ78" s="175"/>
      <c r="HR78" s="175"/>
      <c r="HS78" s="175"/>
      <c r="HT78" s="175"/>
      <c r="HU78" s="175"/>
      <c r="HV78" s="175"/>
      <c r="HW78" s="175"/>
      <c r="HX78" s="175"/>
      <c r="HY78" s="175"/>
      <c r="HZ78" s="175"/>
      <c r="IA78" s="175"/>
      <c r="IB78" s="175"/>
      <c r="IC78" s="175"/>
      <c r="ID78" s="175"/>
      <c r="IE78" s="175"/>
      <c r="IF78" s="175"/>
      <c r="IG78" s="175"/>
      <c r="IH78" s="175"/>
      <c r="II78" s="175"/>
      <c r="IJ78" s="175"/>
      <c r="IK78" s="175"/>
      <c r="IL78" s="175"/>
      <c r="IM78" s="175"/>
      <c r="IN78" s="175"/>
      <c r="IO78" s="175"/>
      <c r="IP78" s="175"/>
      <c r="IQ78" s="175"/>
      <c r="IR78" s="175"/>
      <c r="IS78" s="175"/>
      <c r="IT78" s="175"/>
      <c r="IU78" s="175"/>
      <c r="IV78" s="175"/>
      <c r="IW78" s="175"/>
      <c r="IX78" s="175"/>
      <c r="IY78" s="175"/>
      <c r="IZ78" s="175"/>
    </row>
    <row r="79" spans="1:260" s="13" customFormat="1" ht="19.5" customHeight="1">
      <c r="A79" s="99" t="s">
        <v>573</v>
      </c>
      <c r="B79" s="26" t="s">
        <v>120</v>
      </c>
      <c r="C79" s="175">
        <v>10119</v>
      </c>
      <c r="D79" s="175">
        <v>2013</v>
      </c>
      <c r="E79" t="s">
        <v>119</v>
      </c>
      <c r="F79" s="175">
        <v>5267</v>
      </c>
      <c r="G79" s="175" t="s">
        <v>16</v>
      </c>
      <c r="H79" s="4" t="s">
        <v>461</v>
      </c>
      <c r="I79" s="175">
        <f t="shared" si="10"/>
        <v>6</v>
      </c>
      <c r="J79" s="99">
        <f>I79</f>
        <v>6</v>
      </c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/>
      <c r="BO79" s="175"/>
      <c r="BP79" s="175"/>
      <c r="BQ79" s="175"/>
      <c r="BR79" s="175"/>
      <c r="BS79" s="175"/>
      <c r="BT79" s="175"/>
      <c r="BU79" s="175"/>
      <c r="BV79" s="175"/>
      <c r="BW79" s="175"/>
      <c r="BX79" s="175"/>
      <c r="BY79" s="17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  <c r="CU79" s="175"/>
      <c r="CV79" s="175"/>
      <c r="CW79" s="175"/>
      <c r="CX79" s="175"/>
      <c r="CY79" s="175"/>
      <c r="CZ79" s="175"/>
      <c r="DA79" s="175"/>
      <c r="DB79" s="175">
        <v>2</v>
      </c>
      <c r="DC79" s="175">
        <v>4</v>
      </c>
      <c r="DD79" s="175"/>
      <c r="DE79" s="175"/>
      <c r="DF79" s="175"/>
      <c r="DG79" s="175"/>
      <c r="DH79" s="175"/>
      <c r="DI79" s="175"/>
      <c r="DJ79" s="175"/>
      <c r="DK79" s="175"/>
      <c r="DL79" s="175"/>
      <c r="DM79" s="175"/>
      <c r="DN79" s="175"/>
      <c r="DO79" s="175"/>
      <c r="DP79" s="175"/>
      <c r="DQ79" s="175"/>
      <c r="DR79" s="175"/>
      <c r="DS79" s="175"/>
      <c r="DT79" s="175"/>
      <c r="DU79" s="175"/>
      <c r="DV79" s="175"/>
      <c r="DW79" s="175"/>
      <c r="DX79" s="175"/>
      <c r="DY79" s="175"/>
      <c r="DZ79" s="175"/>
      <c r="EA79" s="175"/>
      <c r="EB79" s="175"/>
      <c r="EC79" s="175"/>
      <c r="ED79" s="175"/>
      <c r="EE79" s="175"/>
      <c r="EF79" s="175"/>
      <c r="EG79" s="175">
        <v>0</v>
      </c>
      <c r="EH79" s="175"/>
      <c r="EI79" s="175"/>
      <c r="EJ79" s="175"/>
      <c r="EK79" s="175"/>
      <c r="EL79" s="175"/>
      <c r="EM79" s="175"/>
      <c r="EN79" s="175"/>
      <c r="EO79" s="175"/>
      <c r="EP79" s="175"/>
      <c r="EQ79" s="175"/>
      <c r="ER79" s="175"/>
      <c r="ES79" s="175"/>
      <c r="ET79" s="175"/>
      <c r="EU79" s="175"/>
      <c r="EV79" s="175"/>
      <c r="EW79" s="175"/>
      <c r="EX79" s="175"/>
      <c r="EY79" s="175"/>
      <c r="EZ79" s="175"/>
      <c r="FA79" s="175"/>
      <c r="FB79" s="175"/>
      <c r="FC79" s="175"/>
      <c r="FD79" s="175"/>
      <c r="FE79" s="175"/>
      <c r="FF79" s="175"/>
      <c r="FG79" s="175"/>
      <c r="FH79" s="175"/>
      <c r="FI79" s="175"/>
      <c r="FJ79" s="175"/>
      <c r="FK79" s="175"/>
      <c r="FL79" s="175"/>
      <c r="FM79" s="175"/>
      <c r="FN79" s="175"/>
      <c r="FO79" s="175"/>
      <c r="FP79" s="175"/>
      <c r="FQ79" s="175"/>
      <c r="FR79" s="175"/>
      <c r="FS79" s="175"/>
      <c r="FT79" s="175"/>
      <c r="FU79" s="175"/>
      <c r="FV79" s="175"/>
      <c r="FW79" s="175"/>
      <c r="FX79" s="175"/>
      <c r="FY79" s="175"/>
      <c r="FZ79" s="175"/>
      <c r="GA79" s="175"/>
      <c r="GB79" s="175"/>
      <c r="GC79" s="175"/>
      <c r="GD79" s="175"/>
      <c r="GE79" s="175"/>
      <c r="GF79" s="175"/>
      <c r="GG79" s="175"/>
      <c r="GH79" s="175"/>
      <c r="GI79" s="175"/>
      <c r="GJ79" s="175"/>
      <c r="GK79" s="175"/>
      <c r="GL79" s="175"/>
      <c r="GM79" s="175"/>
      <c r="GN79" s="175"/>
      <c r="GO79" s="175"/>
      <c r="GP79" s="175"/>
      <c r="GQ79" s="175"/>
      <c r="GR79" s="175"/>
      <c r="GS79" s="175"/>
      <c r="GT79" s="175"/>
      <c r="GU79" s="175"/>
      <c r="GV79" s="175"/>
      <c r="GW79" s="175"/>
      <c r="GX79" s="175"/>
      <c r="GY79" s="175"/>
      <c r="GZ79" s="175"/>
      <c r="HA79" s="175"/>
      <c r="HB79" s="175"/>
      <c r="HC79" s="175"/>
      <c r="HD79" s="175"/>
      <c r="HE79" s="175"/>
      <c r="HF79" s="175"/>
      <c r="HG79" s="175"/>
      <c r="HH79" s="175"/>
      <c r="HI79" s="175"/>
      <c r="HJ79" s="175"/>
      <c r="HK79" s="175"/>
      <c r="HL79" s="175"/>
      <c r="HM79" s="175"/>
      <c r="HN79" s="175"/>
      <c r="HO79" s="175"/>
      <c r="HP79" s="175"/>
      <c r="HQ79" s="175"/>
      <c r="HR79" s="175"/>
      <c r="HS79" s="175"/>
      <c r="HT79" s="175"/>
      <c r="HU79" s="175"/>
      <c r="HV79" s="175"/>
      <c r="HW79" s="175"/>
      <c r="HX79" s="175"/>
      <c r="HY79" s="175"/>
      <c r="HZ79" s="175"/>
      <c r="IA79" s="175"/>
      <c r="IB79" s="175"/>
      <c r="IC79" s="175"/>
      <c r="ID79" s="175"/>
      <c r="IE79" s="175"/>
      <c r="IF79" s="175"/>
      <c r="IG79" s="175"/>
      <c r="IH79" s="175"/>
      <c r="II79" s="175"/>
      <c r="IJ79" s="175"/>
      <c r="IK79" s="175"/>
      <c r="IL79" s="175"/>
      <c r="IM79" s="175"/>
      <c r="IN79" s="175"/>
      <c r="IO79" s="175"/>
      <c r="IP79" s="175"/>
      <c r="IQ79" s="175"/>
      <c r="IR79" s="175"/>
      <c r="IS79" s="175"/>
      <c r="IT79" s="175"/>
      <c r="IU79" s="175"/>
      <c r="IV79" s="175"/>
      <c r="IW79" s="175"/>
      <c r="IX79" s="175"/>
      <c r="IY79" s="175"/>
      <c r="IZ79" s="175"/>
    </row>
    <row r="80" spans="1:260" s="13" customFormat="1" ht="18" customHeight="1">
      <c r="A80" s="99" t="s">
        <v>574</v>
      </c>
      <c r="B80" s="26" t="s">
        <v>403</v>
      </c>
      <c r="C80" s="175"/>
      <c r="D80" s="175">
        <v>2007</v>
      </c>
      <c r="E80" t="s">
        <v>404</v>
      </c>
      <c r="F80" s="175"/>
      <c r="G80" s="175" t="s">
        <v>26</v>
      </c>
      <c r="H80" t="s">
        <v>42</v>
      </c>
      <c r="I80" s="175">
        <f t="shared" si="10"/>
        <v>5</v>
      </c>
      <c r="J80" s="99">
        <f t="shared" si="8"/>
        <v>5</v>
      </c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>
        <v>5</v>
      </c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  <c r="BO80" s="175"/>
      <c r="BP80" s="175"/>
      <c r="BQ80" s="175"/>
      <c r="BR80" s="175"/>
      <c r="BS80" s="175"/>
      <c r="BT80" s="175"/>
      <c r="BU80" s="175"/>
      <c r="BV80" s="175"/>
      <c r="BW80" s="175"/>
      <c r="BX80" s="175"/>
      <c r="BY80" s="17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  <c r="CU80" s="175"/>
      <c r="CV80" s="175"/>
      <c r="CW80" s="175"/>
      <c r="CX80" s="175"/>
      <c r="CY80" s="175"/>
      <c r="CZ80" s="175"/>
      <c r="DA80" s="175"/>
      <c r="DB80" s="175"/>
      <c r="DC80" s="175"/>
      <c r="DD80" s="175"/>
      <c r="DE80" s="175"/>
      <c r="DF80" s="175"/>
      <c r="DG80" s="175"/>
      <c r="DH80" s="175"/>
      <c r="DI80" s="175"/>
      <c r="DJ80" s="175"/>
      <c r="DK80" s="175"/>
      <c r="DL80" s="175"/>
      <c r="DM80" s="175"/>
      <c r="DN80" s="175"/>
      <c r="DO80" s="175"/>
      <c r="DP80" s="175"/>
      <c r="DQ80" s="175"/>
      <c r="DR80" s="175"/>
      <c r="DS80" s="175"/>
      <c r="DT80" s="175"/>
      <c r="DU80" s="175"/>
      <c r="DV80" s="175"/>
      <c r="DW80" s="175"/>
      <c r="DX80" s="175"/>
      <c r="DY80" s="175"/>
      <c r="DZ80" s="175"/>
      <c r="EA80" s="175"/>
      <c r="EB80" s="175"/>
      <c r="EC80" s="175"/>
      <c r="ED80" s="175"/>
      <c r="EE80" s="175"/>
      <c r="EF80" s="175"/>
      <c r="EG80" s="175"/>
      <c r="EH80" s="175"/>
      <c r="EI80" s="175"/>
      <c r="EJ80" s="175"/>
      <c r="EK80" s="175"/>
      <c r="EL80" s="175"/>
      <c r="EM80" s="175"/>
      <c r="EN80" s="175"/>
      <c r="EO80" s="175"/>
      <c r="EP80" s="175"/>
      <c r="EQ80" s="175"/>
      <c r="ER80" s="175"/>
      <c r="ES80" s="175"/>
      <c r="ET80" s="175"/>
      <c r="EU80" s="175"/>
      <c r="EV80" s="175"/>
      <c r="EW80" s="175"/>
      <c r="EX80" s="175"/>
      <c r="EY80" s="175"/>
      <c r="EZ80" s="175"/>
      <c r="FA80" s="175"/>
      <c r="FB80" s="175"/>
      <c r="FC80" s="175"/>
      <c r="FD80" s="175"/>
      <c r="FE80" s="175"/>
      <c r="FF80" s="175"/>
      <c r="FG80" s="175"/>
      <c r="FH80" s="175"/>
      <c r="FI80" s="175"/>
      <c r="FJ80" s="175"/>
      <c r="FK80" s="175"/>
      <c r="FL80" s="175"/>
      <c r="FM80" s="175"/>
      <c r="FN80" s="175"/>
      <c r="FO80" s="175"/>
      <c r="FP80" s="175"/>
      <c r="FQ80" s="175"/>
      <c r="FR80" s="175"/>
      <c r="FS80" s="175"/>
      <c r="FT80" s="175"/>
      <c r="FU80" s="175"/>
      <c r="FV80" s="175"/>
      <c r="FW80" s="175"/>
      <c r="FX80" s="175"/>
      <c r="FY80" s="175"/>
      <c r="FZ80" s="175"/>
      <c r="GA80" s="175"/>
      <c r="GB80" s="175"/>
      <c r="GC80" s="175"/>
      <c r="GD80" s="175"/>
      <c r="GE80" s="175"/>
      <c r="GF80" s="175"/>
      <c r="GG80" s="175"/>
      <c r="GH80" s="175"/>
      <c r="GI80" s="175"/>
      <c r="GJ80" s="175"/>
      <c r="GK80" s="175"/>
      <c r="GL80" s="175"/>
      <c r="GM80" s="175"/>
      <c r="GN80" s="175"/>
      <c r="GO80" s="175"/>
      <c r="GP80" s="175"/>
      <c r="GQ80" s="175"/>
      <c r="GR80" s="175"/>
      <c r="GS80" s="175"/>
      <c r="GT80" s="175"/>
      <c r="GU80" s="175"/>
      <c r="GV80" s="175"/>
      <c r="GW80" s="175"/>
      <c r="GX80" s="175"/>
      <c r="GY80" s="175"/>
      <c r="GZ80" s="175"/>
      <c r="HA80" s="175"/>
      <c r="HB80" s="175"/>
      <c r="HC80" s="175"/>
      <c r="HD80" s="175"/>
      <c r="HE80" s="175"/>
      <c r="HF80" s="175"/>
      <c r="HG80" s="175"/>
      <c r="HH80" s="175"/>
      <c r="HI80" s="175"/>
      <c r="HJ80" s="175"/>
      <c r="HK80" s="175"/>
      <c r="HL80" s="175"/>
      <c r="HM80" s="175"/>
      <c r="HN80" s="175"/>
      <c r="HO80" s="175"/>
      <c r="HP80" s="175"/>
      <c r="HQ80" s="175"/>
      <c r="HR80" s="175"/>
      <c r="HS80" s="175"/>
      <c r="HT80" s="175"/>
      <c r="HU80" s="175"/>
      <c r="HV80" s="175"/>
      <c r="HW80" s="175"/>
      <c r="HX80" s="175"/>
      <c r="HY80" s="175"/>
      <c r="HZ80" s="175"/>
      <c r="IA80" s="175"/>
      <c r="IB80" s="175"/>
      <c r="IC80" s="175"/>
      <c r="ID80" s="175"/>
      <c r="IE80" s="175"/>
      <c r="IF80" s="175"/>
      <c r="IG80" s="175"/>
      <c r="IH80" s="175"/>
      <c r="II80" s="175"/>
      <c r="IJ80" s="175"/>
      <c r="IK80" s="175"/>
      <c r="IL80" s="175"/>
      <c r="IM80" s="175"/>
      <c r="IN80" s="175"/>
      <c r="IO80" s="175"/>
      <c r="IP80" s="175"/>
      <c r="IQ80" s="175"/>
      <c r="IR80" s="175"/>
      <c r="IS80" s="175"/>
      <c r="IT80" s="175"/>
      <c r="IU80" s="175"/>
      <c r="IV80" s="175"/>
      <c r="IW80" s="175"/>
      <c r="IX80" s="175"/>
      <c r="IY80" s="175"/>
      <c r="IZ80" s="175"/>
    </row>
    <row r="81" spans="1:260" s="13" customFormat="1" ht="18" customHeight="1">
      <c r="A81" s="99" t="s">
        <v>574</v>
      </c>
      <c r="B81" s="26" t="s">
        <v>97</v>
      </c>
      <c r="C81" s="175">
        <v>10197</v>
      </c>
      <c r="D81" s="175">
        <v>2013</v>
      </c>
      <c r="E81" t="s">
        <v>89</v>
      </c>
      <c r="F81" s="175">
        <v>7998</v>
      </c>
      <c r="G81" s="175" t="s">
        <v>16</v>
      </c>
      <c r="H81" t="s">
        <v>42</v>
      </c>
      <c r="I81" s="175">
        <f t="shared" si="10"/>
        <v>5</v>
      </c>
      <c r="J81" s="99">
        <f t="shared" si="8"/>
        <v>5</v>
      </c>
      <c r="K81" s="175"/>
      <c r="L81" s="175"/>
      <c r="M81" s="175"/>
      <c r="N81" s="175"/>
      <c r="O81" s="175"/>
      <c r="P81" s="175"/>
      <c r="Q81" s="175"/>
      <c r="R81" s="175"/>
      <c r="S81" s="175">
        <v>0</v>
      </c>
      <c r="T81" s="175"/>
      <c r="U81" s="175"/>
      <c r="V81" s="175"/>
      <c r="W81" s="175"/>
      <c r="X81" s="175"/>
      <c r="Y81" s="175"/>
      <c r="Z81" s="175"/>
      <c r="AA81" s="175">
        <v>3</v>
      </c>
      <c r="AB81" s="175"/>
      <c r="AC81" s="175"/>
      <c r="AD81" s="175"/>
      <c r="AE81" s="175"/>
      <c r="AF81" s="175"/>
      <c r="AG81" s="175"/>
      <c r="AH81" s="175">
        <f>1+1</f>
        <v>2</v>
      </c>
      <c r="AI81" s="175"/>
      <c r="AJ81" s="175"/>
      <c r="AK81" s="175">
        <v>0</v>
      </c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  <c r="BO81" s="175"/>
      <c r="BP81" s="175"/>
      <c r="BQ81" s="175"/>
      <c r="BR81" s="175"/>
      <c r="BS81" s="175"/>
      <c r="BT81" s="175"/>
      <c r="BU81" s="175"/>
      <c r="BV81" s="175"/>
      <c r="BW81" s="175"/>
      <c r="BX81" s="175"/>
      <c r="BY81" s="17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  <c r="CU81" s="175"/>
      <c r="CV81" s="175"/>
      <c r="CW81" s="175"/>
      <c r="CX81" s="175"/>
      <c r="CY81" s="175"/>
      <c r="CZ81" s="175"/>
      <c r="DA81" s="175"/>
      <c r="DB81" s="175"/>
      <c r="DC81" s="175"/>
      <c r="DD81" s="175"/>
      <c r="DE81" s="175"/>
      <c r="DF81" s="175"/>
      <c r="DG81" s="175"/>
      <c r="DH81" s="175"/>
      <c r="DI81" s="175"/>
      <c r="DJ81" s="175"/>
      <c r="DK81" s="175"/>
      <c r="DL81" s="175"/>
      <c r="DM81" s="175"/>
      <c r="DN81" s="175"/>
      <c r="DO81" s="175"/>
      <c r="DP81" s="175"/>
      <c r="DQ81" s="175"/>
      <c r="DR81" s="175"/>
      <c r="DS81" s="175"/>
      <c r="DT81" s="175"/>
      <c r="DU81" s="175"/>
      <c r="DV81" s="175"/>
      <c r="DW81" s="175"/>
      <c r="DX81" s="175"/>
      <c r="DY81" s="175"/>
      <c r="DZ81" s="175"/>
      <c r="EA81" s="175"/>
      <c r="EB81" s="175"/>
      <c r="EC81" s="175"/>
      <c r="ED81" s="175"/>
      <c r="EE81" s="175"/>
      <c r="EF81" s="175"/>
      <c r="EG81" s="175"/>
      <c r="EH81" s="175"/>
      <c r="EI81" s="175"/>
      <c r="EJ81" s="175"/>
      <c r="EK81" s="175"/>
      <c r="EL81" s="175"/>
      <c r="EM81" s="175"/>
      <c r="EN81" s="175"/>
      <c r="EO81" s="175"/>
      <c r="EP81" s="175"/>
      <c r="EQ81" s="175"/>
      <c r="ER81" s="175"/>
      <c r="ES81" s="175"/>
      <c r="ET81" s="175"/>
      <c r="EU81" s="175"/>
      <c r="EV81" s="175"/>
      <c r="EW81" s="175"/>
      <c r="EX81" s="175"/>
      <c r="EY81" s="175"/>
      <c r="EZ81" s="175"/>
      <c r="FA81" s="175"/>
      <c r="FB81" s="175"/>
      <c r="FC81" s="175"/>
      <c r="FD81" s="175"/>
      <c r="FE81" s="175"/>
      <c r="FF81" s="175"/>
      <c r="FG81" s="175"/>
      <c r="FH81" s="175"/>
      <c r="FI81" s="175"/>
      <c r="FJ81" s="175"/>
      <c r="FK81" s="175"/>
      <c r="FL81" s="175"/>
      <c r="FM81" s="175"/>
      <c r="FN81" s="175"/>
      <c r="FO81" s="175"/>
      <c r="FP81" s="175"/>
      <c r="FQ81" s="175"/>
      <c r="FR81" s="175"/>
      <c r="FS81" s="175"/>
      <c r="FT81" s="175"/>
      <c r="FU81" s="175"/>
      <c r="FV81" s="175"/>
      <c r="FW81" s="175"/>
      <c r="FX81" s="175"/>
      <c r="FY81" s="175"/>
      <c r="FZ81" s="175"/>
      <c r="GA81" s="175"/>
      <c r="GB81" s="175"/>
      <c r="GC81" s="175"/>
      <c r="GD81" s="175"/>
      <c r="GE81" s="175"/>
      <c r="GF81" s="175"/>
      <c r="GG81" s="175"/>
      <c r="GH81" s="175"/>
      <c r="GI81" s="175"/>
      <c r="GJ81" s="175"/>
      <c r="GK81" s="175"/>
      <c r="GL81" s="175"/>
      <c r="GM81" s="175"/>
      <c r="GN81" s="175"/>
      <c r="GO81" s="175"/>
      <c r="GP81" s="175"/>
      <c r="GQ81" s="175"/>
      <c r="GR81" s="175"/>
      <c r="GS81" s="175"/>
      <c r="GT81" s="175"/>
      <c r="GU81" s="175"/>
      <c r="GV81" s="175"/>
      <c r="GW81" s="175"/>
      <c r="GX81" s="175"/>
      <c r="GY81" s="175"/>
      <c r="GZ81" s="175"/>
      <c r="HA81" s="175"/>
      <c r="HB81" s="175"/>
      <c r="HC81" s="175"/>
      <c r="HD81" s="175"/>
      <c r="HE81" s="175"/>
      <c r="HF81" s="175"/>
      <c r="HG81" s="175"/>
      <c r="HH81" s="175"/>
      <c r="HI81" s="175"/>
      <c r="HJ81" s="175"/>
      <c r="HK81" s="175"/>
      <c r="HL81" s="175"/>
      <c r="HM81" s="175"/>
      <c r="HN81" s="175"/>
      <c r="HO81" s="175"/>
      <c r="HP81" s="175"/>
      <c r="HQ81" s="175"/>
      <c r="HR81" s="175"/>
      <c r="HS81" s="175"/>
      <c r="HT81" s="175"/>
      <c r="HU81" s="175"/>
      <c r="HV81" s="175"/>
      <c r="HW81" s="175"/>
      <c r="HX81" s="175"/>
      <c r="HY81" s="175"/>
      <c r="HZ81" s="175"/>
      <c r="IA81" s="175"/>
      <c r="IB81" s="175"/>
      <c r="IC81" s="175"/>
      <c r="ID81" s="175"/>
      <c r="IE81" s="175"/>
      <c r="IF81" s="175"/>
      <c r="IG81" s="175"/>
      <c r="IH81" s="175"/>
      <c r="II81" s="175"/>
      <c r="IJ81" s="175"/>
      <c r="IK81" s="175"/>
      <c r="IL81" s="175"/>
      <c r="IM81" s="175"/>
      <c r="IN81" s="175"/>
      <c r="IO81" s="175"/>
      <c r="IP81" s="175"/>
      <c r="IQ81" s="175"/>
      <c r="IR81" s="175"/>
      <c r="IS81" s="175"/>
      <c r="IT81" s="175"/>
      <c r="IU81" s="175"/>
      <c r="IV81" s="175"/>
      <c r="IW81" s="175"/>
      <c r="IX81" s="175"/>
      <c r="IY81" s="175"/>
      <c r="IZ81" s="175"/>
    </row>
    <row r="82" spans="1:260" s="13" customFormat="1" ht="18" customHeight="1">
      <c r="A82" s="99" t="s">
        <v>574</v>
      </c>
      <c r="B82" s="26" t="s">
        <v>324</v>
      </c>
      <c r="C82" s="175">
        <v>10808</v>
      </c>
      <c r="D82" s="175">
        <v>2012</v>
      </c>
      <c r="E82" t="s">
        <v>258</v>
      </c>
      <c r="F82" s="175">
        <v>6122</v>
      </c>
      <c r="G82" s="175" t="s">
        <v>16</v>
      </c>
      <c r="H82" t="s">
        <v>202</v>
      </c>
      <c r="I82" s="175">
        <f t="shared" si="10"/>
        <v>5</v>
      </c>
      <c r="J82" s="99">
        <f>I82</f>
        <v>5</v>
      </c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>
        <v>0</v>
      </c>
      <c r="BM82" s="175">
        <v>0</v>
      </c>
      <c r="BN82" s="175"/>
      <c r="BO82" s="175"/>
      <c r="BP82" s="175"/>
      <c r="BQ82" s="175"/>
      <c r="BR82" s="175"/>
      <c r="BS82" s="175"/>
      <c r="BT82" s="175">
        <v>0</v>
      </c>
      <c r="BU82" s="175"/>
      <c r="BV82" s="175"/>
      <c r="BW82" s="175"/>
      <c r="BX82" s="175"/>
      <c r="BY82" s="17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  <c r="CU82" s="175"/>
      <c r="CV82" s="175"/>
      <c r="CW82" s="175"/>
      <c r="CX82" s="175"/>
      <c r="CY82" s="175"/>
      <c r="CZ82" s="175"/>
      <c r="DA82" s="175"/>
      <c r="DB82" s="175"/>
      <c r="DC82" s="175"/>
      <c r="DD82" s="175"/>
      <c r="DE82" s="175"/>
      <c r="DF82" s="175"/>
      <c r="DG82" s="175"/>
      <c r="DH82" s="175"/>
      <c r="DI82" s="175"/>
      <c r="DJ82" s="175"/>
      <c r="DK82" s="175"/>
      <c r="DL82" s="175"/>
      <c r="DM82" s="175"/>
      <c r="DN82" s="175"/>
      <c r="DO82" s="175"/>
      <c r="DP82" s="175"/>
      <c r="DQ82" s="175"/>
      <c r="DR82" s="175"/>
      <c r="DS82" s="175"/>
      <c r="DT82" s="175"/>
      <c r="DU82" s="175"/>
      <c r="DV82" s="175"/>
      <c r="DW82" s="175"/>
      <c r="DX82" s="175"/>
      <c r="DY82" s="175"/>
      <c r="DZ82" s="175"/>
      <c r="EA82" s="175"/>
      <c r="EB82" s="175"/>
      <c r="EC82" s="175"/>
      <c r="ED82" s="175"/>
      <c r="EE82" s="175"/>
      <c r="EF82" s="175"/>
      <c r="EG82" s="175"/>
      <c r="EH82" s="175"/>
      <c r="EI82" s="175"/>
      <c r="EJ82" s="175"/>
      <c r="EK82" s="175"/>
      <c r="EL82" s="175"/>
      <c r="EM82" s="175"/>
      <c r="EN82" s="175"/>
      <c r="EO82" s="175"/>
      <c r="EP82" s="175"/>
      <c r="EQ82" s="175"/>
      <c r="ER82" s="175"/>
      <c r="ES82" s="175"/>
      <c r="ET82" s="175"/>
      <c r="EU82" s="175"/>
      <c r="EV82" s="175"/>
      <c r="EW82" s="175"/>
      <c r="EX82" s="175"/>
      <c r="EY82" s="175"/>
      <c r="EZ82" s="175"/>
      <c r="FA82" s="175"/>
      <c r="FB82" s="175"/>
      <c r="FC82" s="175"/>
      <c r="FD82" s="175"/>
      <c r="FE82" s="175"/>
      <c r="FF82" s="175"/>
      <c r="FG82" s="175"/>
      <c r="FH82" s="175"/>
      <c r="FI82" s="175"/>
      <c r="FJ82" s="175"/>
      <c r="FK82" s="175"/>
      <c r="FL82" s="175"/>
      <c r="FM82" s="175"/>
      <c r="FN82" s="175"/>
      <c r="FO82" s="175"/>
      <c r="FP82" s="175"/>
      <c r="FQ82" s="175"/>
      <c r="FR82" s="175"/>
      <c r="FS82" s="175"/>
      <c r="FT82" s="175"/>
      <c r="FU82" s="175"/>
      <c r="FV82" s="175"/>
      <c r="FW82" s="175"/>
      <c r="FX82" s="175"/>
      <c r="FY82" s="175"/>
      <c r="FZ82" s="175"/>
      <c r="GA82" s="175"/>
      <c r="GB82" s="175"/>
      <c r="GC82" s="175"/>
      <c r="GD82" s="175"/>
      <c r="GE82" s="175"/>
      <c r="GF82" s="175"/>
      <c r="GG82" s="175"/>
      <c r="GH82" s="175"/>
      <c r="GI82" s="175"/>
      <c r="GJ82" s="175"/>
      <c r="GK82" s="175"/>
      <c r="GL82" s="175"/>
      <c r="GM82" s="175"/>
      <c r="GN82" s="175"/>
      <c r="GO82" s="175"/>
      <c r="GP82" s="175"/>
      <c r="GQ82" s="175"/>
      <c r="GR82" s="175"/>
      <c r="GS82" s="175"/>
      <c r="GT82" s="175"/>
      <c r="GU82" s="175"/>
      <c r="GV82" s="175"/>
      <c r="GW82" s="175">
        <v>0</v>
      </c>
      <c r="GX82" s="175">
        <v>2</v>
      </c>
      <c r="GY82" s="175"/>
      <c r="GZ82" s="175"/>
      <c r="HA82" s="175"/>
      <c r="HB82" s="175"/>
      <c r="HC82" s="175"/>
      <c r="HD82" s="175"/>
      <c r="HE82" s="175">
        <v>2</v>
      </c>
      <c r="HF82" s="175">
        <v>1</v>
      </c>
      <c r="HG82" s="175"/>
      <c r="HH82" s="175"/>
      <c r="HI82" s="175"/>
      <c r="HJ82" s="175"/>
      <c r="HK82" s="175"/>
      <c r="HL82" s="175"/>
      <c r="HM82" s="175"/>
      <c r="HN82" s="175"/>
      <c r="HO82" s="175"/>
      <c r="HP82" s="175"/>
      <c r="HQ82" s="175"/>
      <c r="HR82" s="175"/>
      <c r="HS82" s="175"/>
      <c r="HT82" s="175"/>
      <c r="HU82" s="175"/>
      <c r="HV82" s="175"/>
      <c r="HW82" s="175"/>
      <c r="HX82" s="175"/>
      <c r="HY82" s="175"/>
      <c r="HZ82" s="175"/>
      <c r="IA82" s="175"/>
      <c r="IB82" s="175"/>
      <c r="IC82" s="175"/>
      <c r="ID82" s="175"/>
      <c r="IE82" s="175"/>
      <c r="IF82" s="175"/>
      <c r="IG82" s="175"/>
      <c r="IH82" s="175"/>
      <c r="II82" s="175"/>
      <c r="IJ82" s="175"/>
      <c r="IK82" s="175"/>
      <c r="IL82" s="175"/>
      <c r="IM82" s="175"/>
      <c r="IN82" s="175"/>
      <c r="IO82" s="175"/>
      <c r="IP82" s="175"/>
      <c r="IQ82" s="175"/>
      <c r="IR82" s="175"/>
      <c r="IS82" s="175"/>
      <c r="IT82" s="175"/>
      <c r="IU82" s="175"/>
      <c r="IV82" s="175"/>
      <c r="IW82" s="175"/>
      <c r="IX82" s="175"/>
      <c r="IY82" s="175"/>
      <c r="IZ82" s="175"/>
    </row>
    <row r="83" spans="1:260" s="13" customFormat="1" ht="18" customHeight="1">
      <c r="A83" s="99" t="s">
        <v>574</v>
      </c>
      <c r="B83" s="26" t="s">
        <v>237</v>
      </c>
      <c r="C83" s="175">
        <v>10484</v>
      </c>
      <c r="D83" s="175"/>
      <c r="E83" t="s">
        <v>364</v>
      </c>
      <c r="F83" s="175">
        <v>7089</v>
      </c>
      <c r="G83" s="175" t="s">
        <v>24</v>
      </c>
      <c r="H83" t="s">
        <v>238</v>
      </c>
      <c r="I83" s="175">
        <f t="shared" si="10"/>
        <v>5</v>
      </c>
      <c r="J83" s="99">
        <f>I83</f>
        <v>5</v>
      </c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  <c r="BO83" s="175"/>
      <c r="BP83" s="175"/>
      <c r="BQ83" s="175"/>
      <c r="BR83" s="175"/>
      <c r="BS83" s="175"/>
      <c r="BT83" s="175"/>
      <c r="BU83" s="175"/>
      <c r="BV83" s="175"/>
      <c r="BW83" s="175"/>
      <c r="BX83" s="175"/>
      <c r="BY83" s="17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  <c r="CU83" s="175"/>
      <c r="CV83" s="175"/>
      <c r="CW83" s="175"/>
      <c r="CX83" s="175"/>
      <c r="CY83" s="175"/>
      <c r="CZ83" s="175"/>
      <c r="DA83" s="175"/>
      <c r="DB83" s="175"/>
      <c r="DC83" s="175"/>
      <c r="DD83" s="175"/>
      <c r="DE83" s="175"/>
      <c r="DF83" s="175"/>
      <c r="DG83" s="175"/>
      <c r="DH83" s="175"/>
      <c r="DI83" s="175"/>
      <c r="DJ83" s="175"/>
      <c r="DK83" s="175"/>
      <c r="DL83" s="175"/>
      <c r="DM83" s="175"/>
      <c r="DN83" s="175"/>
      <c r="DO83" s="175"/>
      <c r="DP83" s="175"/>
      <c r="DQ83" s="175"/>
      <c r="DR83" s="175"/>
      <c r="DS83" s="175"/>
      <c r="DT83" s="175"/>
      <c r="DU83" s="175"/>
      <c r="DV83" s="175"/>
      <c r="DW83" s="175"/>
      <c r="DX83" s="175"/>
      <c r="DY83" s="175"/>
      <c r="DZ83" s="175"/>
      <c r="EA83" s="175"/>
      <c r="EB83" s="175"/>
      <c r="EC83" s="175"/>
      <c r="ED83" s="175"/>
      <c r="EE83" s="175"/>
      <c r="EF83" s="175"/>
      <c r="EG83" s="175"/>
      <c r="EH83" s="175"/>
      <c r="EI83" s="175"/>
      <c r="EJ83" s="175"/>
      <c r="EK83" s="175"/>
      <c r="EL83" s="175"/>
      <c r="EM83" s="175">
        <f>2+1</f>
        <v>3</v>
      </c>
      <c r="EN83" s="175">
        <v>2</v>
      </c>
      <c r="EO83" s="175"/>
      <c r="EP83" s="175"/>
      <c r="EQ83" s="175"/>
      <c r="ER83" s="175"/>
      <c r="ES83" s="175"/>
      <c r="ET83" s="175"/>
      <c r="EU83" s="175"/>
      <c r="EV83" s="175"/>
      <c r="EW83" s="175"/>
      <c r="EX83" s="175"/>
      <c r="EY83" s="175"/>
      <c r="EZ83" s="175"/>
      <c r="FA83" s="175"/>
      <c r="FB83" s="175"/>
      <c r="FC83" s="175"/>
      <c r="FD83" s="175"/>
      <c r="FE83" s="175"/>
      <c r="FF83" s="175"/>
      <c r="FG83" s="175"/>
      <c r="FH83" s="175"/>
      <c r="FI83" s="175"/>
      <c r="FJ83" s="175"/>
      <c r="FK83" s="175"/>
      <c r="FL83" s="175"/>
      <c r="FM83" s="175"/>
      <c r="FN83" s="175"/>
      <c r="FO83" s="175"/>
      <c r="FP83" s="175"/>
      <c r="FQ83" s="175"/>
      <c r="FR83" s="175"/>
      <c r="FS83" s="175"/>
      <c r="FT83" s="175"/>
      <c r="FU83" s="175"/>
      <c r="FV83" s="175"/>
      <c r="FW83" s="175"/>
      <c r="FX83" s="175"/>
      <c r="FY83" s="175"/>
      <c r="FZ83" s="175"/>
      <c r="GA83" s="175"/>
      <c r="GB83" s="175"/>
      <c r="GC83" s="175"/>
      <c r="GD83" s="175"/>
      <c r="GE83" s="175"/>
      <c r="GF83" s="175"/>
      <c r="GG83" s="175"/>
      <c r="GH83" s="175"/>
      <c r="GI83" s="175"/>
      <c r="GJ83" s="175"/>
      <c r="GK83" s="175"/>
      <c r="GL83" s="175"/>
      <c r="GM83" s="175"/>
      <c r="GN83" s="175"/>
      <c r="GO83" s="175"/>
      <c r="GP83" s="175"/>
      <c r="GQ83" s="175"/>
      <c r="GR83" s="175"/>
      <c r="GS83" s="175"/>
      <c r="GT83" s="175"/>
      <c r="GU83" s="175"/>
      <c r="GV83" s="175"/>
      <c r="GW83" s="175"/>
      <c r="GX83" s="175"/>
      <c r="GY83" s="175"/>
      <c r="GZ83" s="175"/>
      <c r="HA83" s="175"/>
      <c r="HB83" s="175"/>
      <c r="HC83" s="175"/>
      <c r="HD83" s="175"/>
      <c r="HE83" s="175"/>
      <c r="HF83" s="175"/>
      <c r="HG83" s="175"/>
      <c r="HH83" s="175"/>
      <c r="HI83" s="175"/>
      <c r="HJ83" s="175"/>
      <c r="HK83" s="175"/>
      <c r="HL83" s="175"/>
      <c r="HM83" s="175"/>
      <c r="HN83" s="175"/>
      <c r="HO83" s="175"/>
      <c r="HP83" s="175"/>
      <c r="HQ83" s="175"/>
      <c r="HR83" s="175"/>
      <c r="HS83" s="175"/>
      <c r="HT83" s="175"/>
      <c r="HU83" s="175"/>
      <c r="HV83" s="175"/>
      <c r="HW83" s="175"/>
      <c r="HX83" s="175"/>
      <c r="HY83" s="175"/>
      <c r="HZ83" s="175"/>
      <c r="IA83" s="175"/>
      <c r="IB83" s="175"/>
      <c r="IC83" s="175"/>
      <c r="ID83" s="175"/>
      <c r="IE83" s="175"/>
      <c r="IF83" s="175"/>
      <c r="IG83" s="175"/>
      <c r="IH83" s="175"/>
      <c r="II83" s="175"/>
      <c r="IJ83" s="175"/>
      <c r="IK83" s="175"/>
      <c r="IL83" s="175"/>
      <c r="IM83" s="175"/>
      <c r="IN83" s="175"/>
      <c r="IO83" s="175"/>
      <c r="IP83" s="175"/>
      <c r="IQ83" s="175"/>
      <c r="IR83" s="175"/>
      <c r="IS83" s="175"/>
      <c r="IT83" s="175"/>
      <c r="IU83" s="175"/>
      <c r="IV83" s="175"/>
      <c r="IW83" s="175"/>
      <c r="IX83" s="175"/>
      <c r="IY83" s="175"/>
      <c r="IZ83" s="175"/>
    </row>
    <row r="84" spans="1:260" s="13" customFormat="1" ht="18" customHeight="1">
      <c r="A84" s="99" t="s">
        <v>575</v>
      </c>
      <c r="B84" s="26" t="s">
        <v>115</v>
      </c>
      <c r="C84" s="175">
        <v>8874</v>
      </c>
      <c r="D84" s="175">
        <v>2008</v>
      </c>
      <c r="E84" t="s">
        <v>114</v>
      </c>
      <c r="F84" s="175">
        <v>6061</v>
      </c>
      <c r="G84" s="175" t="s">
        <v>24</v>
      </c>
      <c r="H84" t="s">
        <v>255</v>
      </c>
      <c r="I84" s="175">
        <f t="shared" si="10"/>
        <v>4</v>
      </c>
      <c r="J84" s="99">
        <f>I84</f>
        <v>4</v>
      </c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  <c r="BO84" s="175"/>
      <c r="BP84" s="175"/>
      <c r="BQ84" s="175"/>
      <c r="BR84" s="175"/>
      <c r="BS84" s="175"/>
      <c r="BT84" s="175"/>
      <c r="BU84" s="175"/>
      <c r="BV84" s="175"/>
      <c r="BW84" s="175"/>
      <c r="BX84" s="175"/>
      <c r="BY84" s="175"/>
      <c r="BZ84" s="175"/>
      <c r="CA84" s="175"/>
      <c r="CB84" s="175">
        <v>2</v>
      </c>
      <c r="CC84" s="175">
        <v>2</v>
      </c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175"/>
      <c r="DW84" s="175"/>
      <c r="DX84" s="175"/>
      <c r="DY84" s="175"/>
      <c r="DZ84" s="175"/>
      <c r="EA84" s="175"/>
      <c r="EB84" s="175"/>
      <c r="EC84" s="175"/>
      <c r="ED84" s="175"/>
      <c r="EE84" s="175"/>
      <c r="EF84" s="175"/>
      <c r="EG84" s="175"/>
      <c r="EH84" s="175"/>
      <c r="EI84" s="175"/>
      <c r="EJ84" s="175"/>
      <c r="EK84" s="175"/>
      <c r="EL84" s="175"/>
      <c r="EM84" s="175"/>
      <c r="EN84" s="175"/>
      <c r="EO84" s="175"/>
      <c r="EP84" s="175"/>
      <c r="EQ84" s="175"/>
      <c r="ER84" s="175"/>
      <c r="ES84" s="175"/>
      <c r="ET84" s="175"/>
      <c r="EU84" s="175"/>
      <c r="EV84" s="175"/>
      <c r="EW84" s="175"/>
      <c r="EX84" s="175"/>
      <c r="EY84" s="175"/>
      <c r="EZ84" s="175"/>
      <c r="FA84" s="175"/>
      <c r="FB84" s="175"/>
      <c r="FC84" s="175"/>
      <c r="FD84" s="175"/>
      <c r="FE84" s="175"/>
      <c r="FF84" s="175"/>
      <c r="FG84" s="175"/>
      <c r="FH84" s="175"/>
      <c r="FI84" s="175"/>
      <c r="FJ84" s="175"/>
      <c r="FK84" s="175"/>
      <c r="FL84" s="175"/>
      <c r="FM84" s="175"/>
      <c r="FN84" s="175"/>
      <c r="FO84" s="175"/>
      <c r="FP84" s="175"/>
      <c r="FQ84" s="175"/>
      <c r="FR84" s="175"/>
      <c r="FS84" s="175"/>
      <c r="FT84" s="175"/>
      <c r="FU84" s="175"/>
      <c r="FV84" s="175"/>
      <c r="FW84" s="175"/>
      <c r="FX84" s="175"/>
      <c r="FY84" s="175"/>
      <c r="FZ84" s="175"/>
      <c r="GA84" s="175"/>
      <c r="GB84" s="175"/>
      <c r="GC84" s="175"/>
      <c r="GD84" s="175"/>
      <c r="GE84" s="175"/>
      <c r="GF84" s="175"/>
      <c r="GG84" s="175"/>
      <c r="GH84" s="175"/>
      <c r="GI84" s="175"/>
      <c r="GJ84" s="175"/>
      <c r="GK84" s="175"/>
      <c r="GL84" s="175"/>
      <c r="GM84" s="175"/>
      <c r="GN84" s="175"/>
      <c r="GO84" s="175"/>
      <c r="GP84" s="175"/>
      <c r="GQ84" s="175"/>
      <c r="GR84" s="175"/>
      <c r="GS84" s="175"/>
      <c r="GT84" s="175"/>
      <c r="GU84" s="175"/>
      <c r="GV84" s="175"/>
      <c r="GW84" s="175"/>
      <c r="GX84" s="175"/>
      <c r="GY84" s="175"/>
      <c r="GZ84" s="175"/>
      <c r="HA84" s="175"/>
      <c r="HB84" s="175"/>
      <c r="HC84" s="175"/>
      <c r="HD84" s="175"/>
      <c r="HE84" s="175"/>
      <c r="HF84" s="175"/>
      <c r="HG84" s="175"/>
      <c r="HH84" s="175"/>
      <c r="HI84" s="175"/>
      <c r="HJ84" s="175"/>
      <c r="HK84" s="175"/>
      <c r="HL84" s="175"/>
      <c r="HM84" s="175"/>
      <c r="HN84" s="175"/>
      <c r="HO84" s="175"/>
      <c r="HP84" s="175"/>
      <c r="HQ84" s="175"/>
      <c r="HR84" s="175"/>
      <c r="HS84" s="175"/>
      <c r="HT84" s="175"/>
      <c r="HU84" s="175"/>
      <c r="HV84" s="175"/>
      <c r="HW84" s="175"/>
      <c r="HX84" s="175"/>
      <c r="HY84" s="175"/>
      <c r="HZ84" s="175"/>
      <c r="IA84" s="175"/>
      <c r="IB84" s="175"/>
      <c r="IC84" s="175"/>
      <c r="ID84" s="175"/>
      <c r="IE84" s="175"/>
      <c r="IF84" s="175"/>
      <c r="IG84" s="175"/>
      <c r="IH84" s="175"/>
      <c r="II84" s="175"/>
      <c r="IJ84" s="175"/>
      <c r="IK84" s="175"/>
      <c r="IL84" s="175"/>
      <c r="IM84" s="175"/>
      <c r="IN84" s="175"/>
      <c r="IO84" s="175"/>
      <c r="IP84" s="175"/>
      <c r="IQ84" s="175"/>
      <c r="IR84" s="175"/>
      <c r="IS84" s="175"/>
      <c r="IT84" s="175"/>
      <c r="IU84" s="175"/>
      <c r="IV84" s="175"/>
      <c r="IW84" s="175"/>
      <c r="IX84" s="175"/>
      <c r="IY84" s="175"/>
      <c r="IZ84" s="175"/>
    </row>
    <row r="85" spans="1:260" s="13" customFormat="1" ht="18" customHeight="1">
      <c r="A85" s="99" t="s">
        <v>575</v>
      </c>
      <c r="B85" s="26" t="s">
        <v>477</v>
      </c>
      <c r="C85" s="175">
        <v>5174</v>
      </c>
      <c r="D85" s="175">
        <v>2001</v>
      </c>
      <c r="E85" s="4" t="s">
        <v>476</v>
      </c>
      <c r="F85" s="175">
        <v>8547</v>
      </c>
      <c r="G85" s="12" t="s">
        <v>26</v>
      </c>
      <c r="H85" s="4" t="s">
        <v>349</v>
      </c>
      <c r="I85" s="175">
        <f t="shared" si="10"/>
        <v>4</v>
      </c>
      <c r="J85" s="99">
        <f>I85</f>
        <v>4</v>
      </c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  <c r="BO85" s="175"/>
      <c r="BP85" s="175"/>
      <c r="BQ85" s="175"/>
      <c r="BR85" s="175"/>
      <c r="BS85" s="175"/>
      <c r="BT85" s="175"/>
      <c r="BU85" s="175"/>
      <c r="BV85" s="175"/>
      <c r="BW85" s="175"/>
      <c r="BX85" s="175"/>
      <c r="BY85" s="17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5"/>
      <c r="DX85" s="175"/>
      <c r="DY85" s="175"/>
      <c r="DZ85" s="175"/>
      <c r="EA85" s="175"/>
      <c r="EB85" s="175"/>
      <c r="EC85" s="175"/>
      <c r="ED85" s="175"/>
      <c r="EE85" s="175"/>
      <c r="EF85" s="175"/>
      <c r="EG85" s="175"/>
      <c r="EH85" s="175"/>
      <c r="EI85" s="175"/>
      <c r="EJ85" s="175"/>
      <c r="EK85" s="175"/>
      <c r="EL85" s="175"/>
      <c r="EM85" s="175"/>
      <c r="EN85" s="175"/>
      <c r="EO85" s="175"/>
      <c r="EP85" s="175"/>
      <c r="EQ85" s="175"/>
      <c r="ER85" s="175"/>
      <c r="ES85" s="175"/>
      <c r="ET85" s="175"/>
      <c r="EU85" s="175"/>
      <c r="EV85" s="175"/>
      <c r="EW85" s="175"/>
      <c r="EX85" s="175"/>
      <c r="EY85" s="175"/>
      <c r="EZ85" s="175"/>
      <c r="FA85" s="175"/>
      <c r="FB85" s="175"/>
      <c r="FC85" s="175"/>
      <c r="FD85" s="175"/>
      <c r="FE85" s="175"/>
      <c r="FF85" s="175">
        <f>1+0+1</f>
        <v>2</v>
      </c>
      <c r="FG85" s="175"/>
      <c r="FH85" s="175"/>
      <c r="FI85" s="175"/>
      <c r="FJ85" s="175"/>
      <c r="FK85" s="175"/>
      <c r="FL85" s="175">
        <f>1+0+1</f>
        <v>2</v>
      </c>
      <c r="FM85" s="175"/>
      <c r="FN85" s="175"/>
      <c r="FO85" s="175"/>
      <c r="FP85" s="175"/>
      <c r="FQ85" s="175"/>
      <c r="FR85" s="175"/>
      <c r="FS85" s="175"/>
      <c r="FT85" s="175"/>
      <c r="FU85" s="175"/>
      <c r="FV85" s="175"/>
      <c r="FW85" s="175"/>
      <c r="FX85" s="175"/>
      <c r="FY85" s="175"/>
      <c r="FZ85" s="175"/>
      <c r="GA85" s="175"/>
      <c r="GB85" s="175"/>
      <c r="GC85" s="175"/>
      <c r="GD85" s="175"/>
      <c r="GE85" s="175"/>
      <c r="GF85" s="175"/>
      <c r="GG85" s="175"/>
      <c r="GH85" s="175"/>
      <c r="GI85" s="175"/>
      <c r="GJ85" s="175"/>
      <c r="GK85" s="175"/>
      <c r="GL85" s="175"/>
      <c r="GM85" s="175"/>
      <c r="GN85" s="175"/>
      <c r="GO85" s="175"/>
      <c r="GP85" s="175"/>
      <c r="GQ85" s="175"/>
      <c r="GR85" s="175"/>
      <c r="GS85" s="175"/>
      <c r="GT85" s="175"/>
      <c r="GU85" s="175"/>
      <c r="GV85" s="175"/>
      <c r="GW85" s="175"/>
      <c r="GX85" s="175"/>
      <c r="GY85" s="175"/>
      <c r="GZ85" s="175"/>
      <c r="HA85" s="175"/>
      <c r="HB85" s="175"/>
      <c r="HC85" s="175"/>
      <c r="HD85" s="175"/>
      <c r="HE85" s="175"/>
      <c r="HF85" s="175"/>
      <c r="HG85" s="175"/>
      <c r="HH85" s="175"/>
      <c r="HI85" s="175"/>
      <c r="HJ85" s="175"/>
      <c r="HK85" s="175"/>
      <c r="HL85" s="175"/>
      <c r="HM85" s="175"/>
      <c r="HN85" s="175"/>
      <c r="HO85" s="175"/>
      <c r="HP85" s="175"/>
      <c r="HQ85" s="175"/>
      <c r="HR85" s="175"/>
      <c r="HS85" s="175"/>
      <c r="HT85" s="175"/>
      <c r="HU85" s="175"/>
      <c r="HV85" s="175"/>
      <c r="HW85" s="175"/>
      <c r="HX85" s="175"/>
      <c r="HY85" s="175"/>
      <c r="HZ85" s="175"/>
      <c r="IA85" s="175"/>
      <c r="IB85" s="175"/>
      <c r="IC85" s="175"/>
      <c r="ID85" s="175"/>
      <c r="IE85" s="175"/>
      <c r="IF85" s="175"/>
      <c r="IG85" s="175"/>
      <c r="IH85" s="175"/>
      <c r="II85" s="175"/>
      <c r="IJ85" s="175"/>
      <c r="IK85" s="175"/>
      <c r="IL85" s="175"/>
      <c r="IM85" s="175"/>
      <c r="IN85" s="175"/>
      <c r="IO85" s="175"/>
      <c r="IP85" s="175"/>
      <c r="IQ85" s="175"/>
      <c r="IR85" s="175"/>
      <c r="IS85" s="175"/>
      <c r="IT85" s="175"/>
      <c r="IU85" s="175"/>
      <c r="IV85" s="175"/>
      <c r="IW85" s="175"/>
      <c r="IX85" s="175"/>
      <c r="IY85" s="175"/>
      <c r="IZ85" s="175"/>
    </row>
    <row r="86" spans="1:260" s="13" customFormat="1" ht="18" customHeight="1">
      <c r="A86" s="99" t="s">
        <v>575</v>
      </c>
      <c r="B86" s="260" t="s">
        <v>88</v>
      </c>
      <c r="C86" s="175">
        <v>10198</v>
      </c>
      <c r="D86" s="175">
        <v>2014</v>
      </c>
      <c r="E86" t="s">
        <v>160</v>
      </c>
      <c r="F86" s="175">
        <v>6761</v>
      </c>
      <c r="G86" s="175" t="s">
        <v>26</v>
      </c>
      <c r="H86" t="s">
        <v>42</v>
      </c>
      <c r="I86" s="175">
        <f t="shared" si="10"/>
        <v>4</v>
      </c>
      <c r="J86" s="99">
        <f t="shared" ref="J86:J119" si="11">I86</f>
        <v>4</v>
      </c>
      <c r="K86" s="175"/>
      <c r="L86" s="175"/>
      <c r="M86" s="175"/>
      <c r="N86" s="175"/>
      <c r="O86" s="175"/>
      <c r="P86" s="175"/>
      <c r="Q86" s="175"/>
      <c r="R86" s="175"/>
      <c r="S86" s="175">
        <f>3+1</f>
        <v>4</v>
      </c>
      <c r="T86" s="175">
        <v>0</v>
      </c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175"/>
      <c r="BS86" s="175"/>
      <c r="BT86" s="175"/>
      <c r="BU86" s="175"/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175"/>
      <c r="DW86" s="175"/>
      <c r="DX86" s="175"/>
      <c r="DY86" s="175"/>
      <c r="DZ86" s="175"/>
      <c r="EA86" s="175"/>
      <c r="EB86" s="175"/>
      <c r="EC86" s="175"/>
      <c r="ED86" s="175"/>
      <c r="EE86" s="175"/>
      <c r="EF86" s="175"/>
      <c r="EG86" s="175"/>
      <c r="EH86" s="175"/>
      <c r="EI86" s="175"/>
      <c r="EJ86" s="175"/>
      <c r="EK86" s="175"/>
      <c r="EL86" s="175"/>
      <c r="EM86" s="175"/>
      <c r="EN86" s="175"/>
      <c r="EO86" s="175"/>
      <c r="EP86" s="175"/>
      <c r="EQ86" s="175"/>
      <c r="ER86" s="175"/>
      <c r="ES86" s="175"/>
      <c r="ET86" s="175"/>
      <c r="EU86" s="175"/>
      <c r="EV86" s="175"/>
      <c r="EW86" s="175"/>
      <c r="EX86" s="175"/>
      <c r="EY86" s="175"/>
      <c r="EZ86" s="175"/>
      <c r="FA86" s="175"/>
      <c r="FB86" s="175"/>
      <c r="FC86" s="175"/>
      <c r="FD86" s="175"/>
      <c r="FE86" s="175"/>
      <c r="FF86" s="175"/>
      <c r="FG86" s="175"/>
      <c r="FH86" s="175"/>
      <c r="FI86" s="175"/>
      <c r="FJ86" s="175"/>
      <c r="FK86" s="175"/>
      <c r="FL86" s="175"/>
      <c r="FM86" s="175"/>
      <c r="FN86" s="175"/>
      <c r="FO86" s="175"/>
      <c r="FP86" s="175"/>
      <c r="FQ86" s="175"/>
      <c r="FR86" s="175"/>
      <c r="FS86" s="175"/>
      <c r="FT86" s="175"/>
      <c r="FU86" s="175"/>
      <c r="FV86" s="175"/>
      <c r="FW86" s="175"/>
      <c r="FX86" s="175"/>
      <c r="FY86" s="175"/>
      <c r="FZ86" s="175"/>
      <c r="GA86" s="175"/>
      <c r="GB86" s="175"/>
      <c r="GC86" s="175"/>
      <c r="GD86" s="175"/>
      <c r="GE86" s="175"/>
      <c r="GF86" s="175"/>
      <c r="GG86" s="175"/>
      <c r="GH86" s="175"/>
      <c r="GI86" s="175"/>
      <c r="GJ86" s="175"/>
      <c r="GK86" s="175"/>
      <c r="GL86" s="175"/>
      <c r="GM86" s="175"/>
      <c r="GN86" s="175"/>
      <c r="GO86" s="175"/>
      <c r="GP86" s="175"/>
      <c r="GQ86" s="175"/>
      <c r="GR86" s="175"/>
      <c r="GS86" s="175"/>
      <c r="GT86" s="175"/>
      <c r="GU86" s="175"/>
      <c r="GV86" s="175"/>
      <c r="GW86" s="175"/>
      <c r="GX86" s="175"/>
      <c r="GY86" s="175"/>
      <c r="GZ86" s="175"/>
      <c r="HA86" s="175"/>
      <c r="HB86" s="175"/>
      <c r="HC86" s="175"/>
      <c r="HD86" s="175"/>
      <c r="HE86" s="175"/>
      <c r="HF86" s="175"/>
      <c r="HG86" s="175"/>
      <c r="HH86" s="175"/>
      <c r="HI86" s="175"/>
      <c r="HJ86" s="175"/>
      <c r="HK86" s="175"/>
      <c r="HL86" s="175"/>
      <c r="HM86" s="175"/>
      <c r="HN86" s="175"/>
      <c r="HO86" s="175"/>
      <c r="HP86" s="175"/>
      <c r="HQ86" s="175"/>
      <c r="HR86" s="175"/>
      <c r="HS86" s="175"/>
      <c r="HT86" s="175"/>
      <c r="HU86" s="175"/>
      <c r="HV86" s="175"/>
      <c r="HW86" s="175"/>
      <c r="HX86" s="175"/>
      <c r="HY86" s="175"/>
      <c r="HZ86" s="175"/>
      <c r="IA86" s="175"/>
      <c r="IB86" s="175"/>
      <c r="IC86" s="175"/>
      <c r="ID86" s="175"/>
      <c r="IE86" s="175"/>
      <c r="IF86" s="175"/>
      <c r="IG86" s="175"/>
      <c r="IH86" s="175"/>
      <c r="II86" s="175"/>
      <c r="IJ86" s="175"/>
      <c r="IK86" s="175"/>
      <c r="IL86" s="175"/>
      <c r="IM86" s="175"/>
      <c r="IN86" s="175"/>
      <c r="IO86" s="175"/>
      <c r="IP86" s="175"/>
      <c r="IQ86" s="175"/>
      <c r="IR86" s="175"/>
      <c r="IS86" s="175"/>
      <c r="IT86" s="175"/>
      <c r="IU86" s="175"/>
      <c r="IV86" s="175"/>
      <c r="IW86" s="175"/>
      <c r="IX86" s="175"/>
      <c r="IY86" s="175"/>
      <c r="IZ86" s="175"/>
    </row>
    <row r="87" spans="1:260" s="13" customFormat="1" ht="18" customHeight="1">
      <c r="A87" s="99" t="s">
        <v>555</v>
      </c>
      <c r="B87" s="26" t="s">
        <v>475</v>
      </c>
      <c r="C87" s="175">
        <v>10999</v>
      </c>
      <c r="D87" s="175">
        <v>2015</v>
      </c>
      <c r="E87" s="4" t="s">
        <v>474</v>
      </c>
      <c r="F87" s="175">
        <v>8540</v>
      </c>
      <c r="G87" s="12" t="s">
        <v>24</v>
      </c>
      <c r="H87" s="4" t="s">
        <v>330</v>
      </c>
      <c r="I87" s="175">
        <f t="shared" si="10"/>
        <v>3</v>
      </c>
      <c r="J87" s="99">
        <f t="shared" si="11"/>
        <v>3</v>
      </c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  <c r="BO87" s="175"/>
      <c r="BP87" s="175"/>
      <c r="BQ87" s="175"/>
      <c r="BR87" s="175"/>
      <c r="BS87" s="175"/>
      <c r="BT87" s="175"/>
      <c r="BU87" s="175"/>
      <c r="BV87" s="175"/>
      <c r="BW87" s="175"/>
      <c r="BX87" s="175"/>
      <c r="BY87" s="17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5"/>
      <c r="EA87" s="175"/>
      <c r="EB87" s="175"/>
      <c r="EC87" s="175"/>
      <c r="ED87" s="175"/>
      <c r="EE87" s="175"/>
      <c r="EF87" s="175"/>
      <c r="EG87" s="175"/>
      <c r="EH87" s="175"/>
      <c r="EI87" s="175"/>
      <c r="EJ87" s="175"/>
      <c r="EK87" s="175"/>
      <c r="EL87" s="175"/>
      <c r="EM87" s="175"/>
      <c r="EN87" s="175"/>
      <c r="EO87" s="175"/>
      <c r="EP87" s="175"/>
      <c r="EQ87" s="175"/>
      <c r="ER87" s="175"/>
      <c r="ES87" s="175"/>
      <c r="ET87" s="175"/>
      <c r="EU87" s="175"/>
      <c r="EV87" s="175"/>
      <c r="EW87" s="175"/>
      <c r="EX87" s="175"/>
      <c r="EY87" s="175"/>
      <c r="EZ87" s="175"/>
      <c r="FA87" s="175"/>
      <c r="FB87" s="175"/>
      <c r="FC87" s="175"/>
      <c r="FD87" s="175"/>
      <c r="FE87" s="175"/>
      <c r="FF87" s="175">
        <v>0</v>
      </c>
      <c r="FG87" s="175"/>
      <c r="FH87" s="175"/>
      <c r="FI87" s="175"/>
      <c r="FJ87" s="175"/>
      <c r="FK87" s="175">
        <v>3</v>
      </c>
      <c r="FL87" s="175"/>
      <c r="FM87" s="175"/>
      <c r="FN87" s="175"/>
      <c r="FO87" s="175"/>
      <c r="FP87" s="175"/>
      <c r="FQ87" s="175"/>
      <c r="FR87" s="175"/>
      <c r="FS87" s="175"/>
      <c r="FT87" s="175"/>
      <c r="FU87" s="175"/>
      <c r="FV87" s="175"/>
      <c r="FW87" s="175"/>
      <c r="FX87" s="175"/>
      <c r="FY87" s="175"/>
      <c r="FZ87" s="175"/>
      <c r="GA87" s="175"/>
      <c r="GB87" s="175"/>
      <c r="GC87" s="175"/>
      <c r="GD87" s="175"/>
      <c r="GE87" s="175"/>
      <c r="GF87" s="175"/>
      <c r="GG87" s="175"/>
      <c r="GH87" s="175"/>
      <c r="GI87" s="175"/>
      <c r="GJ87" s="175"/>
      <c r="GK87" s="175"/>
      <c r="GL87" s="175"/>
      <c r="GM87" s="175"/>
      <c r="GN87" s="175"/>
      <c r="GO87" s="175"/>
      <c r="GP87" s="175"/>
      <c r="GQ87" s="175"/>
      <c r="GR87" s="175"/>
      <c r="GS87" s="175"/>
      <c r="GT87" s="175"/>
      <c r="GU87" s="175"/>
      <c r="GV87" s="175"/>
      <c r="GW87" s="175"/>
      <c r="GX87" s="175"/>
      <c r="GY87" s="175"/>
      <c r="GZ87" s="175"/>
      <c r="HA87" s="175"/>
      <c r="HB87" s="175"/>
      <c r="HC87" s="175"/>
      <c r="HD87" s="175"/>
      <c r="HE87" s="175"/>
      <c r="HF87" s="175"/>
      <c r="HG87" s="175"/>
      <c r="HH87" s="175"/>
      <c r="HI87" s="175"/>
      <c r="HJ87" s="175"/>
      <c r="HK87" s="175"/>
      <c r="HL87" s="175"/>
      <c r="HM87" s="175"/>
      <c r="HN87" s="175"/>
      <c r="HO87" s="175"/>
      <c r="HP87" s="175">
        <v>0</v>
      </c>
      <c r="HQ87" s="175"/>
      <c r="HR87" s="175"/>
      <c r="HS87" s="175"/>
      <c r="HT87" s="175"/>
      <c r="HU87" s="175"/>
      <c r="HV87" s="175"/>
      <c r="HW87" s="175">
        <v>0</v>
      </c>
      <c r="HX87" s="175"/>
      <c r="HY87" s="175"/>
      <c r="HZ87" s="175"/>
      <c r="IA87" s="175"/>
      <c r="IB87" s="175"/>
      <c r="IC87" s="175"/>
      <c r="ID87" s="175"/>
      <c r="IE87" s="175"/>
      <c r="IF87" s="175"/>
      <c r="IG87" s="175"/>
      <c r="IH87" s="175"/>
      <c r="II87" s="175"/>
      <c r="IJ87" s="175"/>
      <c r="IK87" s="175"/>
      <c r="IL87" s="175"/>
      <c r="IM87" s="175"/>
      <c r="IN87" s="175"/>
      <c r="IO87" s="175"/>
      <c r="IP87" s="175"/>
      <c r="IQ87" s="175"/>
      <c r="IR87" s="175"/>
      <c r="IS87" s="175"/>
      <c r="IT87" s="175"/>
      <c r="IU87" s="175"/>
      <c r="IV87" s="175"/>
      <c r="IW87" s="175"/>
      <c r="IX87" s="175"/>
      <c r="IY87" s="175"/>
      <c r="IZ87" s="175"/>
    </row>
    <row r="88" spans="1:260" s="13" customFormat="1" ht="18" customHeight="1">
      <c r="A88" s="99" t="s">
        <v>555</v>
      </c>
      <c r="B88" s="260" t="s">
        <v>339</v>
      </c>
      <c r="C88" s="175">
        <v>9794</v>
      </c>
      <c r="D88" s="175">
        <v>2009</v>
      </c>
      <c r="E88" t="s">
        <v>334</v>
      </c>
      <c r="F88" s="175">
        <v>8004</v>
      </c>
      <c r="G88" s="175" t="s">
        <v>16</v>
      </c>
      <c r="H88" t="s">
        <v>42</v>
      </c>
      <c r="I88" s="175">
        <f t="shared" si="10"/>
        <v>3</v>
      </c>
      <c r="J88" s="99">
        <f t="shared" si="11"/>
        <v>3</v>
      </c>
      <c r="K88" s="175"/>
      <c r="L88" s="175"/>
      <c r="M88" s="175"/>
      <c r="N88" s="175"/>
      <c r="O88" s="175"/>
      <c r="P88" s="175"/>
      <c r="Q88" s="175"/>
      <c r="R88" s="175"/>
      <c r="S88" s="175">
        <v>0</v>
      </c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>
        <v>0</v>
      </c>
      <c r="AI88" s="175"/>
      <c r="AJ88" s="175"/>
      <c r="AK88" s="175"/>
      <c r="AL88" s="175"/>
      <c r="AM88" s="175">
        <v>3</v>
      </c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  <c r="BO88" s="175"/>
      <c r="BP88" s="175"/>
      <c r="BQ88" s="175"/>
      <c r="BR88" s="175"/>
      <c r="BS88" s="175"/>
      <c r="BT88" s="175"/>
      <c r="BU88" s="175"/>
      <c r="BV88" s="175"/>
      <c r="BW88" s="175"/>
      <c r="BX88" s="175"/>
      <c r="BY88" s="17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75"/>
      <c r="EC88" s="175"/>
      <c r="ED88" s="175"/>
      <c r="EE88" s="175"/>
      <c r="EF88" s="175"/>
      <c r="EG88" s="175"/>
      <c r="EH88" s="175"/>
      <c r="EI88" s="175"/>
      <c r="EJ88" s="175"/>
      <c r="EK88" s="175"/>
      <c r="EL88" s="175"/>
      <c r="EM88" s="175"/>
      <c r="EN88" s="175"/>
      <c r="EO88" s="175"/>
      <c r="EP88" s="175"/>
      <c r="EQ88" s="175"/>
      <c r="ER88" s="175"/>
      <c r="ES88" s="175"/>
      <c r="ET88" s="175"/>
      <c r="EU88" s="175"/>
      <c r="EV88" s="175"/>
      <c r="EW88" s="175"/>
      <c r="EX88" s="175"/>
      <c r="EY88" s="175"/>
      <c r="EZ88" s="175"/>
      <c r="FA88" s="175"/>
      <c r="FB88" s="175"/>
      <c r="FC88" s="175"/>
      <c r="FD88" s="175"/>
      <c r="FE88" s="175"/>
      <c r="FF88" s="175"/>
      <c r="FG88" s="175"/>
      <c r="FH88" s="175"/>
      <c r="FI88" s="175"/>
      <c r="FJ88" s="175"/>
      <c r="FK88" s="175"/>
      <c r="FL88" s="175"/>
      <c r="FM88" s="175"/>
      <c r="FN88" s="175"/>
      <c r="FO88" s="175"/>
      <c r="FP88" s="175"/>
      <c r="FQ88" s="175"/>
      <c r="FR88" s="175"/>
      <c r="FS88" s="175"/>
      <c r="FT88" s="175"/>
      <c r="FU88" s="175"/>
      <c r="FV88" s="175"/>
      <c r="FW88" s="175"/>
      <c r="FX88" s="175"/>
      <c r="FY88" s="175"/>
      <c r="FZ88" s="175"/>
      <c r="GA88" s="175"/>
      <c r="GB88" s="175"/>
      <c r="GC88" s="175"/>
      <c r="GD88" s="175"/>
      <c r="GE88" s="175"/>
      <c r="GF88" s="175"/>
      <c r="GG88" s="175"/>
      <c r="GH88" s="175"/>
      <c r="GI88" s="175"/>
      <c r="GJ88" s="175"/>
      <c r="GK88" s="175"/>
      <c r="GL88" s="175"/>
      <c r="GM88" s="175"/>
      <c r="GN88" s="175"/>
      <c r="GO88" s="175"/>
      <c r="GP88" s="175"/>
      <c r="GQ88" s="175"/>
      <c r="GR88" s="175"/>
      <c r="GS88" s="175"/>
      <c r="GT88" s="175"/>
      <c r="GU88" s="175"/>
      <c r="GV88" s="175"/>
      <c r="GW88" s="175"/>
      <c r="GX88" s="175"/>
      <c r="GY88" s="175"/>
      <c r="GZ88" s="175"/>
      <c r="HA88" s="175"/>
      <c r="HB88" s="175"/>
      <c r="HC88" s="175"/>
      <c r="HD88" s="175"/>
      <c r="HE88" s="175"/>
      <c r="HF88" s="175"/>
      <c r="HG88" s="175"/>
      <c r="HH88" s="175"/>
      <c r="HI88" s="175"/>
      <c r="HJ88" s="175"/>
      <c r="HK88" s="175"/>
      <c r="HL88" s="175"/>
      <c r="HM88" s="175"/>
      <c r="HN88" s="175"/>
      <c r="HO88" s="175"/>
      <c r="HP88" s="175"/>
      <c r="HQ88" s="175"/>
      <c r="HR88" s="175"/>
      <c r="HS88" s="175"/>
      <c r="HT88" s="175"/>
      <c r="HU88" s="175"/>
      <c r="HV88" s="175"/>
      <c r="HW88" s="175"/>
      <c r="HX88" s="175"/>
      <c r="HY88" s="175"/>
      <c r="HZ88" s="175"/>
      <c r="IA88" s="175"/>
      <c r="IB88" s="175"/>
      <c r="IC88" s="175"/>
      <c r="ID88" s="175"/>
      <c r="IE88" s="175"/>
      <c r="IF88" s="175"/>
      <c r="IG88" s="175"/>
      <c r="IH88" s="175"/>
      <c r="II88" s="175"/>
      <c r="IJ88" s="175"/>
      <c r="IK88" s="175"/>
      <c r="IL88" s="175"/>
      <c r="IM88" s="175"/>
      <c r="IN88" s="175"/>
      <c r="IO88" s="175"/>
      <c r="IP88" s="175"/>
      <c r="IQ88" s="175"/>
      <c r="IR88" s="175"/>
      <c r="IS88" s="175"/>
      <c r="IT88" s="175"/>
      <c r="IU88" s="175"/>
      <c r="IV88" s="175"/>
      <c r="IW88" s="175"/>
      <c r="IX88" s="175"/>
      <c r="IY88" s="175"/>
      <c r="IZ88" s="175"/>
    </row>
    <row r="89" spans="1:260" s="13" customFormat="1" ht="18" customHeight="1">
      <c r="A89" s="99" t="s">
        <v>555</v>
      </c>
      <c r="B89" s="26" t="s">
        <v>365</v>
      </c>
      <c r="C89" s="175">
        <v>9691</v>
      </c>
      <c r="D89" s="175"/>
      <c r="E89" t="s">
        <v>366</v>
      </c>
      <c r="F89" s="175">
        <v>8027</v>
      </c>
      <c r="G89" s="175" t="s">
        <v>24</v>
      </c>
      <c r="H89" t="s">
        <v>367</v>
      </c>
      <c r="I89" s="175">
        <f t="shared" si="10"/>
        <v>3</v>
      </c>
      <c r="J89" s="99">
        <f>I89</f>
        <v>3</v>
      </c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  <c r="BO89" s="175"/>
      <c r="BP89" s="175"/>
      <c r="BQ89" s="175"/>
      <c r="BR89" s="175"/>
      <c r="BS89" s="175"/>
      <c r="BT89" s="175"/>
      <c r="BU89" s="175"/>
      <c r="BV89" s="175"/>
      <c r="BW89" s="175"/>
      <c r="BX89" s="175"/>
      <c r="BY89" s="17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  <c r="CU89" s="175"/>
      <c r="CV89" s="175"/>
      <c r="CW89" s="175"/>
      <c r="CX89" s="175"/>
      <c r="CY89" s="175"/>
      <c r="CZ89" s="175"/>
      <c r="DA89" s="175"/>
      <c r="DB89" s="175"/>
      <c r="DC89" s="175"/>
      <c r="DD89" s="175"/>
      <c r="DE89" s="175"/>
      <c r="DF89" s="175"/>
      <c r="DG89" s="175"/>
      <c r="DH89" s="175"/>
      <c r="DI89" s="175"/>
      <c r="DJ89" s="175"/>
      <c r="DK89" s="175"/>
      <c r="DL89" s="175"/>
      <c r="DM89" s="175"/>
      <c r="DN89" s="175"/>
      <c r="DO89" s="175"/>
      <c r="DP89" s="175"/>
      <c r="DQ89" s="175"/>
      <c r="DR89" s="175"/>
      <c r="DS89" s="175"/>
      <c r="DT89" s="175"/>
      <c r="DU89" s="175"/>
      <c r="DV89" s="175"/>
      <c r="DW89" s="175"/>
      <c r="DX89" s="175"/>
      <c r="DY89" s="175"/>
      <c r="DZ89" s="175"/>
      <c r="EA89" s="175"/>
      <c r="EB89" s="175"/>
      <c r="EC89" s="175"/>
      <c r="ED89" s="175"/>
      <c r="EE89" s="175"/>
      <c r="EF89" s="175"/>
      <c r="EG89" s="175"/>
      <c r="EH89" s="175"/>
      <c r="EI89" s="175"/>
      <c r="EJ89" s="175"/>
      <c r="EK89" s="175"/>
      <c r="EL89" s="175"/>
      <c r="EM89" s="175">
        <f>1+1</f>
        <v>2</v>
      </c>
      <c r="EN89" s="175">
        <v>1</v>
      </c>
      <c r="EO89" s="175"/>
      <c r="EP89" s="175"/>
      <c r="EQ89" s="175"/>
      <c r="ER89" s="175"/>
      <c r="ES89" s="175"/>
      <c r="ET89" s="175"/>
      <c r="EU89" s="175"/>
      <c r="EV89" s="175"/>
      <c r="EW89" s="175"/>
      <c r="EX89" s="175"/>
      <c r="EY89" s="175"/>
      <c r="EZ89" s="175"/>
      <c r="FA89" s="175"/>
      <c r="FB89" s="175"/>
      <c r="FC89" s="175"/>
      <c r="FD89" s="175"/>
      <c r="FE89" s="175"/>
      <c r="FF89" s="175"/>
      <c r="FG89" s="175"/>
      <c r="FH89" s="175"/>
      <c r="FI89" s="175"/>
      <c r="FJ89" s="175"/>
      <c r="FK89" s="175"/>
      <c r="FL89" s="175"/>
      <c r="FM89" s="175"/>
      <c r="FN89" s="175"/>
      <c r="FO89" s="175"/>
      <c r="FP89" s="175"/>
      <c r="FQ89" s="175"/>
      <c r="FR89" s="175"/>
      <c r="FS89" s="175"/>
      <c r="FT89" s="175"/>
      <c r="FU89" s="175"/>
      <c r="FV89" s="175"/>
      <c r="FW89" s="175"/>
      <c r="FX89" s="175"/>
      <c r="FY89" s="175"/>
      <c r="FZ89" s="175"/>
      <c r="GA89" s="175"/>
      <c r="GB89" s="175"/>
      <c r="GC89" s="175"/>
      <c r="GD89" s="175"/>
      <c r="GE89" s="175"/>
      <c r="GF89" s="175"/>
      <c r="GG89" s="175"/>
      <c r="GH89" s="175"/>
      <c r="GI89" s="175"/>
      <c r="GJ89" s="175"/>
      <c r="GK89" s="175"/>
      <c r="GL89" s="175"/>
      <c r="GM89" s="175"/>
      <c r="GN89" s="175"/>
      <c r="GO89" s="175"/>
      <c r="GP89" s="175"/>
      <c r="GQ89" s="175"/>
      <c r="GR89" s="175"/>
      <c r="GS89" s="175"/>
      <c r="GT89" s="175"/>
      <c r="GU89" s="175"/>
      <c r="GV89" s="175"/>
      <c r="GW89" s="175"/>
      <c r="GX89" s="175"/>
      <c r="GY89" s="175"/>
      <c r="GZ89" s="175"/>
      <c r="HA89" s="175"/>
      <c r="HB89" s="175"/>
      <c r="HC89" s="175"/>
      <c r="HD89" s="175"/>
      <c r="HE89" s="175"/>
      <c r="HF89" s="175"/>
      <c r="HG89" s="175"/>
      <c r="HH89" s="175"/>
      <c r="HI89" s="175"/>
      <c r="HJ89" s="175"/>
      <c r="HK89" s="175"/>
      <c r="HL89" s="175"/>
      <c r="HM89" s="175"/>
      <c r="HN89" s="175"/>
      <c r="HO89" s="175"/>
      <c r="HP89" s="175"/>
      <c r="HQ89" s="175"/>
      <c r="HR89" s="175"/>
      <c r="HS89" s="175"/>
      <c r="HT89" s="175"/>
      <c r="HU89" s="175"/>
      <c r="HV89" s="175"/>
      <c r="HW89" s="175"/>
      <c r="HX89" s="175"/>
      <c r="HY89" s="175"/>
      <c r="HZ89" s="175"/>
      <c r="IA89" s="175"/>
      <c r="IB89" s="175"/>
      <c r="IC89" s="175"/>
      <c r="ID89" s="175"/>
      <c r="IE89" s="175"/>
      <c r="IF89" s="175"/>
      <c r="IG89" s="175"/>
      <c r="IH89" s="175"/>
      <c r="II89" s="175"/>
      <c r="IJ89" s="175"/>
      <c r="IK89" s="175"/>
      <c r="IL89" s="175"/>
      <c r="IM89" s="175"/>
      <c r="IN89" s="175"/>
      <c r="IO89" s="175"/>
      <c r="IP89" s="175"/>
      <c r="IQ89" s="175"/>
      <c r="IR89" s="175"/>
      <c r="IS89" s="175"/>
      <c r="IT89" s="175"/>
      <c r="IU89" s="175"/>
      <c r="IV89" s="175"/>
      <c r="IW89" s="175"/>
      <c r="IX89" s="175"/>
      <c r="IY89" s="175"/>
      <c r="IZ89" s="175"/>
    </row>
    <row r="90" spans="1:260" s="13" customFormat="1" ht="18" customHeight="1">
      <c r="A90" s="99" t="s">
        <v>556</v>
      </c>
      <c r="B90" s="26" t="s">
        <v>123</v>
      </c>
      <c r="C90" s="175">
        <v>9908</v>
      </c>
      <c r="D90" s="175"/>
      <c r="E90" s="4" t="s">
        <v>122</v>
      </c>
      <c r="F90" s="175">
        <v>7761</v>
      </c>
      <c r="G90" s="12" t="s">
        <v>16</v>
      </c>
      <c r="H90" s="4" t="s">
        <v>69</v>
      </c>
      <c r="I90" s="175">
        <f t="shared" si="10"/>
        <v>2</v>
      </c>
      <c r="J90" s="99">
        <f t="shared" si="11"/>
        <v>2</v>
      </c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5"/>
      <c r="BR90" s="175"/>
      <c r="BS90" s="175"/>
      <c r="BT90" s="175"/>
      <c r="BU90" s="175"/>
      <c r="BV90" s="175"/>
      <c r="BW90" s="175"/>
      <c r="BX90" s="175"/>
      <c r="BY90" s="17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  <c r="CU90" s="175"/>
      <c r="CV90" s="175"/>
      <c r="CW90" s="175"/>
      <c r="CX90" s="175"/>
      <c r="CY90" s="175"/>
      <c r="CZ90" s="175">
        <v>1</v>
      </c>
      <c r="DA90" s="175"/>
      <c r="DB90" s="175">
        <v>1</v>
      </c>
      <c r="DC90" s="175"/>
      <c r="DD90" s="175"/>
      <c r="DE90" s="175"/>
      <c r="DF90" s="175"/>
      <c r="DG90" s="175"/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  <c r="DS90" s="175"/>
      <c r="DT90" s="175"/>
      <c r="DU90" s="175"/>
      <c r="DV90" s="175"/>
      <c r="DW90" s="175"/>
      <c r="DX90" s="175"/>
      <c r="DY90" s="175"/>
      <c r="DZ90" s="175"/>
      <c r="EA90" s="175"/>
      <c r="EB90" s="175"/>
      <c r="EC90" s="175"/>
      <c r="ED90" s="175"/>
      <c r="EE90" s="175"/>
      <c r="EF90" s="175"/>
      <c r="EG90" s="175"/>
      <c r="EH90" s="175"/>
      <c r="EI90" s="175"/>
      <c r="EJ90" s="175"/>
      <c r="EK90" s="175"/>
      <c r="EL90" s="175"/>
      <c r="EM90" s="175"/>
      <c r="EN90" s="175"/>
      <c r="EO90" s="175"/>
      <c r="EP90" s="175"/>
      <c r="EQ90" s="175"/>
      <c r="ER90" s="175"/>
      <c r="ES90" s="175"/>
      <c r="ET90" s="175"/>
      <c r="EU90" s="175"/>
      <c r="EV90" s="175"/>
      <c r="EW90" s="175"/>
      <c r="EX90" s="175"/>
      <c r="EY90" s="175"/>
      <c r="EZ90" s="175"/>
      <c r="FA90" s="175"/>
      <c r="FB90" s="175"/>
      <c r="FC90" s="175"/>
      <c r="FD90" s="175"/>
      <c r="FE90" s="175"/>
      <c r="FF90" s="175"/>
      <c r="FG90" s="175"/>
      <c r="FH90" s="175"/>
      <c r="FI90" s="175"/>
      <c r="FJ90" s="175"/>
      <c r="FK90" s="175"/>
      <c r="FL90" s="175"/>
      <c r="FM90" s="175"/>
      <c r="FN90" s="175"/>
      <c r="FO90" s="175"/>
      <c r="FP90" s="175"/>
      <c r="FQ90" s="175"/>
      <c r="FR90" s="175"/>
      <c r="FS90" s="175"/>
      <c r="FT90" s="175"/>
      <c r="FU90" s="175"/>
      <c r="FV90" s="175"/>
      <c r="FW90" s="175"/>
      <c r="FX90" s="175"/>
      <c r="FY90" s="175"/>
      <c r="FZ90" s="175"/>
      <c r="GA90" s="175"/>
      <c r="GB90" s="175"/>
      <c r="GC90" s="175"/>
      <c r="GD90" s="175"/>
      <c r="GE90" s="175"/>
      <c r="GF90" s="175"/>
      <c r="GG90" s="175"/>
      <c r="GH90" s="175"/>
      <c r="GI90" s="175"/>
      <c r="GJ90" s="175"/>
      <c r="GK90" s="175"/>
      <c r="GL90" s="175"/>
      <c r="GM90" s="175"/>
      <c r="GN90" s="175"/>
      <c r="GO90" s="175"/>
      <c r="GP90" s="175"/>
      <c r="GQ90" s="175"/>
      <c r="GR90" s="175"/>
      <c r="GS90" s="175"/>
      <c r="GT90" s="175"/>
      <c r="GU90" s="175"/>
      <c r="GV90" s="175"/>
      <c r="GW90" s="175"/>
      <c r="GX90" s="175"/>
      <c r="GY90" s="175"/>
      <c r="GZ90" s="175"/>
      <c r="HA90" s="175"/>
      <c r="HB90" s="175"/>
      <c r="HC90" s="175"/>
      <c r="HD90" s="175"/>
      <c r="HE90" s="175"/>
      <c r="HF90" s="175"/>
      <c r="HG90" s="175"/>
      <c r="HH90" s="175"/>
      <c r="HI90" s="175"/>
      <c r="HJ90" s="175"/>
      <c r="HK90" s="175"/>
      <c r="HL90" s="175"/>
      <c r="HM90" s="175"/>
      <c r="HN90" s="175"/>
      <c r="HO90" s="175"/>
      <c r="HP90" s="175"/>
      <c r="HQ90" s="175"/>
      <c r="HR90" s="175"/>
      <c r="HS90" s="175"/>
      <c r="HT90" s="175"/>
      <c r="HU90" s="175"/>
      <c r="HV90" s="175"/>
      <c r="HW90" s="175"/>
      <c r="HX90" s="175"/>
      <c r="HY90" s="175"/>
      <c r="HZ90" s="175"/>
      <c r="IA90" s="175"/>
      <c r="IB90" s="175"/>
      <c r="IC90" s="175"/>
      <c r="ID90" s="175"/>
      <c r="IE90" s="175"/>
      <c r="IF90" s="175"/>
      <c r="IG90" s="175"/>
      <c r="IH90" s="175"/>
      <c r="II90" s="175"/>
      <c r="IJ90" s="175"/>
      <c r="IK90" s="175"/>
      <c r="IL90" s="175"/>
      <c r="IM90" s="175"/>
      <c r="IN90" s="175"/>
      <c r="IO90" s="175"/>
      <c r="IP90" s="175"/>
      <c r="IQ90" s="175"/>
      <c r="IR90" s="175"/>
      <c r="IS90" s="175"/>
      <c r="IT90" s="175"/>
      <c r="IU90" s="175"/>
      <c r="IV90" s="175"/>
      <c r="IW90" s="175"/>
      <c r="IX90" s="175"/>
      <c r="IY90" s="175"/>
      <c r="IZ90" s="175"/>
    </row>
    <row r="91" spans="1:260" s="13" customFormat="1" ht="18" customHeight="1">
      <c r="A91" s="99" t="s">
        <v>556</v>
      </c>
      <c r="B91" s="26" t="s">
        <v>460</v>
      </c>
      <c r="C91" s="175">
        <v>9077</v>
      </c>
      <c r="D91" s="175"/>
      <c r="E91" s="4" t="s">
        <v>459</v>
      </c>
      <c r="F91" s="175">
        <v>5795</v>
      </c>
      <c r="G91" s="12" t="s">
        <v>16</v>
      </c>
      <c r="H91" s="4" t="s">
        <v>461</v>
      </c>
      <c r="I91" s="175">
        <f t="shared" si="10"/>
        <v>2</v>
      </c>
      <c r="J91" s="99">
        <f t="shared" si="11"/>
        <v>2</v>
      </c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/>
      <c r="BO91" s="175"/>
      <c r="BP91" s="175"/>
      <c r="BQ91" s="175"/>
      <c r="BR91" s="175"/>
      <c r="BS91" s="175"/>
      <c r="BT91" s="175"/>
      <c r="BU91" s="175"/>
      <c r="BV91" s="175"/>
      <c r="BW91" s="175"/>
      <c r="BX91" s="175"/>
      <c r="BY91" s="17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  <c r="CU91" s="175"/>
      <c r="CV91" s="175"/>
      <c r="CW91" s="175"/>
      <c r="CX91" s="175"/>
      <c r="CY91" s="175"/>
      <c r="CZ91" s="175">
        <v>2</v>
      </c>
      <c r="DA91" s="175"/>
      <c r="DB91" s="175">
        <v>0</v>
      </c>
      <c r="DC91" s="175"/>
      <c r="DD91" s="175"/>
      <c r="DE91" s="175"/>
      <c r="DF91" s="175"/>
      <c r="DG91" s="175"/>
      <c r="DH91" s="175"/>
      <c r="DI91" s="175"/>
      <c r="DJ91" s="175"/>
      <c r="DK91" s="175"/>
      <c r="DL91" s="175"/>
      <c r="DM91" s="175"/>
      <c r="DN91" s="175"/>
      <c r="DO91" s="175"/>
      <c r="DP91" s="175"/>
      <c r="DQ91" s="175"/>
      <c r="DR91" s="175"/>
      <c r="DS91" s="175"/>
      <c r="DT91" s="175"/>
      <c r="DU91" s="175"/>
      <c r="DV91" s="175"/>
      <c r="DW91" s="175"/>
      <c r="DX91" s="175"/>
      <c r="DY91" s="175"/>
      <c r="DZ91" s="175"/>
      <c r="EA91" s="175"/>
      <c r="EB91" s="175"/>
      <c r="EC91" s="175"/>
      <c r="ED91" s="175"/>
      <c r="EE91" s="175"/>
      <c r="EF91" s="175"/>
      <c r="EG91" s="175"/>
      <c r="EH91" s="175"/>
      <c r="EI91" s="175"/>
      <c r="EJ91" s="175"/>
      <c r="EK91" s="175"/>
      <c r="EL91" s="175"/>
      <c r="EM91" s="175"/>
      <c r="EN91" s="175"/>
      <c r="EO91" s="175"/>
      <c r="EP91" s="175"/>
      <c r="EQ91" s="175"/>
      <c r="ER91" s="175"/>
      <c r="ES91" s="175"/>
      <c r="ET91" s="175"/>
      <c r="EU91" s="175"/>
      <c r="EV91" s="175"/>
      <c r="EW91" s="175"/>
      <c r="EX91" s="175"/>
      <c r="EY91" s="175"/>
      <c r="EZ91" s="175"/>
      <c r="FA91" s="175"/>
      <c r="FB91" s="175"/>
      <c r="FC91" s="175"/>
      <c r="FD91" s="175"/>
      <c r="FE91" s="175"/>
      <c r="FF91" s="175"/>
      <c r="FG91" s="175"/>
      <c r="FH91" s="175"/>
      <c r="FI91" s="175"/>
      <c r="FJ91" s="175"/>
      <c r="FK91" s="175"/>
      <c r="FL91" s="175"/>
      <c r="FM91" s="175"/>
      <c r="FN91" s="175"/>
      <c r="FO91" s="175"/>
      <c r="FP91" s="175"/>
      <c r="FQ91" s="175"/>
      <c r="FR91" s="175"/>
      <c r="FS91" s="175"/>
      <c r="FT91" s="175"/>
      <c r="FU91" s="175"/>
      <c r="FV91" s="175"/>
      <c r="FW91" s="175"/>
      <c r="FX91" s="175"/>
      <c r="FY91" s="175"/>
      <c r="FZ91" s="175"/>
      <c r="GA91" s="175"/>
      <c r="GB91" s="175"/>
      <c r="GC91" s="175"/>
      <c r="GD91" s="175"/>
      <c r="GE91" s="175"/>
      <c r="GF91" s="175"/>
      <c r="GG91" s="175"/>
      <c r="GH91" s="175"/>
      <c r="GI91" s="175"/>
      <c r="GJ91" s="175"/>
      <c r="GK91" s="175"/>
      <c r="GL91" s="175"/>
      <c r="GM91" s="175"/>
      <c r="GN91" s="175"/>
      <c r="GO91" s="175"/>
      <c r="GP91" s="175"/>
      <c r="GQ91" s="175"/>
      <c r="GR91" s="175"/>
      <c r="GS91" s="175"/>
      <c r="GT91" s="175"/>
      <c r="GU91" s="175"/>
      <c r="GV91" s="175"/>
      <c r="GW91" s="175"/>
      <c r="GX91" s="175"/>
      <c r="GY91" s="175"/>
      <c r="GZ91" s="175"/>
      <c r="HA91" s="175"/>
      <c r="HB91" s="175"/>
      <c r="HC91" s="175"/>
      <c r="HD91" s="175"/>
      <c r="HE91" s="175"/>
      <c r="HF91" s="175"/>
      <c r="HG91" s="175"/>
      <c r="HH91" s="175"/>
      <c r="HI91" s="175"/>
      <c r="HJ91" s="175"/>
      <c r="HK91" s="175"/>
      <c r="HL91" s="175"/>
      <c r="HM91" s="175"/>
      <c r="HN91" s="175"/>
      <c r="HO91" s="175"/>
      <c r="HP91" s="175"/>
      <c r="HQ91" s="175"/>
      <c r="HR91" s="175"/>
      <c r="HS91" s="175"/>
      <c r="HT91" s="175"/>
      <c r="HU91" s="175"/>
      <c r="HV91" s="175"/>
      <c r="HW91" s="175"/>
      <c r="HX91" s="175"/>
      <c r="HY91" s="175"/>
      <c r="HZ91" s="175"/>
      <c r="IA91" s="175"/>
      <c r="IB91" s="175"/>
      <c r="IC91" s="175"/>
      <c r="ID91" s="175"/>
      <c r="IE91" s="175"/>
      <c r="IF91" s="175"/>
      <c r="IG91" s="175"/>
      <c r="IH91" s="175"/>
      <c r="II91" s="175"/>
      <c r="IJ91" s="175"/>
      <c r="IK91" s="175"/>
      <c r="IL91" s="175"/>
      <c r="IM91" s="175"/>
      <c r="IN91" s="175"/>
      <c r="IO91" s="175"/>
      <c r="IP91" s="175"/>
      <c r="IQ91" s="175"/>
      <c r="IR91" s="175"/>
      <c r="IS91" s="175"/>
      <c r="IT91" s="175"/>
      <c r="IU91" s="175"/>
      <c r="IV91" s="175"/>
      <c r="IW91" s="175"/>
      <c r="IX91" s="175"/>
      <c r="IY91" s="175"/>
      <c r="IZ91" s="175"/>
    </row>
    <row r="92" spans="1:260" s="13" customFormat="1" ht="18" customHeight="1">
      <c r="A92" s="99" t="s">
        <v>556</v>
      </c>
      <c r="B92" s="26" t="s">
        <v>381</v>
      </c>
      <c r="C92" s="175">
        <v>10509</v>
      </c>
      <c r="D92" s="175">
        <v>2014</v>
      </c>
      <c r="E92" t="s">
        <v>113</v>
      </c>
      <c r="F92" s="175">
        <v>7471</v>
      </c>
      <c r="G92" s="175" t="s">
        <v>26</v>
      </c>
      <c r="H92" t="s">
        <v>207</v>
      </c>
      <c r="I92" s="175">
        <f t="shared" si="10"/>
        <v>2</v>
      </c>
      <c r="J92" s="99">
        <f>I92</f>
        <v>2</v>
      </c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/>
      <c r="BO92" s="175"/>
      <c r="BP92" s="175"/>
      <c r="BQ92" s="175"/>
      <c r="BR92" s="175"/>
      <c r="BS92" s="175"/>
      <c r="BT92" s="175"/>
      <c r="BU92" s="175"/>
      <c r="BV92" s="175"/>
      <c r="BW92" s="175"/>
      <c r="BX92" s="175"/>
      <c r="BY92" s="17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  <c r="CU92" s="175"/>
      <c r="CV92" s="175"/>
      <c r="CW92" s="175"/>
      <c r="CX92" s="175"/>
      <c r="CY92" s="175"/>
      <c r="CZ92" s="175"/>
      <c r="DA92" s="175"/>
      <c r="DB92" s="175"/>
      <c r="DC92" s="175"/>
      <c r="DD92" s="175"/>
      <c r="DE92" s="175"/>
      <c r="DF92" s="175"/>
      <c r="DG92" s="175"/>
      <c r="DH92" s="175"/>
      <c r="DI92" s="175"/>
      <c r="DJ92" s="175"/>
      <c r="DK92" s="175"/>
      <c r="DL92" s="175"/>
      <c r="DM92" s="175">
        <v>2</v>
      </c>
      <c r="DN92" s="175"/>
      <c r="DO92" s="175"/>
      <c r="DP92" s="175"/>
      <c r="DQ92" s="175"/>
      <c r="DR92" s="175"/>
      <c r="DS92" s="175"/>
      <c r="DT92" s="175"/>
      <c r="DU92" s="175"/>
      <c r="DV92" s="175"/>
      <c r="DW92" s="175"/>
      <c r="DX92" s="175"/>
      <c r="DY92" s="175"/>
      <c r="DZ92" s="175"/>
      <c r="EA92" s="175"/>
      <c r="EB92" s="175"/>
      <c r="EC92" s="175"/>
      <c r="ED92" s="175"/>
      <c r="EE92" s="175"/>
      <c r="EF92" s="175"/>
      <c r="EG92" s="175"/>
      <c r="EH92" s="175"/>
      <c r="EI92" s="175"/>
      <c r="EJ92" s="175"/>
      <c r="EK92" s="175"/>
      <c r="EL92" s="175"/>
      <c r="EM92" s="175"/>
      <c r="EN92" s="175"/>
      <c r="EO92" s="175"/>
      <c r="EP92" s="175"/>
      <c r="EQ92" s="175"/>
      <c r="ER92" s="175"/>
      <c r="ES92" s="175"/>
      <c r="ET92" s="175"/>
      <c r="EU92" s="175"/>
      <c r="EV92" s="175"/>
      <c r="EW92" s="175"/>
      <c r="EX92" s="175"/>
      <c r="EY92" s="175"/>
      <c r="EZ92" s="175"/>
      <c r="FA92" s="175"/>
      <c r="FB92" s="175"/>
      <c r="FC92" s="175"/>
      <c r="FD92" s="175"/>
      <c r="FE92" s="175"/>
      <c r="FF92" s="175"/>
      <c r="FG92" s="175"/>
      <c r="FH92" s="175"/>
      <c r="FI92" s="175"/>
      <c r="FJ92" s="175"/>
      <c r="FK92" s="175"/>
      <c r="FL92" s="175"/>
      <c r="FM92" s="175"/>
      <c r="FN92" s="175"/>
      <c r="FO92" s="175"/>
      <c r="FP92" s="175"/>
      <c r="FQ92" s="175"/>
      <c r="FR92" s="175"/>
      <c r="FS92" s="175"/>
      <c r="FT92" s="175"/>
      <c r="FU92" s="175"/>
      <c r="FV92" s="175"/>
      <c r="FW92" s="175"/>
      <c r="FX92" s="175"/>
      <c r="FY92" s="175"/>
      <c r="FZ92" s="175"/>
      <c r="GA92" s="175"/>
      <c r="GB92" s="175"/>
      <c r="GC92" s="175"/>
      <c r="GD92" s="175"/>
      <c r="GE92" s="175"/>
      <c r="GF92" s="175"/>
      <c r="GG92" s="175"/>
      <c r="GH92" s="175"/>
      <c r="GI92" s="175"/>
      <c r="GJ92" s="175"/>
      <c r="GK92" s="175"/>
      <c r="GL92" s="175"/>
      <c r="GM92" s="175"/>
      <c r="GN92" s="175"/>
      <c r="GO92" s="175"/>
      <c r="GP92" s="175"/>
      <c r="GQ92" s="175"/>
      <c r="GR92" s="175"/>
      <c r="GS92" s="175"/>
      <c r="GT92" s="175"/>
      <c r="GU92" s="175"/>
      <c r="GV92" s="175"/>
      <c r="GW92" s="175"/>
      <c r="GX92" s="175"/>
      <c r="GY92" s="175"/>
      <c r="GZ92" s="175"/>
      <c r="HA92" s="175"/>
      <c r="HB92" s="175"/>
      <c r="HC92" s="175"/>
      <c r="HD92" s="175"/>
      <c r="HE92" s="175"/>
      <c r="HF92" s="175"/>
      <c r="HG92" s="175"/>
      <c r="HH92" s="175"/>
      <c r="HI92" s="175"/>
      <c r="HJ92" s="175"/>
      <c r="HK92" s="175"/>
      <c r="HL92" s="175"/>
      <c r="HM92" s="175"/>
      <c r="HN92" s="175"/>
      <c r="HO92" s="175"/>
      <c r="HP92" s="175"/>
      <c r="HQ92" s="175"/>
      <c r="HR92" s="175"/>
      <c r="HS92" s="175"/>
      <c r="HT92" s="175"/>
      <c r="HU92" s="175"/>
      <c r="HV92" s="175"/>
      <c r="HW92" s="175"/>
      <c r="HX92" s="175"/>
      <c r="HY92" s="175"/>
      <c r="HZ92" s="175"/>
      <c r="IA92" s="175"/>
      <c r="IB92" s="175"/>
      <c r="IC92" s="175"/>
      <c r="ID92" s="175"/>
      <c r="IE92" s="175"/>
      <c r="IF92" s="175"/>
      <c r="IG92" s="175"/>
      <c r="IH92" s="175"/>
      <c r="II92" s="175"/>
      <c r="IJ92" s="175"/>
      <c r="IK92" s="175"/>
      <c r="IL92" s="175"/>
      <c r="IM92" s="175"/>
      <c r="IN92" s="175"/>
      <c r="IO92" s="175"/>
      <c r="IP92" s="175"/>
      <c r="IQ92" s="175"/>
      <c r="IR92" s="175"/>
      <c r="IS92" s="175"/>
      <c r="IT92" s="175"/>
      <c r="IU92" s="175"/>
      <c r="IV92" s="175"/>
      <c r="IW92" s="175"/>
      <c r="IX92" s="175"/>
      <c r="IY92" s="175"/>
      <c r="IZ92" s="175"/>
    </row>
    <row r="93" spans="1:260" s="13" customFormat="1" ht="18" customHeight="1">
      <c r="A93" s="99" t="s">
        <v>556</v>
      </c>
      <c r="B93" s="26" t="s">
        <v>463</v>
      </c>
      <c r="C93" s="175">
        <v>9361</v>
      </c>
      <c r="D93" s="175"/>
      <c r="E93" s="4" t="s">
        <v>464</v>
      </c>
      <c r="F93" s="175">
        <v>8506</v>
      </c>
      <c r="G93" s="12" t="s">
        <v>26</v>
      </c>
      <c r="H93" s="4" t="s">
        <v>69</v>
      </c>
      <c r="I93" s="175">
        <f t="shared" si="10"/>
        <v>2</v>
      </c>
      <c r="J93" s="99">
        <f>I93</f>
        <v>2</v>
      </c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/>
      <c r="BO93" s="175"/>
      <c r="BP93" s="175"/>
      <c r="BQ93" s="175"/>
      <c r="BR93" s="175"/>
      <c r="BS93" s="175"/>
      <c r="BT93" s="175"/>
      <c r="BU93" s="175"/>
      <c r="BV93" s="175"/>
      <c r="BW93" s="175"/>
      <c r="BX93" s="175"/>
      <c r="BY93" s="17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  <c r="CU93" s="175"/>
      <c r="CV93" s="175"/>
      <c r="CW93" s="175"/>
      <c r="CX93" s="175"/>
      <c r="CY93" s="175"/>
      <c r="CZ93" s="175">
        <v>0</v>
      </c>
      <c r="DA93" s="175">
        <v>2</v>
      </c>
      <c r="DB93" s="175"/>
      <c r="DC93" s="175"/>
      <c r="DD93" s="175"/>
      <c r="DE93" s="175"/>
      <c r="DF93" s="175"/>
      <c r="DG93" s="175"/>
      <c r="DH93" s="175"/>
      <c r="DI93" s="175"/>
      <c r="DJ93" s="175"/>
      <c r="DK93" s="175"/>
      <c r="DL93" s="175"/>
      <c r="DM93" s="175"/>
      <c r="DN93" s="175"/>
      <c r="DO93" s="175"/>
      <c r="DP93" s="175"/>
      <c r="DQ93" s="175"/>
      <c r="DR93" s="175"/>
      <c r="DS93" s="175"/>
      <c r="DT93" s="175"/>
      <c r="DU93" s="175"/>
      <c r="DV93" s="175"/>
      <c r="DW93" s="175"/>
      <c r="DX93" s="175"/>
      <c r="DY93" s="175"/>
      <c r="DZ93" s="175"/>
      <c r="EA93" s="175"/>
      <c r="EB93" s="175"/>
      <c r="EC93" s="175"/>
      <c r="ED93" s="175"/>
      <c r="EE93" s="175"/>
      <c r="EF93" s="175"/>
      <c r="EG93" s="175"/>
      <c r="EH93" s="175"/>
      <c r="EI93" s="175"/>
      <c r="EJ93" s="175"/>
      <c r="EK93" s="175"/>
      <c r="EL93" s="175"/>
      <c r="EM93" s="175"/>
      <c r="EN93" s="175"/>
      <c r="EO93" s="175"/>
      <c r="EP93" s="175"/>
      <c r="EQ93" s="175"/>
      <c r="ER93" s="175"/>
      <c r="ES93" s="175"/>
      <c r="ET93" s="175"/>
      <c r="EU93" s="175"/>
      <c r="EV93" s="175"/>
      <c r="EW93" s="175"/>
      <c r="EX93" s="175"/>
      <c r="EY93" s="175"/>
      <c r="EZ93" s="175"/>
      <c r="FA93" s="175"/>
      <c r="FB93" s="175"/>
      <c r="FC93" s="175"/>
      <c r="FD93" s="175"/>
      <c r="FE93" s="175"/>
      <c r="FF93" s="175"/>
      <c r="FG93" s="175"/>
      <c r="FH93" s="175"/>
      <c r="FI93" s="175"/>
      <c r="FJ93" s="175"/>
      <c r="FK93" s="175"/>
      <c r="FL93" s="175"/>
      <c r="FM93" s="175"/>
      <c r="FN93" s="175"/>
      <c r="FO93" s="175"/>
      <c r="FP93" s="175"/>
      <c r="FQ93" s="175"/>
      <c r="FR93" s="175"/>
      <c r="FS93" s="175"/>
      <c r="FT93" s="175"/>
      <c r="FU93" s="175"/>
      <c r="FV93" s="175"/>
      <c r="FW93" s="175"/>
      <c r="FX93" s="175"/>
      <c r="FY93" s="175"/>
      <c r="FZ93" s="175"/>
      <c r="GA93" s="175"/>
      <c r="GB93" s="175"/>
      <c r="GC93" s="175"/>
      <c r="GD93" s="175"/>
      <c r="GE93" s="175"/>
      <c r="GF93" s="175"/>
      <c r="GG93" s="175"/>
      <c r="GH93" s="175"/>
      <c r="GI93" s="175"/>
      <c r="GJ93" s="175"/>
      <c r="GK93" s="175"/>
      <c r="GL93" s="175"/>
      <c r="GM93" s="175"/>
      <c r="GN93" s="175"/>
      <c r="GO93" s="175"/>
      <c r="GP93" s="175"/>
      <c r="GQ93" s="175"/>
      <c r="GR93" s="175"/>
      <c r="GS93" s="175"/>
      <c r="GT93" s="175"/>
      <c r="GU93" s="175"/>
      <c r="GV93" s="175"/>
      <c r="GW93" s="175"/>
      <c r="GX93" s="175"/>
      <c r="GY93" s="175"/>
      <c r="GZ93" s="175"/>
      <c r="HA93" s="175"/>
      <c r="HB93" s="175"/>
      <c r="HC93" s="175"/>
      <c r="HD93" s="175"/>
      <c r="HE93" s="175"/>
      <c r="HF93" s="175"/>
      <c r="HG93" s="175"/>
      <c r="HH93" s="175"/>
      <c r="HI93" s="175"/>
      <c r="HJ93" s="175"/>
      <c r="HK93" s="175"/>
      <c r="HL93" s="175"/>
      <c r="HM93" s="175"/>
      <c r="HN93" s="175"/>
      <c r="HO93" s="175"/>
      <c r="HP93" s="175"/>
      <c r="HQ93" s="175"/>
      <c r="HR93" s="175"/>
      <c r="HS93" s="175"/>
      <c r="HT93" s="175"/>
      <c r="HU93" s="175"/>
      <c r="HV93" s="175"/>
      <c r="HW93" s="175"/>
      <c r="HX93" s="175"/>
      <c r="HY93" s="175"/>
      <c r="HZ93" s="175"/>
      <c r="IA93" s="175"/>
      <c r="IB93" s="175"/>
      <c r="IC93" s="175"/>
      <c r="ID93" s="175"/>
      <c r="IE93" s="175"/>
      <c r="IF93" s="175"/>
      <c r="IG93" s="175"/>
      <c r="IH93" s="175"/>
      <c r="II93" s="175"/>
      <c r="IJ93" s="175"/>
      <c r="IK93" s="175"/>
      <c r="IL93" s="175"/>
      <c r="IM93" s="175"/>
      <c r="IN93" s="175"/>
      <c r="IO93" s="175"/>
      <c r="IP93" s="175"/>
      <c r="IQ93" s="175"/>
      <c r="IR93" s="175"/>
      <c r="IS93" s="175"/>
      <c r="IT93" s="175"/>
      <c r="IU93" s="175"/>
      <c r="IV93" s="175"/>
      <c r="IW93" s="175"/>
      <c r="IX93" s="175"/>
      <c r="IY93" s="175"/>
      <c r="IZ93" s="175"/>
    </row>
    <row r="94" spans="1:260" s="13" customFormat="1" ht="18" customHeight="1">
      <c r="A94" s="99" t="s">
        <v>556</v>
      </c>
      <c r="B94" s="26" t="s">
        <v>336</v>
      </c>
      <c r="C94" s="175">
        <v>10856</v>
      </c>
      <c r="D94" s="175">
        <v>2014</v>
      </c>
      <c r="E94" t="s">
        <v>337</v>
      </c>
      <c r="F94" s="175">
        <v>8603</v>
      </c>
      <c r="G94" s="175" t="s">
        <v>16</v>
      </c>
      <c r="H94" t="s">
        <v>42</v>
      </c>
      <c r="I94" s="175">
        <f t="shared" si="10"/>
        <v>2</v>
      </c>
      <c r="J94" s="99">
        <f t="shared" si="11"/>
        <v>2</v>
      </c>
      <c r="K94" s="175"/>
      <c r="L94" s="175"/>
      <c r="M94" s="175"/>
      <c r="N94" s="175"/>
      <c r="O94" s="175"/>
      <c r="P94" s="175"/>
      <c r="Q94" s="175"/>
      <c r="R94" s="175"/>
      <c r="S94" s="175">
        <v>0</v>
      </c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>
        <v>2</v>
      </c>
      <c r="AH94" s="175">
        <v>0</v>
      </c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/>
      <c r="BO94" s="175"/>
      <c r="BP94" s="175"/>
      <c r="BQ94" s="175"/>
      <c r="BR94" s="175"/>
      <c r="BS94" s="175"/>
      <c r="BT94" s="175"/>
      <c r="BU94" s="175"/>
      <c r="BV94" s="175"/>
      <c r="BW94" s="175"/>
      <c r="BX94" s="175"/>
      <c r="BY94" s="17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  <c r="CU94" s="175"/>
      <c r="CV94" s="175"/>
      <c r="CW94" s="175"/>
      <c r="CX94" s="175"/>
      <c r="CY94" s="175"/>
      <c r="CZ94" s="175"/>
      <c r="DA94" s="175"/>
      <c r="DB94" s="175"/>
      <c r="DC94" s="175"/>
      <c r="DD94" s="175"/>
      <c r="DE94" s="175"/>
      <c r="DF94" s="175"/>
      <c r="DG94" s="175"/>
      <c r="DH94" s="175"/>
      <c r="DI94" s="175"/>
      <c r="DJ94" s="175"/>
      <c r="DK94" s="175"/>
      <c r="DL94" s="175"/>
      <c r="DM94" s="175"/>
      <c r="DN94" s="175"/>
      <c r="DO94" s="175"/>
      <c r="DP94" s="175"/>
      <c r="DQ94" s="175"/>
      <c r="DR94" s="175"/>
      <c r="DS94" s="175"/>
      <c r="DT94" s="175"/>
      <c r="DU94" s="175"/>
      <c r="DV94" s="175"/>
      <c r="DW94" s="175"/>
      <c r="DX94" s="175"/>
      <c r="DY94" s="175"/>
      <c r="DZ94" s="175"/>
      <c r="EA94" s="175"/>
      <c r="EB94" s="175"/>
      <c r="EC94" s="175"/>
      <c r="ED94" s="175"/>
      <c r="EE94" s="175"/>
      <c r="EF94" s="175"/>
      <c r="EG94" s="175"/>
      <c r="EH94" s="175"/>
      <c r="EI94" s="175"/>
      <c r="EJ94" s="175"/>
      <c r="EK94" s="175"/>
      <c r="EL94" s="175"/>
      <c r="EM94" s="175"/>
      <c r="EN94" s="175"/>
      <c r="EO94" s="175"/>
      <c r="EP94" s="175"/>
      <c r="EQ94" s="175"/>
      <c r="ER94" s="175"/>
      <c r="ES94" s="175"/>
      <c r="ET94" s="175"/>
      <c r="EU94" s="175"/>
      <c r="EV94" s="175"/>
      <c r="EW94" s="175"/>
      <c r="EX94" s="175"/>
      <c r="EY94" s="175"/>
      <c r="EZ94" s="175"/>
      <c r="FA94" s="175"/>
      <c r="FB94" s="175"/>
      <c r="FC94" s="175"/>
      <c r="FD94" s="175"/>
      <c r="FE94" s="175"/>
      <c r="FF94" s="175"/>
      <c r="FG94" s="175"/>
      <c r="FH94" s="175"/>
      <c r="FI94" s="175"/>
      <c r="FJ94" s="175"/>
      <c r="FK94" s="175"/>
      <c r="FL94" s="175"/>
      <c r="FM94" s="175"/>
      <c r="FN94" s="175"/>
      <c r="FO94" s="175"/>
      <c r="FP94" s="175"/>
      <c r="FQ94" s="175"/>
      <c r="FR94" s="175"/>
      <c r="FS94" s="175"/>
      <c r="FT94" s="175"/>
      <c r="FU94" s="175"/>
      <c r="FV94" s="175"/>
      <c r="FW94" s="175"/>
      <c r="FX94" s="175"/>
      <c r="FY94" s="175"/>
      <c r="FZ94" s="175"/>
      <c r="GA94" s="175"/>
      <c r="GB94" s="175"/>
      <c r="GC94" s="175"/>
      <c r="GD94" s="175"/>
      <c r="GE94" s="175"/>
      <c r="GF94" s="175"/>
      <c r="GG94" s="175"/>
      <c r="GH94" s="175"/>
      <c r="GI94" s="175"/>
      <c r="GJ94" s="175"/>
      <c r="GK94" s="175"/>
      <c r="GL94" s="175"/>
      <c r="GM94" s="175"/>
      <c r="GN94" s="175"/>
      <c r="GO94" s="175"/>
      <c r="GP94" s="175"/>
      <c r="GQ94" s="175"/>
      <c r="GR94" s="175"/>
      <c r="GS94" s="175"/>
      <c r="GT94" s="175"/>
      <c r="GU94" s="175"/>
      <c r="GV94" s="175"/>
      <c r="GW94" s="175"/>
      <c r="GX94" s="175"/>
      <c r="GY94" s="175"/>
      <c r="GZ94" s="175"/>
      <c r="HA94" s="175"/>
      <c r="HB94" s="175"/>
      <c r="HC94" s="175"/>
      <c r="HD94" s="175"/>
      <c r="HE94" s="175"/>
      <c r="HF94" s="175"/>
      <c r="HG94" s="175"/>
      <c r="HH94" s="175"/>
      <c r="HI94" s="175"/>
      <c r="HJ94" s="175"/>
      <c r="HK94" s="175"/>
      <c r="HL94" s="175"/>
      <c r="HM94" s="175"/>
      <c r="HN94" s="175"/>
      <c r="HO94" s="175"/>
      <c r="HP94" s="175"/>
      <c r="HQ94" s="175"/>
      <c r="HR94" s="175"/>
      <c r="HS94" s="175"/>
      <c r="HT94" s="175"/>
      <c r="HU94" s="175"/>
      <c r="HV94" s="175"/>
      <c r="HW94" s="175"/>
      <c r="HX94" s="175"/>
      <c r="HY94" s="175"/>
      <c r="HZ94" s="175"/>
      <c r="IA94" s="175"/>
      <c r="IB94" s="175"/>
      <c r="IC94" s="175"/>
      <c r="ID94" s="175"/>
      <c r="IE94" s="175"/>
      <c r="IF94" s="175"/>
      <c r="IG94" s="175"/>
      <c r="IH94" s="175"/>
      <c r="II94" s="175"/>
      <c r="IJ94" s="175"/>
      <c r="IK94" s="175"/>
      <c r="IL94" s="175"/>
      <c r="IM94" s="175"/>
      <c r="IN94" s="175"/>
      <c r="IO94" s="175"/>
      <c r="IP94" s="175"/>
      <c r="IQ94" s="175"/>
      <c r="IR94" s="175"/>
      <c r="IS94" s="175"/>
      <c r="IT94" s="175"/>
      <c r="IU94" s="175"/>
      <c r="IV94" s="175"/>
      <c r="IW94" s="175"/>
      <c r="IX94" s="175"/>
      <c r="IY94" s="175"/>
      <c r="IZ94" s="175"/>
    </row>
    <row r="95" spans="1:260" s="13" customFormat="1" ht="18" customHeight="1">
      <c r="A95" s="99" t="s">
        <v>556</v>
      </c>
      <c r="B95" s="26" t="s">
        <v>165</v>
      </c>
      <c r="C95" s="175">
        <v>9719</v>
      </c>
      <c r="D95" s="175">
        <v>2006</v>
      </c>
      <c r="E95" t="s">
        <v>257</v>
      </c>
      <c r="F95" s="175">
        <v>8426</v>
      </c>
      <c r="G95" s="175" t="s">
        <v>26</v>
      </c>
      <c r="H95" t="s">
        <v>112</v>
      </c>
      <c r="I95" s="175">
        <f t="shared" si="10"/>
        <v>2</v>
      </c>
      <c r="J95" s="99">
        <f>I95</f>
        <v>2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  <c r="BO95" s="175"/>
      <c r="BP95" s="175"/>
      <c r="BQ95" s="175"/>
      <c r="BR95" s="175"/>
      <c r="BS95" s="175"/>
      <c r="BT95" s="175"/>
      <c r="BU95" s="175"/>
      <c r="BV95" s="175"/>
      <c r="BW95" s="175"/>
      <c r="BX95" s="175"/>
      <c r="BY95" s="175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75"/>
      <c r="CX95" s="175"/>
      <c r="CY95" s="175"/>
      <c r="CZ95" s="175"/>
      <c r="DA95" s="175"/>
      <c r="DB95" s="175"/>
      <c r="DC95" s="175"/>
      <c r="DD95" s="175"/>
      <c r="DE95" s="175"/>
      <c r="DF95" s="175"/>
      <c r="DG95" s="175"/>
      <c r="DH95" s="175"/>
      <c r="DI95" s="175"/>
      <c r="DJ95" s="175"/>
      <c r="DK95" s="175">
        <f>2</f>
        <v>2</v>
      </c>
      <c r="DL95" s="175"/>
      <c r="DM95" s="175"/>
      <c r="DN95" s="175"/>
      <c r="DO95" s="175"/>
      <c r="DP95" s="175"/>
      <c r="DQ95" s="175"/>
      <c r="DR95" s="175"/>
      <c r="DS95" s="175"/>
      <c r="DT95" s="175"/>
      <c r="DU95" s="175"/>
      <c r="DV95" s="175"/>
      <c r="DW95" s="175"/>
      <c r="DX95" s="175"/>
      <c r="DY95" s="175"/>
      <c r="DZ95" s="175"/>
      <c r="EA95" s="175"/>
      <c r="EB95" s="175"/>
      <c r="EC95" s="175"/>
      <c r="ED95" s="175"/>
      <c r="EE95" s="175"/>
      <c r="EF95" s="175"/>
      <c r="EG95" s="175"/>
      <c r="EH95" s="175"/>
      <c r="EI95" s="175"/>
      <c r="EJ95" s="175"/>
      <c r="EK95" s="175"/>
      <c r="EL95" s="175"/>
      <c r="EM95" s="175"/>
      <c r="EN95" s="175"/>
      <c r="EO95" s="175"/>
      <c r="EP95" s="175"/>
      <c r="EQ95" s="175"/>
      <c r="ER95" s="175"/>
      <c r="ES95" s="175"/>
      <c r="ET95" s="175"/>
      <c r="EU95" s="175"/>
      <c r="EV95" s="175"/>
      <c r="EW95" s="175"/>
      <c r="EX95" s="175"/>
      <c r="EY95" s="175"/>
      <c r="EZ95" s="175"/>
      <c r="FA95" s="175"/>
      <c r="FB95" s="175"/>
      <c r="FC95" s="175"/>
      <c r="FD95" s="175"/>
      <c r="FE95" s="175"/>
      <c r="FF95" s="175"/>
      <c r="FG95" s="175"/>
      <c r="FH95" s="175"/>
      <c r="FI95" s="175"/>
      <c r="FJ95" s="175"/>
      <c r="FK95" s="175"/>
      <c r="FL95" s="175"/>
      <c r="FM95" s="175"/>
      <c r="FN95" s="175"/>
      <c r="FO95" s="175"/>
      <c r="FP95" s="175"/>
      <c r="FQ95" s="175"/>
      <c r="FR95" s="175"/>
      <c r="FS95" s="175"/>
      <c r="FT95" s="175"/>
      <c r="FU95" s="175"/>
      <c r="FV95" s="175"/>
      <c r="FW95" s="175"/>
      <c r="FX95" s="175"/>
      <c r="FY95" s="175"/>
      <c r="FZ95" s="175"/>
      <c r="GA95" s="175"/>
      <c r="GB95" s="175"/>
      <c r="GC95" s="175"/>
      <c r="GD95" s="175"/>
      <c r="GE95" s="175"/>
      <c r="GF95" s="175"/>
      <c r="GG95" s="175"/>
      <c r="GH95" s="175"/>
      <c r="GI95" s="175"/>
      <c r="GJ95" s="175"/>
      <c r="GK95" s="175"/>
      <c r="GL95" s="175"/>
      <c r="GM95" s="175"/>
      <c r="GN95" s="175"/>
      <c r="GO95" s="175"/>
      <c r="GP95" s="175"/>
      <c r="GQ95" s="175"/>
      <c r="GR95" s="175"/>
      <c r="GS95" s="175"/>
      <c r="GT95" s="175"/>
      <c r="GU95" s="175"/>
      <c r="GV95" s="175"/>
      <c r="GW95" s="175"/>
      <c r="GX95" s="175"/>
      <c r="GY95" s="175"/>
      <c r="GZ95" s="175"/>
      <c r="HA95" s="175"/>
      <c r="HB95" s="175"/>
      <c r="HC95" s="175"/>
      <c r="HD95" s="175"/>
      <c r="HE95" s="175"/>
      <c r="HF95" s="175"/>
      <c r="HG95" s="175"/>
      <c r="HH95" s="175"/>
      <c r="HI95" s="175"/>
      <c r="HJ95" s="175"/>
      <c r="HK95" s="175"/>
      <c r="HL95" s="175"/>
      <c r="HM95" s="175"/>
      <c r="HN95" s="175"/>
      <c r="HO95" s="175"/>
      <c r="HP95" s="175"/>
      <c r="HQ95" s="175"/>
      <c r="HR95" s="175"/>
      <c r="HS95" s="175"/>
      <c r="HT95" s="175"/>
      <c r="HU95" s="175"/>
      <c r="HV95" s="175"/>
      <c r="HW95" s="175"/>
      <c r="HX95" s="175"/>
      <c r="HY95" s="175"/>
      <c r="HZ95" s="175"/>
      <c r="IA95" s="175"/>
      <c r="IB95" s="175"/>
      <c r="IC95" s="175"/>
      <c r="ID95" s="175"/>
      <c r="IE95" s="175"/>
      <c r="IF95" s="175"/>
      <c r="IG95" s="175"/>
      <c r="IH95" s="175"/>
      <c r="II95" s="175"/>
      <c r="IJ95" s="175"/>
      <c r="IK95" s="175"/>
      <c r="IL95" s="175"/>
      <c r="IM95" s="175"/>
      <c r="IN95" s="175"/>
      <c r="IO95" s="175"/>
      <c r="IP95" s="175"/>
      <c r="IQ95" s="175"/>
      <c r="IR95" s="175"/>
      <c r="IS95" s="175"/>
      <c r="IT95" s="175"/>
      <c r="IU95" s="175"/>
      <c r="IV95" s="175"/>
      <c r="IW95" s="175"/>
      <c r="IX95" s="175"/>
      <c r="IY95" s="175"/>
      <c r="IZ95" s="175"/>
    </row>
    <row r="96" spans="1:260" ht="18" customHeight="1">
      <c r="A96" s="99" t="s">
        <v>557</v>
      </c>
      <c r="B96" s="26" t="s">
        <v>131</v>
      </c>
      <c r="C96" s="175">
        <v>10203</v>
      </c>
      <c r="D96" s="175">
        <v>2009</v>
      </c>
      <c r="E96" t="s">
        <v>130</v>
      </c>
      <c r="F96" s="175">
        <v>7987</v>
      </c>
      <c r="G96" s="175" t="s">
        <v>26</v>
      </c>
      <c r="H96" t="s">
        <v>304</v>
      </c>
      <c r="I96" s="175">
        <f t="shared" si="10"/>
        <v>1</v>
      </c>
      <c r="J96" s="99">
        <f t="shared" si="11"/>
        <v>1</v>
      </c>
      <c r="AH96" s="175">
        <v>0</v>
      </c>
      <c r="AK96" s="175">
        <v>1</v>
      </c>
      <c r="BL96" s="175">
        <v>0</v>
      </c>
      <c r="BM96" s="175">
        <v>0</v>
      </c>
      <c r="BT96" s="175">
        <v>0</v>
      </c>
      <c r="BU96" s="175">
        <v>0</v>
      </c>
      <c r="CK96" s="175">
        <v>0</v>
      </c>
      <c r="CT96" s="175">
        <v>0</v>
      </c>
      <c r="DT96" s="175">
        <v>0</v>
      </c>
      <c r="EA96" s="175">
        <v>0</v>
      </c>
      <c r="EE96" s="175">
        <v>0</v>
      </c>
      <c r="HP96" s="175">
        <v>0</v>
      </c>
      <c r="HQ96" s="175">
        <v>0</v>
      </c>
      <c r="HW96" s="175">
        <v>0</v>
      </c>
      <c r="HX96" s="175">
        <v>0</v>
      </c>
    </row>
    <row r="97" spans="1:260" s="13" customFormat="1" ht="18" customHeight="1">
      <c r="A97" s="99" t="s">
        <v>557</v>
      </c>
      <c r="B97" s="26" t="s">
        <v>316</v>
      </c>
      <c r="C97" s="175">
        <v>10458</v>
      </c>
      <c r="D97" s="175">
        <v>2013</v>
      </c>
      <c r="E97" t="s">
        <v>317</v>
      </c>
      <c r="F97" s="175">
        <v>8086</v>
      </c>
      <c r="G97" s="175" t="s">
        <v>24</v>
      </c>
      <c r="H97" t="s">
        <v>207</v>
      </c>
      <c r="I97" s="175">
        <f t="shared" si="10"/>
        <v>1</v>
      </c>
      <c r="J97" s="99">
        <f>I97</f>
        <v>1</v>
      </c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5"/>
      <c r="BN97" s="175"/>
      <c r="BO97" s="175"/>
      <c r="BP97" s="175"/>
      <c r="BQ97" s="175"/>
      <c r="BR97" s="175"/>
      <c r="BS97" s="175"/>
      <c r="BT97" s="175"/>
      <c r="BU97" s="175"/>
      <c r="BV97" s="175"/>
      <c r="BW97" s="175"/>
      <c r="BX97" s="175"/>
      <c r="BY97" s="175"/>
      <c r="BZ97" s="175"/>
      <c r="CA97" s="175">
        <v>0</v>
      </c>
      <c r="CB97" s="175">
        <v>1</v>
      </c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  <c r="CU97" s="175"/>
      <c r="CV97" s="175"/>
      <c r="CW97" s="175"/>
      <c r="CX97" s="175"/>
      <c r="CY97" s="175"/>
      <c r="CZ97" s="175"/>
      <c r="DA97" s="175"/>
      <c r="DB97" s="175"/>
      <c r="DC97" s="175"/>
      <c r="DD97" s="175"/>
      <c r="DE97" s="175"/>
      <c r="DF97" s="175"/>
      <c r="DG97" s="175"/>
      <c r="DH97" s="175"/>
      <c r="DI97" s="175"/>
      <c r="DJ97" s="175"/>
      <c r="DK97" s="175"/>
      <c r="DL97" s="175"/>
      <c r="DM97" s="175"/>
      <c r="DN97" s="175"/>
      <c r="DO97" s="175"/>
      <c r="DP97" s="175"/>
      <c r="DQ97" s="175"/>
      <c r="DR97" s="175"/>
      <c r="DS97" s="175"/>
      <c r="DT97" s="175"/>
      <c r="DU97" s="175"/>
      <c r="DV97" s="175"/>
      <c r="DW97" s="175"/>
      <c r="DX97" s="175"/>
      <c r="DY97" s="175"/>
      <c r="DZ97" s="175"/>
      <c r="EA97" s="175"/>
      <c r="EB97" s="175"/>
      <c r="EC97" s="175"/>
      <c r="ED97" s="175"/>
      <c r="EE97" s="175"/>
      <c r="EF97" s="175"/>
      <c r="EG97" s="175"/>
      <c r="EH97" s="175"/>
      <c r="EI97" s="175"/>
      <c r="EJ97" s="175"/>
      <c r="EK97" s="175"/>
      <c r="EL97" s="175"/>
      <c r="EM97" s="175"/>
      <c r="EN97" s="175"/>
      <c r="EO97" s="175"/>
      <c r="EP97" s="175"/>
      <c r="EQ97" s="175"/>
      <c r="ER97" s="175"/>
      <c r="ES97" s="175"/>
      <c r="ET97" s="175"/>
      <c r="EU97" s="175"/>
      <c r="EV97" s="175"/>
      <c r="EW97" s="175"/>
      <c r="EX97" s="175"/>
      <c r="EY97" s="175"/>
      <c r="EZ97" s="175"/>
      <c r="FA97" s="175"/>
      <c r="FB97" s="175"/>
      <c r="FC97" s="175"/>
      <c r="FD97" s="175"/>
      <c r="FE97" s="175"/>
      <c r="FF97" s="175"/>
      <c r="FG97" s="175"/>
      <c r="FH97" s="175"/>
      <c r="FI97" s="175"/>
      <c r="FJ97" s="175"/>
      <c r="FK97" s="175"/>
      <c r="FL97" s="175"/>
      <c r="FM97" s="175"/>
      <c r="FN97" s="175"/>
      <c r="FO97" s="175"/>
      <c r="FP97" s="175"/>
      <c r="FQ97" s="175"/>
      <c r="FR97" s="175"/>
      <c r="FS97" s="175"/>
      <c r="FT97" s="175"/>
      <c r="FU97" s="175"/>
      <c r="FV97" s="175"/>
      <c r="FW97" s="175"/>
      <c r="FX97" s="175"/>
      <c r="FY97" s="175"/>
      <c r="FZ97" s="175"/>
      <c r="GA97" s="175"/>
      <c r="GB97" s="175"/>
      <c r="GC97" s="175"/>
      <c r="GD97" s="175"/>
      <c r="GE97" s="175"/>
      <c r="GF97" s="175"/>
      <c r="GG97" s="175"/>
      <c r="GH97" s="175"/>
      <c r="GI97" s="175"/>
      <c r="GJ97" s="175"/>
      <c r="GK97" s="175"/>
      <c r="GL97" s="175"/>
      <c r="GM97" s="175"/>
      <c r="GN97" s="175"/>
      <c r="GO97" s="175"/>
      <c r="GP97" s="175"/>
      <c r="GQ97" s="175"/>
      <c r="GR97" s="175"/>
      <c r="GS97" s="175"/>
      <c r="GT97" s="175"/>
      <c r="GU97" s="175"/>
      <c r="GV97" s="175"/>
      <c r="GW97" s="175"/>
      <c r="GX97" s="175"/>
      <c r="GY97" s="175"/>
      <c r="GZ97" s="175"/>
      <c r="HA97" s="175"/>
      <c r="HB97" s="175"/>
      <c r="HC97" s="175"/>
      <c r="HD97" s="175"/>
      <c r="HE97" s="175"/>
      <c r="HF97" s="175"/>
      <c r="HG97" s="175"/>
      <c r="HH97" s="175"/>
      <c r="HI97" s="175"/>
      <c r="HJ97" s="175"/>
      <c r="HK97" s="175"/>
      <c r="HL97" s="175"/>
      <c r="HM97" s="175"/>
      <c r="HN97" s="175"/>
      <c r="HO97" s="175"/>
      <c r="HP97" s="175"/>
      <c r="HQ97" s="175"/>
      <c r="HR97" s="175"/>
      <c r="HS97" s="175"/>
      <c r="HT97" s="175"/>
      <c r="HU97" s="175"/>
      <c r="HV97" s="175"/>
      <c r="HW97" s="175"/>
      <c r="HX97" s="175"/>
      <c r="HY97" s="175"/>
      <c r="HZ97" s="175"/>
      <c r="IA97" s="175"/>
      <c r="IB97" s="175"/>
      <c r="IC97" s="175"/>
      <c r="ID97" s="175"/>
      <c r="IE97" s="175"/>
      <c r="IF97" s="175"/>
      <c r="IG97" s="175"/>
      <c r="IH97" s="175"/>
      <c r="II97" s="175"/>
      <c r="IJ97" s="175"/>
      <c r="IK97" s="175"/>
      <c r="IL97" s="175"/>
      <c r="IM97" s="175"/>
      <c r="IN97" s="175"/>
      <c r="IO97" s="175"/>
      <c r="IP97" s="175"/>
      <c r="IQ97" s="175"/>
      <c r="IR97" s="175"/>
      <c r="IS97" s="175"/>
      <c r="IT97" s="175"/>
      <c r="IU97" s="175"/>
      <c r="IV97" s="175"/>
      <c r="IW97" s="175"/>
      <c r="IX97" s="175"/>
      <c r="IY97" s="175"/>
      <c r="IZ97" s="175"/>
    </row>
    <row r="98" spans="1:260" s="13" customFormat="1" ht="18" customHeight="1">
      <c r="A98" s="99" t="s">
        <v>557</v>
      </c>
      <c r="B98" s="26" t="s">
        <v>215</v>
      </c>
      <c r="C98" s="175">
        <v>10644</v>
      </c>
      <c r="D98" s="175">
        <v>2012</v>
      </c>
      <c r="E98" t="s">
        <v>222</v>
      </c>
      <c r="F98" s="175">
        <v>7476</v>
      </c>
      <c r="G98" s="175" t="s">
        <v>26</v>
      </c>
      <c r="H98" t="s">
        <v>112</v>
      </c>
      <c r="I98" s="175">
        <f t="shared" si="10"/>
        <v>1</v>
      </c>
      <c r="J98" s="99">
        <f>I98</f>
        <v>1</v>
      </c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  <c r="BI98" s="175"/>
      <c r="BJ98" s="175"/>
      <c r="BK98" s="175"/>
      <c r="BL98" s="175"/>
      <c r="BM98" s="175"/>
      <c r="BN98" s="175"/>
      <c r="BO98" s="175"/>
      <c r="BP98" s="175"/>
      <c r="BQ98" s="175"/>
      <c r="BR98" s="175"/>
      <c r="BS98" s="175"/>
      <c r="BT98" s="175"/>
      <c r="BU98" s="175"/>
      <c r="BV98" s="175"/>
      <c r="BW98" s="175"/>
      <c r="BX98" s="175"/>
      <c r="BY98" s="17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  <c r="CU98" s="175"/>
      <c r="CV98" s="175"/>
      <c r="CW98" s="175"/>
      <c r="CX98" s="175"/>
      <c r="CY98" s="175"/>
      <c r="CZ98" s="175"/>
      <c r="DA98" s="175"/>
      <c r="DB98" s="175"/>
      <c r="DC98" s="175"/>
      <c r="DD98" s="175"/>
      <c r="DE98" s="175"/>
      <c r="DF98" s="175"/>
      <c r="DG98" s="175"/>
      <c r="DH98" s="175"/>
      <c r="DI98" s="175"/>
      <c r="DJ98" s="175"/>
      <c r="DK98" s="175"/>
      <c r="DL98" s="175">
        <v>1</v>
      </c>
      <c r="DM98" s="175">
        <v>0</v>
      </c>
      <c r="DN98" s="175"/>
      <c r="DO98" s="175"/>
      <c r="DP98" s="175"/>
      <c r="DQ98" s="175"/>
      <c r="DR98" s="175"/>
      <c r="DS98" s="175"/>
      <c r="DT98" s="175"/>
      <c r="DU98" s="175"/>
      <c r="DV98" s="175"/>
      <c r="DW98" s="175"/>
      <c r="DX98" s="175"/>
      <c r="DY98" s="175"/>
      <c r="DZ98" s="175"/>
      <c r="EA98" s="175"/>
      <c r="EB98" s="175"/>
      <c r="EC98" s="175"/>
      <c r="ED98" s="175"/>
      <c r="EE98" s="175"/>
      <c r="EF98" s="175"/>
      <c r="EG98" s="175"/>
      <c r="EH98" s="175"/>
      <c r="EI98" s="175"/>
      <c r="EJ98" s="175"/>
      <c r="EK98" s="175"/>
      <c r="EL98" s="175"/>
      <c r="EM98" s="175"/>
      <c r="EN98" s="175"/>
      <c r="EO98" s="175"/>
      <c r="EP98" s="175"/>
      <c r="EQ98" s="175"/>
      <c r="ER98" s="175"/>
      <c r="ES98" s="175"/>
      <c r="ET98" s="175"/>
      <c r="EU98" s="175"/>
      <c r="EV98" s="175"/>
      <c r="EW98" s="175"/>
      <c r="EX98" s="175"/>
      <c r="EY98" s="175"/>
      <c r="EZ98" s="175"/>
      <c r="FA98" s="175"/>
      <c r="FB98" s="175"/>
      <c r="FC98" s="175"/>
      <c r="FD98" s="175"/>
      <c r="FE98" s="175"/>
      <c r="FF98" s="175"/>
      <c r="FG98" s="175"/>
      <c r="FH98" s="175"/>
      <c r="FI98" s="175"/>
      <c r="FJ98" s="175"/>
      <c r="FK98" s="175"/>
      <c r="FL98" s="175"/>
      <c r="FM98" s="175"/>
      <c r="FN98" s="175"/>
      <c r="FO98" s="175"/>
      <c r="FP98" s="175"/>
      <c r="FQ98" s="175"/>
      <c r="FR98" s="175"/>
      <c r="FS98" s="175"/>
      <c r="FT98" s="175"/>
      <c r="FU98" s="175"/>
      <c r="FV98" s="175"/>
      <c r="FW98" s="175"/>
      <c r="FX98" s="175"/>
      <c r="FY98" s="175"/>
      <c r="FZ98" s="175"/>
      <c r="GA98" s="175"/>
      <c r="GB98" s="175"/>
      <c r="GC98" s="175"/>
      <c r="GD98" s="175"/>
      <c r="GE98" s="175"/>
      <c r="GF98" s="175"/>
      <c r="GG98" s="175"/>
      <c r="GH98" s="175"/>
      <c r="GI98" s="175"/>
      <c r="GJ98" s="175"/>
      <c r="GK98" s="175"/>
      <c r="GL98" s="175"/>
      <c r="GM98" s="175"/>
      <c r="GN98" s="175"/>
      <c r="GO98" s="175"/>
      <c r="GP98" s="175"/>
      <c r="GQ98" s="175"/>
      <c r="GR98" s="175"/>
      <c r="GS98" s="175"/>
      <c r="GT98" s="175"/>
      <c r="GU98" s="175"/>
      <c r="GV98" s="175"/>
      <c r="GW98" s="175"/>
      <c r="GX98" s="175"/>
      <c r="GY98" s="175"/>
      <c r="GZ98" s="175"/>
      <c r="HA98" s="175"/>
      <c r="HB98" s="175"/>
      <c r="HC98" s="175"/>
      <c r="HD98" s="175"/>
      <c r="HE98" s="175"/>
      <c r="HF98" s="175"/>
      <c r="HG98" s="175"/>
      <c r="HH98" s="175"/>
      <c r="HI98" s="175"/>
      <c r="HJ98" s="175"/>
      <c r="HK98" s="175"/>
      <c r="HL98" s="175"/>
      <c r="HM98" s="175"/>
      <c r="HN98" s="175"/>
      <c r="HO98" s="175"/>
      <c r="HP98" s="175"/>
      <c r="HQ98" s="175"/>
      <c r="HR98" s="175"/>
      <c r="HS98" s="175"/>
      <c r="HT98" s="175"/>
      <c r="HU98" s="175"/>
      <c r="HV98" s="175"/>
      <c r="HW98" s="175"/>
      <c r="HX98" s="175"/>
      <c r="HY98" s="175"/>
      <c r="HZ98" s="175"/>
      <c r="IA98" s="175"/>
      <c r="IB98" s="175"/>
      <c r="IC98" s="175"/>
      <c r="ID98" s="175"/>
      <c r="IE98" s="175"/>
      <c r="IF98" s="175"/>
      <c r="IG98" s="175"/>
      <c r="IH98" s="175"/>
      <c r="II98" s="175"/>
      <c r="IJ98" s="175"/>
      <c r="IK98" s="175"/>
      <c r="IL98" s="175"/>
      <c r="IM98" s="175"/>
      <c r="IN98" s="175"/>
      <c r="IO98" s="175"/>
      <c r="IP98" s="175"/>
      <c r="IQ98" s="175"/>
      <c r="IR98" s="175"/>
      <c r="IS98" s="175"/>
      <c r="IT98" s="175"/>
      <c r="IU98" s="175"/>
      <c r="IV98" s="175"/>
      <c r="IW98" s="175"/>
      <c r="IX98" s="175"/>
      <c r="IY98" s="175"/>
      <c r="IZ98" s="175"/>
    </row>
    <row r="99" spans="1:260" s="13" customFormat="1" ht="18" customHeight="1">
      <c r="A99" s="99" t="s">
        <v>557</v>
      </c>
      <c r="B99" s="26" t="s">
        <v>307</v>
      </c>
      <c r="C99" s="175">
        <v>9795</v>
      </c>
      <c r="D99" s="175">
        <v>2010</v>
      </c>
      <c r="E99" t="s">
        <v>308</v>
      </c>
      <c r="F99" s="175">
        <v>5106</v>
      </c>
      <c r="G99" s="175" t="s">
        <v>16</v>
      </c>
      <c r="H99" t="s">
        <v>42</v>
      </c>
      <c r="I99" s="175">
        <f t="shared" si="10"/>
        <v>1</v>
      </c>
      <c r="J99" s="99">
        <f>I99</f>
        <v>1</v>
      </c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/>
      <c r="AL99" s="175"/>
      <c r="AM99" s="175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  <c r="BJ99" s="175"/>
      <c r="BK99" s="175"/>
      <c r="BL99" s="175"/>
      <c r="BM99" s="175"/>
      <c r="BN99" s="175"/>
      <c r="BO99" s="175"/>
      <c r="BP99" s="175"/>
      <c r="BQ99" s="175"/>
      <c r="BR99" s="175"/>
      <c r="BS99" s="175"/>
      <c r="BT99" s="175"/>
      <c r="BU99" s="175"/>
      <c r="BV99" s="175"/>
      <c r="BW99" s="175"/>
      <c r="BX99" s="175"/>
      <c r="BY99" s="175"/>
      <c r="BZ99" s="175">
        <v>1</v>
      </c>
      <c r="CA99" s="175">
        <v>0</v>
      </c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  <c r="CU99" s="175"/>
      <c r="CV99" s="175"/>
      <c r="CW99" s="175"/>
      <c r="CX99" s="175"/>
      <c r="CY99" s="175"/>
      <c r="CZ99" s="175"/>
      <c r="DA99" s="175"/>
      <c r="DB99" s="175"/>
      <c r="DC99" s="175"/>
      <c r="DD99" s="175"/>
      <c r="DE99" s="175"/>
      <c r="DF99" s="175"/>
      <c r="DG99" s="175"/>
      <c r="DH99" s="175"/>
      <c r="DI99" s="175"/>
      <c r="DJ99" s="175"/>
      <c r="DK99" s="175"/>
      <c r="DL99" s="175"/>
      <c r="DM99" s="175"/>
      <c r="DN99" s="175"/>
      <c r="DO99" s="175"/>
      <c r="DP99" s="175"/>
      <c r="DQ99" s="175"/>
      <c r="DR99" s="175"/>
      <c r="DS99" s="175"/>
      <c r="DT99" s="175"/>
      <c r="DU99" s="175"/>
      <c r="DV99" s="175"/>
      <c r="DW99" s="175"/>
      <c r="DX99" s="175"/>
      <c r="DY99" s="175"/>
      <c r="DZ99" s="175"/>
      <c r="EA99" s="175"/>
      <c r="EB99" s="175"/>
      <c r="EC99" s="175"/>
      <c r="ED99" s="175"/>
      <c r="EE99" s="175"/>
      <c r="EF99" s="175"/>
      <c r="EG99" s="175"/>
      <c r="EH99" s="175"/>
      <c r="EI99" s="175"/>
      <c r="EJ99" s="175"/>
      <c r="EK99" s="175"/>
      <c r="EL99" s="175"/>
      <c r="EM99" s="175"/>
      <c r="EN99" s="175"/>
      <c r="EO99" s="175"/>
      <c r="EP99" s="175"/>
      <c r="EQ99" s="175"/>
      <c r="ER99" s="175"/>
      <c r="ES99" s="175"/>
      <c r="ET99" s="175"/>
      <c r="EU99" s="175"/>
      <c r="EV99" s="175"/>
      <c r="EW99" s="175"/>
      <c r="EX99" s="175"/>
      <c r="EY99" s="175"/>
      <c r="EZ99" s="175"/>
      <c r="FA99" s="175"/>
      <c r="FB99" s="175"/>
      <c r="FC99" s="175"/>
      <c r="FD99" s="175"/>
      <c r="FE99" s="175"/>
      <c r="FF99" s="175"/>
      <c r="FG99" s="175"/>
      <c r="FH99" s="175"/>
      <c r="FI99" s="175"/>
      <c r="FJ99" s="175"/>
      <c r="FK99" s="175"/>
      <c r="FL99" s="175"/>
      <c r="FM99" s="175"/>
      <c r="FN99" s="175"/>
      <c r="FO99" s="175"/>
      <c r="FP99" s="175"/>
      <c r="FQ99" s="175"/>
      <c r="FR99" s="175"/>
      <c r="FS99" s="175"/>
      <c r="FT99" s="175"/>
      <c r="FU99" s="175"/>
      <c r="FV99" s="175"/>
      <c r="FW99" s="175"/>
      <c r="FX99" s="175"/>
      <c r="FY99" s="175"/>
      <c r="FZ99" s="175"/>
      <c r="GA99" s="175"/>
      <c r="GB99" s="175"/>
      <c r="GC99" s="175"/>
      <c r="GD99" s="175"/>
      <c r="GE99" s="175"/>
      <c r="GF99" s="175"/>
      <c r="GG99" s="175"/>
      <c r="GH99" s="175"/>
      <c r="GI99" s="175"/>
      <c r="GJ99" s="175"/>
      <c r="GK99" s="175"/>
      <c r="GL99" s="175"/>
      <c r="GM99" s="175"/>
      <c r="GN99" s="175"/>
      <c r="GO99" s="175"/>
      <c r="GP99" s="175"/>
      <c r="GQ99" s="175"/>
      <c r="GR99" s="175"/>
      <c r="GS99" s="175"/>
      <c r="GT99" s="175"/>
      <c r="GU99" s="175"/>
      <c r="GV99" s="175"/>
      <c r="GW99" s="175"/>
      <c r="GX99" s="175"/>
      <c r="GY99" s="175"/>
      <c r="GZ99" s="175"/>
      <c r="HA99" s="175"/>
      <c r="HB99" s="175"/>
      <c r="HC99" s="175"/>
      <c r="HD99" s="175"/>
      <c r="HE99" s="175"/>
      <c r="HF99" s="175"/>
      <c r="HG99" s="175"/>
      <c r="HH99" s="175"/>
      <c r="HI99" s="175"/>
      <c r="HJ99" s="175"/>
      <c r="HK99" s="175"/>
      <c r="HL99" s="175"/>
      <c r="HM99" s="175"/>
      <c r="HN99" s="175"/>
      <c r="HO99" s="175"/>
      <c r="HP99" s="175"/>
      <c r="HQ99" s="175"/>
      <c r="HR99" s="175"/>
      <c r="HS99" s="175"/>
      <c r="HT99" s="175"/>
      <c r="HU99" s="175"/>
      <c r="HV99" s="175"/>
      <c r="HW99" s="175"/>
      <c r="HX99" s="175"/>
      <c r="HY99" s="175"/>
      <c r="HZ99" s="175"/>
      <c r="IA99" s="175"/>
      <c r="IB99" s="175"/>
      <c r="IC99" s="175"/>
      <c r="ID99" s="175"/>
      <c r="IE99" s="175"/>
      <c r="IF99" s="175"/>
      <c r="IG99" s="175"/>
      <c r="IH99" s="175"/>
      <c r="II99" s="175"/>
      <c r="IJ99" s="175"/>
      <c r="IK99" s="175"/>
      <c r="IL99" s="175"/>
      <c r="IM99" s="175"/>
      <c r="IN99" s="175"/>
      <c r="IO99" s="175"/>
      <c r="IP99" s="175"/>
      <c r="IQ99" s="175"/>
      <c r="IR99" s="175"/>
      <c r="IS99" s="175"/>
      <c r="IT99" s="175"/>
      <c r="IU99" s="175"/>
      <c r="IV99" s="175"/>
      <c r="IW99" s="175"/>
      <c r="IX99" s="175"/>
      <c r="IY99" s="175"/>
      <c r="IZ99" s="175"/>
    </row>
    <row r="100" spans="1:260" s="13" customFormat="1" ht="18" customHeight="1">
      <c r="A100" s="99" t="s">
        <v>557</v>
      </c>
      <c r="B100" s="261" t="s">
        <v>454</v>
      </c>
      <c r="C100" s="175">
        <v>9363</v>
      </c>
      <c r="D100" s="175">
        <v>2011</v>
      </c>
      <c r="E100" s="4" t="s">
        <v>46</v>
      </c>
      <c r="F100" s="175">
        <v>6754</v>
      </c>
      <c r="G100" s="12" t="s">
        <v>24</v>
      </c>
      <c r="H100" s="4" t="s">
        <v>32</v>
      </c>
      <c r="I100" s="175">
        <f t="shared" si="10"/>
        <v>1</v>
      </c>
      <c r="J100" s="99">
        <f>I100</f>
        <v>1</v>
      </c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/>
      <c r="BO100" s="175"/>
      <c r="BP100" s="175"/>
      <c r="BQ100" s="175"/>
      <c r="BR100" s="175"/>
      <c r="BS100" s="175"/>
      <c r="BT100" s="175"/>
      <c r="BU100" s="175"/>
      <c r="BV100" s="175"/>
      <c r="BW100" s="175"/>
      <c r="BX100" s="175"/>
      <c r="BY100" s="17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  <c r="CU100" s="175"/>
      <c r="CV100" s="175"/>
      <c r="CW100" s="175"/>
      <c r="CX100" s="175"/>
      <c r="CY100" s="175"/>
      <c r="CZ100" s="175"/>
      <c r="DA100" s="175"/>
      <c r="DB100" s="175"/>
      <c r="DC100" s="175"/>
      <c r="DD100" s="175"/>
      <c r="DE100" s="175"/>
      <c r="DF100" s="175"/>
      <c r="DG100" s="175"/>
      <c r="DH100" s="175"/>
      <c r="DI100" s="175"/>
      <c r="DJ100" s="175"/>
      <c r="DK100" s="175"/>
      <c r="DL100" s="175"/>
      <c r="DM100" s="175"/>
      <c r="DN100" s="175">
        <v>1</v>
      </c>
      <c r="DO100" s="175">
        <v>0</v>
      </c>
      <c r="DP100" s="175"/>
      <c r="DQ100" s="175"/>
      <c r="DR100" s="175"/>
      <c r="DS100" s="175"/>
      <c r="DT100" s="175"/>
      <c r="DU100" s="175"/>
      <c r="DV100" s="175"/>
      <c r="DW100" s="175"/>
      <c r="DX100" s="175"/>
      <c r="DY100" s="175"/>
      <c r="DZ100" s="175"/>
      <c r="EA100" s="175"/>
      <c r="EB100" s="175"/>
      <c r="EC100" s="175"/>
      <c r="ED100" s="175"/>
      <c r="EE100" s="175"/>
      <c r="EF100" s="175"/>
      <c r="EG100" s="175"/>
      <c r="EH100" s="175"/>
      <c r="EI100" s="175"/>
      <c r="EJ100" s="175"/>
      <c r="EK100" s="175"/>
      <c r="EL100" s="175"/>
      <c r="EM100" s="175"/>
      <c r="EN100" s="175"/>
      <c r="EO100" s="175"/>
      <c r="EP100" s="175"/>
      <c r="EQ100" s="175"/>
      <c r="ER100" s="175"/>
      <c r="ES100" s="175"/>
      <c r="ET100" s="175"/>
      <c r="EU100" s="175"/>
      <c r="EV100" s="175"/>
      <c r="EW100" s="175"/>
      <c r="EX100" s="175"/>
      <c r="EY100" s="175"/>
      <c r="EZ100" s="175"/>
      <c r="FA100" s="175"/>
      <c r="FB100" s="175"/>
      <c r="FC100" s="175"/>
      <c r="FD100" s="175"/>
      <c r="FE100" s="175"/>
      <c r="FF100" s="175"/>
      <c r="FG100" s="175"/>
      <c r="FH100" s="175"/>
      <c r="FI100" s="175"/>
      <c r="FJ100" s="175"/>
      <c r="FK100" s="175"/>
      <c r="FL100" s="175"/>
      <c r="FM100" s="175"/>
      <c r="FN100" s="175"/>
      <c r="FO100" s="175"/>
      <c r="FP100" s="175"/>
      <c r="FQ100" s="175"/>
      <c r="FR100" s="175"/>
      <c r="FS100" s="175"/>
      <c r="FT100" s="175"/>
      <c r="FU100" s="175"/>
      <c r="FV100" s="175"/>
      <c r="FW100" s="175"/>
      <c r="FX100" s="175"/>
      <c r="FY100" s="175"/>
      <c r="FZ100" s="175"/>
      <c r="GA100" s="175"/>
      <c r="GB100" s="175"/>
      <c r="GC100" s="175"/>
      <c r="GD100" s="175"/>
      <c r="GE100" s="175"/>
      <c r="GF100" s="175"/>
      <c r="GG100" s="175"/>
      <c r="GH100" s="175"/>
      <c r="GI100" s="175"/>
      <c r="GJ100" s="175"/>
      <c r="GK100" s="175"/>
      <c r="GL100" s="175"/>
      <c r="GM100" s="175"/>
      <c r="GN100" s="175"/>
      <c r="GO100" s="175"/>
      <c r="GP100" s="175"/>
      <c r="GQ100" s="175"/>
      <c r="GR100" s="175"/>
      <c r="GS100" s="175"/>
      <c r="GT100" s="175"/>
      <c r="GU100" s="175"/>
      <c r="GV100" s="175"/>
      <c r="GW100" s="175"/>
      <c r="GX100" s="175"/>
      <c r="GY100" s="175"/>
      <c r="GZ100" s="175"/>
      <c r="HA100" s="175"/>
      <c r="HB100" s="175"/>
      <c r="HC100" s="175"/>
      <c r="HD100" s="175"/>
      <c r="HE100" s="175"/>
      <c r="HF100" s="175"/>
      <c r="HG100" s="175"/>
      <c r="HH100" s="175"/>
      <c r="HI100" s="175"/>
      <c r="HJ100" s="175"/>
      <c r="HK100" s="175"/>
      <c r="HL100" s="175"/>
      <c r="HM100" s="175"/>
      <c r="HN100" s="175"/>
      <c r="HO100" s="175"/>
      <c r="HP100" s="175"/>
      <c r="HQ100" s="175"/>
      <c r="HR100" s="175"/>
      <c r="HS100" s="175"/>
      <c r="HT100" s="175"/>
      <c r="HU100" s="175"/>
      <c r="HV100" s="175"/>
      <c r="HW100" s="175"/>
      <c r="HX100" s="175"/>
      <c r="HY100" s="175"/>
      <c r="HZ100" s="175"/>
      <c r="IA100" s="175"/>
      <c r="IB100" s="175"/>
      <c r="IC100" s="175"/>
      <c r="ID100" s="175"/>
      <c r="IE100" s="175"/>
      <c r="IF100" s="175"/>
      <c r="IG100" s="175"/>
      <c r="IH100" s="175"/>
      <c r="II100" s="175"/>
      <c r="IJ100" s="175"/>
      <c r="IK100" s="175"/>
      <c r="IL100" s="175"/>
      <c r="IM100" s="175"/>
      <c r="IN100" s="175"/>
      <c r="IO100" s="175"/>
      <c r="IP100" s="175"/>
      <c r="IQ100" s="175"/>
      <c r="IR100" s="175"/>
      <c r="IS100" s="175"/>
      <c r="IT100" s="175"/>
      <c r="IU100" s="175"/>
      <c r="IV100" s="175"/>
      <c r="IW100" s="175"/>
      <c r="IX100" s="175"/>
      <c r="IY100" s="175"/>
      <c r="IZ100" s="175"/>
    </row>
    <row r="101" spans="1:260" s="13" customFormat="1" ht="18" customHeight="1">
      <c r="A101" s="272"/>
      <c r="B101" s="261"/>
      <c r="C101" s="175"/>
      <c r="D101" s="175"/>
      <c r="E101" s="4" t="s">
        <v>543</v>
      </c>
      <c r="F101" s="175">
        <v>5719</v>
      </c>
      <c r="G101" s="12" t="s">
        <v>24</v>
      </c>
      <c r="H101" s="4"/>
      <c r="I101" s="175">
        <f t="shared" si="10"/>
        <v>0</v>
      </c>
      <c r="J101" s="272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175"/>
      <c r="BN101" s="175"/>
      <c r="BO101" s="175"/>
      <c r="BP101" s="175"/>
      <c r="BQ101" s="175"/>
      <c r="BR101" s="175"/>
      <c r="BS101" s="175"/>
      <c r="BT101" s="175"/>
      <c r="BU101" s="175"/>
      <c r="BV101" s="175"/>
      <c r="BW101" s="175"/>
      <c r="BX101" s="175"/>
      <c r="BY101" s="17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  <c r="CU101" s="175"/>
      <c r="CV101" s="175"/>
      <c r="CW101" s="175"/>
      <c r="CX101" s="175"/>
      <c r="CY101" s="175"/>
      <c r="CZ101" s="175"/>
      <c r="DA101" s="175"/>
      <c r="DB101" s="175"/>
      <c r="DC101" s="175"/>
      <c r="DD101" s="175"/>
      <c r="DE101" s="175"/>
      <c r="DF101" s="175"/>
      <c r="DG101" s="175"/>
      <c r="DH101" s="175"/>
      <c r="DI101" s="175"/>
      <c r="DJ101" s="175"/>
      <c r="DK101" s="175"/>
      <c r="DL101" s="175"/>
      <c r="DM101" s="175"/>
      <c r="DN101" s="175"/>
      <c r="DO101" s="175"/>
      <c r="DP101" s="175"/>
      <c r="DQ101" s="175"/>
      <c r="DR101" s="175"/>
      <c r="DS101" s="175"/>
      <c r="DT101" s="175"/>
      <c r="DU101" s="175"/>
      <c r="DV101" s="175"/>
      <c r="DW101" s="175"/>
      <c r="DX101" s="175"/>
      <c r="DY101" s="175"/>
      <c r="DZ101" s="175"/>
      <c r="EA101" s="175"/>
      <c r="EB101" s="175"/>
      <c r="EC101" s="175"/>
      <c r="ED101" s="175"/>
      <c r="EE101" s="175"/>
      <c r="EF101" s="175"/>
      <c r="EG101" s="175"/>
      <c r="EH101" s="175"/>
      <c r="EI101" s="175"/>
      <c r="EJ101" s="175"/>
      <c r="EK101" s="175"/>
      <c r="EL101" s="175"/>
      <c r="EM101" s="175"/>
      <c r="EN101" s="175"/>
      <c r="EO101" s="175"/>
      <c r="EP101" s="175"/>
      <c r="EQ101" s="175"/>
      <c r="ER101" s="175"/>
      <c r="ES101" s="175"/>
      <c r="ET101" s="175"/>
      <c r="EU101" s="175"/>
      <c r="EV101" s="175"/>
      <c r="EW101" s="175"/>
      <c r="EX101" s="175"/>
      <c r="EY101" s="175"/>
      <c r="EZ101" s="175"/>
      <c r="FA101" s="175"/>
      <c r="FB101" s="175"/>
      <c r="FC101" s="175"/>
      <c r="FD101" s="175"/>
      <c r="FE101" s="175"/>
      <c r="FF101" s="175"/>
      <c r="FG101" s="175"/>
      <c r="FH101" s="175"/>
      <c r="FI101" s="175"/>
      <c r="FJ101" s="175"/>
      <c r="FK101" s="175"/>
      <c r="FL101" s="175"/>
      <c r="FM101" s="175"/>
      <c r="FN101" s="175"/>
      <c r="FO101" s="175"/>
      <c r="FP101" s="175"/>
      <c r="FQ101" s="175"/>
      <c r="FR101" s="175"/>
      <c r="FS101" s="175"/>
      <c r="FT101" s="175"/>
      <c r="FU101" s="175"/>
      <c r="FV101" s="175"/>
      <c r="FW101" s="175"/>
      <c r="FX101" s="175"/>
      <c r="FY101" s="175"/>
      <c r="FZ101" s="175"/>
      <c r="GA101" s="175"/>
      <c r="GB101" s="175"/>
      <c r="GC101" s="175"/>
      <c r="GD101" s="175"/>
      <c r="GE101" s="175"/>
      <c r="GF101" s="175"/>
      <c r="GG101" s="175"/>
      <c r="GH101" s="175"/>
      <c r="GI101" s="175"/>
      <c r="GJ101" s="175"/>
      <c r="GK101" s="175"/>
      <c r="GL101" s="175"/>
      <c r="GM101" s="175"/>
      <c r="GN101" s="175"/>
      <c r="GO101" s="175"/>
      <c r="GP101" s="175"/>
      <c r="GQ101" s="175"/>
      <c r="GR101" s="175"/>
      <c r="GS101" s="175"/>
      <c r="GT101" s="175"/>
      <c r="GU101" s="175"/>
      <c r="GV101" s="175"/>
      <c r="GW101" s="175"/>
      <c r="GX101" s="175"/>
      <c r="GY101" s="175"/>
      <c r="GZ101" s="175"/>
      <c r="HA101" s="175"/>
      <c r="HB101" s="175"/>
      <c r="HC101" s="175"/>
      <c r="HD101" s="175"/>
      <c r="HE101" s="175"/>
      <c r="HF101" s="175"/>
      <c r="HG101" s="175"/>
      <c r="HH101" s="175"/>
      <c r="HI101" s="175"/>
      <c r="HJ101" s="175"/>
      <c r="HK101" s="175"/>
      <c r="HL101" s="175"/>
      <c r="HM101" s="175"/>
      <c r="HN101" s="175"/>
      <c r="HO101" s="175"/>
      <c r="HP101" s="175"/>
      <c r="HQ101" s="175">
        <v>0</v>
      </c>
      <c r="HR101" s="175">
        <v>0</v>
      </c>
      <c r="HS101" s="175"/>
      <c r="HT101" s="175"/>
      <c r="HU101" s="175"/>
      <c r="HV101" s="175"/>
      <c r="HW101" s="175"/>
      <c r="HX101" s="175">
        <v>0</v>
      </c>
      <c r="HY101" s="175">
        <v>0</v>
      </c>
      <c r="HZ101" s="175"/>
      <c r="IA101" s="175"/>
      <c r="IB101" s="175"/>
      <c r="IC101" s="175">
        <v>0</v>
      </c>
      <c r="ID101" s="175"/>
      <c r="IE101" s="175"/>
      <c r="IF101" s="175"/>
      <c r="IG101" s="175"/>
      <c r="IH101" s="175"/>
      <c r="II101" s="175"/>
      <c r="IJ101" s="175"/>
      <c r="IK101" s="175"/>
      <c r="IL101" s="175"/>
      <c r="IM101" s="175"/>
      <c r="IN101" s="175"/>
      <c r="IO101" s="175"/>
      <c r="IP101" s="175"/>
      <c r="IQ101" s="175"/>
      <c r="IR101" s="175"/>
      <c r="IS101" s="175"/>
      <c r="IT101" s="175"/>
      <c r="IU101" s="175"/>
      <c r="IV101" s="175"/>
      <c r="IW101" s="175"/>
      <c r="IX101" s="175"/>
      <c r="IY101" s="175"/>
      <c r="IZ101" s="175"/>
    </row>
    <row r="102" spans="1:260" s="13" customFormat="1" ht="18" customHeight="1">
      <c r="A102" s="99" t="s">
        <v>557</v>
      </c>
      <c r="B102" s="26" t="s">
        <v>539</v>
      </c>
      <c r="C102" s="175">
        <v>10998</v>
      </c>
      <c r="D102" s="175">
        <v>2013</v>
      </c>
      <c r="E102" s="4" t="s">
        <v>329</v>
      </c>
      <c r="F102" s="175">
        <v>8008</v>
      </c>
      <c r="G102" s="12" t="s">
        <v>24</v>
      </c>
      <c r="H102" s="4" t="s">
        <v>330</v>
      </c>
      <c r="I102" s="175">
        <f t="shared" si="10"/>
        <v>1</v>
      </c>
      <c r="J102" s="99">
        <f>I102</f>
        <v>1</v>
      </c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  <c r="BJ102" s="175"/>
      <c r="BK102" s="175"/>
      <c r="BL102" s="175"/>
      <c r="BM102" s="175"/>
      <c r="BN102" s="175"/>
      <c r="BO102" s="175"/>
      <c r="BP102" s="175"/>
      <c r="BQ102" s="175"/>
      <c r="BR102" s="175"/>
      <c r="BS102" s="175"/>
      <c r="BT102" s="175"/>
      <c r="BU102" s="175"/>
      <c r="BV102" s="175"/>
      <c r="BW102" s="175"/>
      <c r="BX102" s="175"/>
      <c r="BY102" s="17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  <c r="CU102" s="175"/>
      <c r="CV102" s="175"/>
      <c r="CW102" s="175"/>
      <c r="CX102" s="175"/>
      <c r="CY102" s="175"/>
      <c r="CZ102" s="175"/>
      <c r="DA102" s="175"/>
      <c r="DB102" s="175"/>
      <c r="DC102" s="175"/>
      <c r="DD102" s="175"/>
      <c r="DE102" s="175"/>
      <c r="DF102" s="175"/>
      <c r="DG102" s="175"/>
      <c r="DH102" s="175"/>
      <c r="DI102" s="175"/>
      <c r="DJ102" s="175"/>
      <c r="DK102" s="175"/>
      <c r="DL102" s="175"/>
      <c r="DM102" s="175"/>
      <c r="DN102" s="175"/>
      <c r="DO102" s="175"/>
      <c r="DP102" s="175"/>
      <c r="DQ102" s="175"/>
      <c r="DR102" s="175"/>
      <c r="DS102" s="175"/>
      <c r="DT102" s="175"/>
      <c r="DU102" s="175"/>
      <c r="DV102" s="175"/>
      <c r="DW102" s="175"/>
      <c r="DX102" s="175"/>
      <c r="DY102" s="175"/>
      <c r="DZ102" s="175"/>
      <c r="EA102" s="175"/>
      <c r="EB102" s="175"/>
      <c r="EC102" s="175"/>
      <c r="ED102" s="175"/>
      <c r="EE102" s="175"/>
      <c r="EF102" s="175"/>
      <c r="EG102" s="175"/>
      <c r="EH102" s="175"/>
      <c r="EI102" s="175"/>
      <c r="EJ102" s="175"/>
      <c r="EK102" s="175"/>
      <c r="EL102" s="175"/>
      <c r="EM102" s="175"/>
      <c r="EN102" s="175"/>
      <c r="EO102" s="175"/>
      <c r="EP102" s="175"/>
      <c r="EQ102" s="175"/>
      <c r="ER102" s="175"/>
      <c r="ES102" s="175"/>
      <c r="ET102" s="175"/>
      <c r="EU102" s="175"/>
      <c r="EV102" s="175"/>
      <c r="EW102" s="175"/>
      <c r="EX102" s="175"/>
      <c r="EY102" s="175"/>
      <c r="EZ102" s="175"/>
      <c r="FA102" s="175"/>
      <c r="FB102" s="175"/>
      <c r="FC102" s="175"/>
      <c r="FD102" s="175"/>
      <c r="FE102" s="175"/>
      <c r="FF102" s="175"/>
      <c r="FG102" s="175"/>
      <c r="FH102" s="175"/>
      <c r="FI102" s="175"/>
      <c r="FJ102" s="175"/>
      <c r="FK102" s="175"/>
      <c r="FL102" s="175"/>
      <c r="FM102" s="175"/>
      <c r="FN102" s="175"/>
      <c r="FO102" s="175"/>
      <c r="FP102" s="175"/>
      <c r="FQ102" s="175"/>
      <c r="FR102" s="175"/>
      <c r="FS102" s="175"/>
      <c r="FT102" s="175"/>
      <c r="FU102" s="175"/>
      <c r="FV102" s="175"/>
      <c r="FW102" s="175"/>
      <c r="FX102" s="175"/>
      <c r="FY102" s="175"/>
      <c r="FZ102" s="175"/>
      <c r="GA102" s="175"/>
      <c r="GB102" s="175"/>
      <c r="GC102" s="175"/>
      <c r="GD102" s="175"/>
      <c r="GE102" s="175"/>
      <c r="GF102" s="175"/>
      <c r="GG102" s="175"/>
      <c r="GH102" s="175"/>
      <c r="GI102" s="175"/>
      <c r="GJ102" s="175"/>
      <c r="GK102" s="175"/>
      <c r="GL102" s="175"/>
      <c r="GM102" s="175"/>
      <c r="GN102" s="175"/>
      <c r="GO102" s="175"/>
      <c r="GP102" s="175"/>
      <c r="GQ102" s="175"/>
      <c r="GR102" s="175"/>
      <c r="GS102" s="175"/>
      <c r="GT102" s="175"/>
      <c r="GU102" s="175"/>
      <c r="GV102" s="175"/>
      <c r="GW102" s="175"/>
      <c r="GX102" s="175"/>
      <c r="GY102" s="175"/>
      <c r="GZ102" s="175"/>
      <c r="HA102" s="175"/>
      <c r="HB102" s="175"/>
      <c r="HC102" s="175"/>
      <c r="HD102" s="175"/>
      <c r="HE102" s="175"/>
      <c r="HF102" s="175"/>
      <c r="HG102" s="175"/>
      <c r="HH102" s="175"/>
      <c r="HI102" s="175"/>
      <c r="HJ102" s="175"/>
      <c r="HK102" s="175"/>
      <c r="HL102" s="175"/>
      <c r="HM102" s="175"/>
      <c r="HN102" s="175"/>
      <c r="HO102" s="175"/>
      <c r="HP102" s="175">
        <v>0</v>
      </c>
      <c r="HQ102" s="175"/>
      <c r="HR102" s="175"/>
      <c r="HS102" s="175"/>
      <c r="HT102" s="175"/>
      <c r="HU102" s="175"/>
      <c r="HV102" s="175"/>
      <c r="HW102" s="175">
        <v>1</v>
      </c>
      <c r="HX102" s="175"/>
      <c r="HY102" s="175"/>
      <c r="HZ102" s="175"/>
      <c r="IA102" s="175"/>
      <c r="IB102" s="175"/>
      <c r="IC102" s="175"/>
      <c r="ID102" s="175"/>
      <c r="IE102" s="175"/>
      <c r="IF102" s="175"/>
      <c r="IG102" s="175"/>
      <c r="IH102" s="175"/>
      <c r="II102" s="175"/>
      <c r="IJ102" s="175"/>
      <c r="IK102" s="175"/>
      <c r="IL102" s="175"/>
      <c r="IM102" s="175"/>
      <c r="IN102" s="175"/>
      <c r="IO102" s="175"/>
      <c r="IP102" s="175"/>
      <c r="IQ102" s="175"/>
      <c r="IR102" s="175"/>
      <c r="IS102" s="175"/>
      <c r="IT102" s="175"/>
      <c r="IU102" s="175"/>
      <c r="IV102" s="175"/>
      <c r="IW102" s="175"/>
      <c r="IX102" s="175"/>
      <c r="IY102" s="175"/>
      <c r="IZ102" s="175"/>
    </row>
    <row r="103" spans="1:260" ht="17.25" customHeight="1">
      <c r="A103" s="99" t="s">
        <v>557</v>
      </c>
      <c r="B103" s="26" t="s">
        <v>162</v>
      </c>
      <c r="C103" s="175">
        <v>9852</v>
      </c>
      <c r="D103" s="175">
        <v>2000</v>
      </c>
      <c r="E103" t="s">
        <v>161</v>
      </c>
      <c r="F103" s="175">
        <v>7672</v>
      </c>
      <c r="G103" s="175" t="s">
        <v>16</v>
      </c>
      <c r="H103" t="s">
        <v>382</v>
      </c>
      <c r="I103" s="175">
        <f t="shared" si="10"/>
        <v>1</v>
      </c>
      <c r="J103" s="99">
        <f>I103</f>
        <v>1</v>
      </c>
      <c r="DM103" s="175">
        <v>1</v>
      </c>
      <c r="DN103" s="175">
        <v>0</v>
      </c>
    </row>
    <row r="104" spans="1:260" s="13" customFormat="1" ht="18" customHeight="1">
      <c r="A104" s="99" t="s">
        <v>530</v>
      </c>
      <c r="B104" s="26" t="s">
        <v>104</v>
      </c>
      <c r="C104" s="175">
        <v>9208</v>
      </c>
      <c r="D104" s="175"/>
      <c r="E104" t="s">
        <v>103</v>
      </c>
      <c r="F104" s="175">
        <v>6829</v>
      </c>
      <c r="G104" s="175" t="s">
        <v>16</v>
      </c>
      <c r="H104" t="s">
        <v>105</v>
      </c>
      <c r="I104" s="175">
        <f t="shared" ref="I104:I134" si="12">SUM(K104:IZ104)</f>
        <v>0</v>
      </c>
      <c r="J104" s="99">
        <f>I104</f>
        <v>0</v>
      </c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  <c r="BI104" s="175"/>
      <c r="BJ104" s="175"/>
      <c r="BK104" s="175"/>
      <c r="BL104" s="175"/>
      <c r="BM104" s="175"/>
      <c r="BN104" s="175"/>
      <c r="BO104" s="175"/>
      <c r="BP104" s="175"/>
      <c r="BQ104" s="175"/>
      <c r="BR104" s="175"/>
      <c r="BS104" s="175"/>
      <c r="BT104" s="175"/>
      <c r="BU104" s="175"/>
      <c r="BV104" s="175"/>
      <c r="BW104" s="175"/>
      <c r="BX104" s="175"/>
      <c r="BY104" s="17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>
        <v>0</v>
      </c>
      <c r="CL104" s="175"/>
      <c r="CM104" s="175">
        <v>0</v>
      </c>
      <c r="CN104" s="175"/>
      <c r="CO104" s="175"/>
      <c r="CP104" s="175"/>
      <c r="CQ104" s="175"/>
      <c r="CR104" s="175"/>
      <c r="CS104" s="175"/>
      <c r="CT104" s="175"/>
      <c r="CU104" s="175"/>
      <c r="CV104" s="175"/>
      <c r="CW104" s="175"/>
      <c r="CX104" s="175"/>
      <c r="CY104" s="175"/>
      <c r="CZ104" s="175"/>
      <c r="DA104" s="175"/>
      <c r="DB104" s="175"/>
      <c r="DC104" s="175"/>
      <c r="DD104" s="175"/>
      <c r="DE104" s="175"/>
      <c r="DF104" s="175"/>
      <c r="DG104" s="175"/>
      <c r="DH104" s="175"/>
      <c r="DI104" s="175"/>
      <c r="DJ104" s="175"/>
      <c r="DK104" s="175"/>
      <c r="DL104" s="175"/>
      <c r="DM104" s="175"/>
      <c r="DN104" s="175"/>
      <c r="DO104" s="175"/>
      <c r="DP104" s="175"/>
      <c r="DQ104" s="175"/>
      <c r="DR104" s="175"/>
      <c r="DS104" s="175"/>
      <c r="DT104" s="175"/>
      <c r="DU104" s="175"/>
      <c r="DV104" s="175"/>
      <c r="DW104" s="175"/>
      <c r="DX104" s="175"/>
      <c r="DY104" s="175"/>
      <c r="DZ104" s="175"/>
      <c r="EA104" s="175"/>
      <c r="EB104" s="175"/>
      <c r="EC104" s="175"/>
      <c r="ED104" s="175"/>
      <c r="EE104" s="175"/>
      <c r="EF104" s="175"/>
      <c r="EG104" s="175"/>
      <c r="EH104" s="175"/>
      <c r="EI104" s="175"/>
      <c r="EJ104" s="175"/>
      <c r="EK104" s="175"/>
      <c r="EL104" s="175"/>
      <c r="EM104" s="175"/>
      <c r="EN104" s="175"/>
      <c r="EO104" s="175"/>
      <c r="EP104" s="175"/>
      <c r="EQ104" s="175"/>
      <c r="ER104" s="175"/>
      <c r="ES104" s="175"/>
      <c r="ET104" s="175"/>
      <c r="EU104" s="175"/>
      <c r="EV104" s="175"/>
      <c r="EW104" s="175"/>
      <c r="EX104" s="175"/>
      <c r="EY104" s="175"/>
      <c r="EZ104" s="175"/>
      <c r="FA104" s="175"/>
      <c r="FB104" s="175"/>
      <c r="FC104" s="175"/>
      <c r="FD104" s="175"/>
      <c r="FE104" s="175"/>
      <c r="FF104" s="175"/>
      <c r="FG104" s="175"/>
      <c r="FH104" s="175"/>
      <c r="FI104" s="175"/>
      <c r="FJ104" s="175"/>
      <c r="FK104" s="175"/>
      <c r="FL104" s="175"/>
      <c r="FM104" s="175"/>
      <c r="FN104" s="175"/>
      <c r="FO104" s="175"/>
      <c r="FP104" s="175"/>
      <c r="FQ104" s="175"/>
      <c r="FR104" s="175"/>
      <c r="FS104" s="175"/>
      <c r="FT104" s="175"/>
      <c r="FU104" s="175"/>
      <c r="FV104" s="175"/>
      <c r="FW104" s="175"/>
      <c r="FX104" s="175"/>
      <c r="FY104" s="175"/>
      <c r="FZ104" s="175"/>
      <c r="GA104" s="175"/>
      <c r="GB104" s="175"/>
      <c r="GC104" s="175"/>
      <c r="GD104" s="175"/>
      <c r="GE104" s="175"/>
      <c r="GF104" s="175"/>
      <c r="GG104" s="175"/>
      <c r="GH104" s="175"/>
      <c r="GI104" s="175"/>
      <c r="GJ104" s="175"/>
      <c r="GK104" s="175"/>
      <c r="GL104" s="175"/>
      <c r="GM104" s="175"/>
      <c r="GN104" s="175"/>
      <c r="GO104" s="175"/>
      <c r="GP104" s="175"/>
      <c r="GQ104" s="175"/>
      <c r="GR104" s="175"/>
      <c r="GS104" s="175"/>
      <c r="GT104" s="175"/>
      <c r="GU104" s="175"/>
      <c r="GV104" s="175"/>
      <c r="GW104" s="175"/>
      <c r="GX104" s="175"/>
      <c r="GY104" s="175"/>
      <c r="GZ104" s="175"/>
      <c r="HA104" s="175"/>
      <c r="HB104" s="175"/>
      <c r="HC104" s="175"/>
      <c r="HD104" s="175"/>
      <c r="HE104" s="175"/>
      <c r="HF104" s="175"/>
      <c r="HG104" s="175"/>
      <c r="HH104" s="175"/>
      <c r="HI104" s="175"/>
      <c r="HJ104" s="175"/>
      <c r="HK104" s="175"/>
      <c r="HL104" s="175"/>
      <c r="HM104" s="175"/>
      <c r="HN104" s="175"/>
      <c r="HO104" s="175"/>
      <c r="HP104" s="175"/>
      <c r="HQ104" s="175"/>
      <c r="HR104" s="175"/>
      <c r="HS104" s="175"/>
      <c r="HT104" s="175"/>
      <c r="HU104" s="175"/>
      <c r="HV104" s="175"/>
      <c r="HW104" s="175"/>
      <c r="HX104" s="175"/>
      <c r="HY104" s="175"/>
      <c r="HZ104" s="175"/>
      <c r="IA104" s="175"/>
      <c r="IB104" s="175"/>
      <c r="IC104" s="175"/>
      <c r="ID104" s="175"/>
      <c r="IE104" s="175"/>
      <c r="IF104" s="175"/>
      <c r="IG104" s="175"/>
      <c r="IH104" s="175"/>
      <c r="II104" s="175"/>
      <c r="IJ104" s="175"/>
      <c r="IK104" s="175"/>
      <c r="IL104" s="175"/>
      <c r="IM104" s="175"/>
      <c r="IN104" s="175"/>
      <c r="IO104" s="175"/>
      <c r="IP104" s="175"/>
      <c r="IQ104" s="175"/>
      <c r="IR104" s="175"/>
      <c r="IS104" s="175"/>
      <c r="IT104" s="175"/>
      <c r="IU104" s="175"/>
      <c r="IV104" s="175"/>
      <c r="IW104" s="175"/>
      <c r="IX104" s="175"/>
      <c r="IY104" s="175"/>
      <c r="IZ104" s="175"/>
    </row>
    <row r="105" spans="1:260" s="13" customFormat="1" ht="18" customHeight="1">
      <c r="A105" s="99" t="s">
        <v>530</v>
      </c>
      <c r="B105" s="26" t="s">
        <v>538</v>
      </c>
      <c r="C105" s="175">
        <v>10084</v>
      </c>
      <c r="D105" s="175">
        <v>2010</v>
      </c>
      <c r="E105" s="4" t="s">
        <v>537</v>
      </c>
      <c r="F105" s="175">
        <v>8367</v>
      </c>
      <c r="G105" s="12" t="s">
        <v>16</v>
      </c>
      <c r="H105" s="4" t="s">
        <v>110</v>
      </c>
      <c r="I105" s="175">
        <f t="shared" si="12"/>
        <v>0</v>
      </c>
      <c r="J105" s="99">
        <f t="shared" si="11"/>
        <v>0</v>
      </c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  <c r="BI105" s="175"/>
      <c r="BJ105" s="175"/>
      <c r="BK105" s="175"/>
      <c r="BL105" s="175"/>
      <c r="BM105" s="175"/>
      <c r="BN105" s="175"/>
      <c r="BO105" s="175"/>
      <c r="BP105" s="175"/>
      <c r="BQ105" s="175"/>
      <c r="BR105" s="175"/>
      <c r="BS105" s="175"/>
      <c r="BT105" s="175"/>
      <c r="BU105" s="175"/>
      <c r="BV105" s="175"/>
      <c r="BW105" s="175"/>
      <c r="BX105" s="175"/>
      <c r="BY105" s="17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  <c r="CU105" s="175"/>
      <c r="CV105" s="175"/>
      <c r="CW105" s="175"/>
      <c r="CX105" s="175"/>
      <c r="CY105" s="175"/>
      <c r="CZ105" s="175"/>
      <c r="DA105" s="175"/>
      <c r="DB105" s="175"/>
      <c r="DC105" s="175"/>
      <c r="DD105" s="175"/>
      <c r="DE105" s="175"/>
      <c r="DF105" s="175"/>
      <c r="DG105" s="175"/>
      <c r="DH105" s="175"/>
      <c r="DI105" s="175"/>
      <c r="DJ105" s="175"/>
      <c r="DK105" s="175"/>
      <c r="DL105" s="175"/>
      <c r="DM105" s="175"/>
      <c r="DN105" s="175"/>
      <c r="DO105" s="175"/>
      <c r="DP105" s="175"/>
      <c r="DQ105" s="175"/>
      <c r="DR105" s="175"/>
      <c r="DS105" s="175"/>
      <c r="DT105" s="175"/>
      <c r="DU105" s="175"/>
      <c r="DV105" s="175"/>
      <c r="DW105" s="175"/>
      <c r="DX105" s="175"/>
      <c r="DY105" s="175"/>
      <c r="DZ105" s="175"/>
      <c r="EA105" s="175"/>
      <c r="EB105" s="175"/>
      <c r="EC105" s="175"/>
      <c r="ED105" s="175"/>
      <c r="EE105" s="175"/>
      <c r="EF105" s="175"/>
      <c r="EG105" s="175"/>
      <c r="EH105" s="175"/>
      <c r="EI105" s="175"/>
      <c r="EJ105" s="175"/>
      <c r="EK105" s="175"/>
      <c r="EL105" s="175"/>
      <c r="EM105" s="175"/>
      <c r="EN105" s="175"/>
      <c r="EO105" s="175"/>
      <c r="EP105" s="175"/>
      <c r="EQ105" s="175"/>
      <c r="ER105" s="175"/>
      <c r="ES105" s="175"/>
      <c r="ET105" s="175"/>
      <c r="EU105" s="175"/>
      <c r="EV105" s="175"/>
      <c r="EW105" s="175"/>
      <c r="EX105" s="175"/>
      <c r="EY105" s="175"/>
      <c r="EZ105" s="175"/>
      <c r="FA105" s="175"/>
      <c r="FB105" s="175"/>
      <c r="FC105" s="175"/>
      <c r="FD105" s="175"/>
      <c r="FE105" s="175"/>
      <c r="FF105" s="175"/>
      <c r="FG105" s="175"/>
      <c r="FH105" s="175"/>
      <c r="FI105" s="175"/>
      <c r="FJ105" s="175"/>
      <c r="FK105" s="175"/>
      <c r="FL105" s="175"/>
      <c r="FM105" s="175"/>
      <c r="FN105" s="175"/>
      <c r="FO105" s="175"/>
      <c r="FP105" s="175"/>
      <c r="FQ105" s="175"/>
      <c r="FR105" s="175"/>
      <c r="FS105" s="175"/>
      <c r="FT105" s="175"/>
      <c r="FU105" s="175"/>
      <c r="FV105" s="175"/>
      <c r="FW105" s="175"/>
      <c r="FX105" s="175"/>
      <c r="FY105" s="175"/>
      <c r="FZ105" s="175"/>
      <c r="GA105" s="175"/>
      <c r="GB105" s="175"/>
      <c r="GC105" s="175"/>
      <c r="GD105" s="175"/>
      <c r="GE105" s="175"/>
      <c r="GF105" s="175"/>
      <c r="GG105" s="175"/>
      <c r="GH105" s="175"/>
      <c r="GI105" s="175"/>
      <c r="GJ105" s="175"/>
      <c r="GK105" s="175"/>
      <c r="GL105" s="175"/>
      <c r="GM105" s="175"/>
      <c r="GN105" s="175"/>
      <c r="GO105" s="175"/>
      <c r="GP105" s="175"/>
      <c r="GQ105" s="175"/>
      <c r="GR105" s="175"/>
      <c r="GS105" s="175"/>
      <c r="GT105" s="175"/>
      <c r="GU105" s="175"/>
      <c r="GV105" s="175"/>
      <c r="GW105" s="175"/>
      <c r="GX105" s="175"/>
      <c r="GY105" s="175"/>
      <c r="GZ105" s="175"/>
      <c r="HA105" s="175"/>
      <c r="HB105" s="175"/>
      <c r="HC105" s="175"/>
      <c r="HD105" s="175"/>
      <c r="HE105" s="175"/>
      <c r="HF105" s="175"/>
      <c r="HG105" s="175"/>
      <c r="HH105" s="175"/>
      <c r="HI105" s="175"/>
      <c r="HJ105" s="175"/>
      <c r="HK105" s="175"/>
      <c r="HL105" s="175"/>
      <c r="HM105" s="175"/>
      <c r="HN105" s="175"/>
      <c r="HO105" s="175"/>
      <c r="HP105" s="175">
        <v>0</v>
      </c>
      <c r="HQ105" s="175"/>
      <c r="HR105" s="175"/>
      <c r="HS105" s="175"/>
      <c r="HT105" s="175"/>
      <c r="HU105" s="175"/>
      <c r="HV105" s="175"/>
      <c r="HW105" s="175">
        <v>0</v>
      </c>
      <c r="HX105" s="175"/>
      <c r="HY105" s="175"/>
      <c r="HZ105" s="175"/>
      <c r="IA105" s="175"/>
      <c r="IB105" s="175"/>
      <c r="IC105" s="175"/>
      <c r="ID105" s="175"/>
      <c r="IE105" s="175"/>
      <c r="IF105" s="175"/>
      <c r="IG105" s="175"/>
      <c r="IH105" s="175"/>
      <c r="II105" s="175"/>
      <c r="IJ105" s="175"/>
      <c r="IK105" s="175"/>
      <c r="IL105" s="175"/>
      <c r="IM105" s="175"/>
      <c r="IN105" s="175"/>
      <c r="IO105" s="175"/>
      <c r="IP105" s="175"/>
      <c r="IQ105" s="175"/>
      <c r="IR105" s="175"/>
      <c r="IS105" s="175"/>
      <c r="IT105" s="175"/>
      <c r="IU105" s="175"/>
      <c r="IV105" s="175"/>
      <c r="IW105" s="175"/>
      <c r="IX105" s="175"/>
      <c r="IY105" s="175"/>
      <c r="IZ105" s="175"/>
    </row>
    <row r="106" spans="1:260" s="13" customFormat="1" ht="18" customHeight="1">
      <c r="A106" s="99" t="s">
        <v>530</v>
      </c>
      <c r="B106" s="26" t="s">
        <v>111</v>
      </c>
      <c r="C106" s="175">
        <v>8754</v>
      </c>
      <c r="D106" s="175">
        <v>2007</v>
      </c>
      <c r="E106" t="s">
        <v>221</v>
      </c>
      <c r="F106" s="175">
        <v>8422</v>
      </c>
      <c r="G106" s="175" t="s">
        <v>24</v>
      </c>
      <c r="H106" t="s">
        <v>112</v>
      </c>
      <c r="I106" s="175">
        <f t="shared" si="12"/>
        <v>0</v>
      </c>
      <c r="J106" s="99">
        <f>I106</f>
        <v>0</v>
      </c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175"/>
      <c r="BC106" s="175"/>
      <c r="BD106" s="175"/>
      <c r="BE106" s="175"/>
      <c r="BF106" s="175"/>
      <c r="BG106" s="175"/>
      <c r="BH106" s="175"/>
      <c r="BI106" s="175"/>
      <c r="BJ106" s="175"/>
      <c r="BK106" s="175"/>
      <c r="BL106" s="175"/>
      <c r="BM106" s="175"/>
      <c r="BN106" s="175"/>
      <c r="BO106" s="175"/>
      <c r="BP106" s="175"/>
      <c r="BQ106" s="175"/>
      <c r="BR106" s="175"/>
      <c r="BS106" s="175"/>
      <c r="BT106" s="175"/>
      <c r="BU106" s="175"/>
      <c r="BV106" s="175"/>
      <c r="BW106" s="175"/>
      <c r="BX106" s="175"/>
      <c r="BY106" s="17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  <c r="CU106" s="175"/>
      <c r="CV106" s="175"/>
      <c r="CW106" s="175"/>
      <c r="CX106" s="175"/>
      <c r="CY106" s="175"/>
      <c r="CZ106" s="175"/>
      <c r="DA106" s="175"/>
      <c r="DB106" s="175"/>
      <c r="DC106" s="175"/>
      <c r="DD106" s="175"/>
      <c r="DE106" s="175"/>
      <c r="DF106" s="175"/>
      <c r="DG106" s="175"/>
      <c r="DH106" s="175"/>
      <c r="DI106" s="175"/>
      <c r="DJ106" s="175"/>
      <c r="DK106" s="175">
        <v>0</v>
      </c>
      <c r="DL106" s="175"/>
      <c r="DM106" s="175">
        <v>0</v>
      </c>
      <c r="DN106" s="175"/>
      <c r="DO106" s="175"/>
      <c r="DP106" s="175"/>
      <c r="DQ106" s="175"/>
      <c r="DR106" s="175"/>
      <c r="DS106" s="175"/>
      <c r="DT106" s="175"/>
      <c r="DU106" s="175"/>
      <c r="DV106" s="175"/>
      <c r="DW106" s="175"/>
      <c r="DX106" s="175"/>
      <c r="DY106" s="175"/>
      <c r="DZ106" s="175"/>
      <c r="EA106" s="175"/>
      <c r="EB106" s="175"/>
      <c r="EC106" s="175"/>
      <c r="ED106" s="175"/>
      <c r="EE106" s="175"/>
      <c r="EF106" s="175"/>
      <c r="EG106" s="175"/>
      <c r="EH106" s="175"/>
      <c r="EI106" s="175"/>
      <c r="EJ106" s="175"/>
      <c r="EK106" s="175"/>
      <c r="EL106" s="175"/>
      <c r="EM106" s="175"/>
      <c r="EN106" s="175"/>
      <c r="EO106" s="175"/>
      <c r="EP106" s="175"/>
      <c r="EQ106" s="175"/>
      <c r="ER106" s="175"/>
      <c r="ES106" s="175"/>
      <c r="ET106" s="175"/>
      <c r="EU106" s="175"/>
      <c r="EV106" s="175"/>
      <c r="EW106" s="175"/>
      <c r="EX106" s="175"/>
      <c r="EY106" s="175"/>
      <c r="EZ106" s="175"/>
      <c r="FA106" s="175"/>
      <c r="FB106" s="175"/>
      <c r="FC106" s="175"/>
      <c r="FD106" s="175"/>
      <c r="FE106" s="175"/>
      <c r="FF106" s="175"/>
      <c r="FG106" s="175"/>
      <c r="FH106" s="175"/>
      <c r="FI106" s="175"/>
      <c r="FJ106" s="175"/>
      <c r="FK106" s="175"/>
      <c r="FL106" s="175"/>
      <c r="FM106" s="175"/>
      <c r="FN106" s="175"/>
      <c r="FO106" s="175"/>
      <c r="FP106" s="175"/>
      <c r="FQ106" s="175"/>
      <c r="FR106" s="175"/>
      <c r="FS106" s="175"/>
      <c r="FT106" s="175"/>
      <c r="FU106" s="175"/>
      <c r="FV106" s="175"/>
      <c r="FW106" s="175"/>
      <c r="FX106" s="175"/>
      <c r="FY106" s="175"/>
      <c r="FZ106" s="175"/>
      <c r="GA106" s="175"/>
      <c r="GB106" s="175"/>
      <c r="GC106" s="175"/>
      <c r="GD106" s="175"/>
      <c r="GE106" s="175"/>
      <c r="GF106" s="175"/>
      <c r="GG106" s="175"/>
      <c r="GH106" s="175"/>
      <c r="GI106" s="175"/>
      <c r="GJ106" s="175"/>
      <c r="GK106" s="175"/>
      <c r="GL106" s="175"/>
      <c r="GM106" s="175"/>
      <c r="GN106" s="175"/>
      <c r="GO106" s="175"/>
      <c r="GP106" s="175"/>
      <c r="GQ106" s="175"/>
      <c r="GR106" s="175"/>
      <c r="GS106" s="175"/>
      <c r="GT106" s="175"/>
      <c r="GU106" s="175"/>
      <c r="GV106" s="175"/>
      <c r="GW106" s="175"/>
      <c r="GX106" s="175"/>
      <c r="GY106" s="175"/>
      <c r="GZ106" s="175"/>
      <c r="HA106" s="175"/>
      <c r="HB106" s="175"/>
      <c r="HC106" s="175"/>
      <c r="HD106" s="175"/>
      <c r="HE106" s="175"/>
      <c r="HF106" s="175"/>
      <c r="HG106" s="175"/>
      <c r="HH106" s="175"/>
      <c r="HI106" s="175"/>
      <c r="HJ106" s="175"/>
      <c r="HK106" s="175"/>
      <c r="HL106" s="175"/>
      <c r="HM106" s="175"/>
      <c r="HN106" s="175"/>
      <c r="HO106" s="175"/>
      <c r="HP106" s="175"/>
      <c r="HQ106" s="175"/>
      <c r="HR106" s="175"/>
      <c r="HS106" s="175"/>
      <c r="HT106" s="175"/>
      <c r="HU106" s="175"/>
      <c r="HV106" s="175"/>
      <c r="HW106" s="175"/>
      <c r="HX106" s="175"/>
      <c r="HY106" s="175"/>
      <c r="HZ106" s="175"/>
      <c r="IA106" s="175"/>
      <c r="IB106" s="175"/>
      <c r="IC106" s="175"/>
      <c r="ID106" s="175"/>
      <c r="IE106" s="175"/>
      <c r="IF106" s="175"/>
      <c r="IG106" s="175"/>
      <c r="IH106" s="175"/>
      <c r="II106" s="175"/>
      <c r="IJ106" s="175"/>
      <c r="IK106" s="175"/>
      <c r="IL106" s="175"/>
      <c r="IM106" s="175"/>
      <c r="IN106" s="175"/>
      <c r="IO106" s="175"/>
      <c r="IP106" s="175"/>
      <c r="IQ106" s="175"/>
      <c r="IR106" s="175"/>
      <c r="IS106" s="175"/>
      <c r="IT106" s="175"/>
      <c r="IU106" s="175"/>
      <c r="IV106" s="175"/>
      <c r="IW106" s="175"/>
      <c r="IX106" s="175"/>
      <c r="IY106" s="175"/>
      <c r="IZ106" s="175"/>
    </row>
    <row r="107" spans="1:260" s="13" customFormat="1" ht="18" customHeight="1">
      <c r="A107" s="99" t="s">
        <v>530</v>
      </c>
      <c r="B107" s="26" t="s">
        <v>368</v>
      </c>
      <c r="C107" s="175">
        <v>10490</v>
      </c>
      <c r="D107" s="175"/>
      <c r="E107" t="s">
        <v>364</v>
      </c>
      <c r="F107" s="175">
        <v>7089</v>
      </c>
      <c r="G107" s="175" t="s">
        <v>24</v>
      </c>
      <c r="H107" t="s">
        <v>238</v>
      </c>
      <c r="I107" s="175">
        <f t="shared" si="12"/>
        <v>0</v>
      </c>
      <c r="J107" s="99">
        <f>I107</f>
        <v>0</v>
      </c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5"/>
      <c r="BD107" s="175"/>
      <c r="BE107" s="175"/>
      <c r="BF107" s="175"/>
      <c r="BG107" s="175"/>
      <c r="BH107" s="175"/>
      <c r="BI107" s="175"/>
      <c r="BJ107" s="175"/>
      <c r="BK107" s="175"/>
      <c r="BL107" s="175"/>
      <c r="BM107" s="175"/>
      <c r="BN107" s="175"/>
      <c r="BO107" s="175"/>
      <c r="BP107" s="175"/>
      <c r="BQ107" s="175"/>
      <c r="BR107" s="175"/>
      <c r="BS107" s="175"/>
      <c r="BT107" s="175"/>
      <c r="BU107" s="175"/>
      <c r="BV107" s="175"/>
      <c r="BW107" s="175"/>
      <c r="BX107" s="175"/>
      <c r="BY107" s="17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  <c r="CU107" s="175"/>
      <c r="CV107" s="175"/>
      <c r="CW107" s="175"/>
      <c r="CX107" s="175"/>
      <c r="CY107" s="175"/>
      <c r="CZ107" s="175"/>
      <c r="DA107" s="175"/>
      <c r="DB107" s="175"/>
      <c r="DC107" s="175"/>
      <c r="DD107" s="175"/>
      <c r="DE107" s="175"/>
      <c r="DF107" s="175"/>
      <c r="DG107" s="175"/>
      <c r="DH107" s="175"/>
      <c r="DI107" s="175"/>
      <c r="DJ107" s="175"/>
      <c r="DK107" s="175"/>
      <c r="DL107" s="175"/>
      <c r="DM107" s="175"/>
      <c r="DN107" s="175"/>
      <c r="DO107" s="175"/>
      <c r="DP107" s="175"/>
      <c r="DQ107" s="175"/>
      <c r="DR107" s="175"/>
      <c r="DS107" s="175"/>
      <c r="DT107" s="175"/>
      <c r="DU107" s="175"/>
      <c r="DV107" s="175"/>
      <c r="DW107" s="175"/>
      <c r="DX107" s="175"/>
      <c r="DY107" s="175"/>
      <c r="DZ107" s="175"/>
      <c r="EA107" s="175"/>
      <c r="EB107" s="175"/>
      <c r="EC107" s="175"/>
      <c r="ED107" s="175"/>
      <c r="EE107" s="175"/>
      <c r="EF107" s="175"/>
      <c r="EG107" s="175"/>
      <c r="EH107" s="175"/>
      <c r="EI107" s="175"/>
      <c r="EJ107" s="175"/>
      <c r="EK107" s="175"/>
      <c r="EL107" s="175"/>
      <c r="EM107" s="175">
        <v>0</v>
      </c>
      <c r="EN107" s="175">
        <v>0</v>
      </c>
      <c r="EO107" s="175"/>
      <c r="EP107" s="175"/>
      <c r="EQ107" s="175"/>
      <c r="ER107" s="175"/>
      <c r="ES107" s="175"/>
      <c r="ET107" s="175"/>
      <c r="EU107" s="175"/>
      <c r="EV107" s="175"/>
      <c r="EW107" s="175"/>
      <c r="EX107" s="175"/>
      <c r="EY107" s="175"/>
      <c r="EZ107" s="175"/>
      <c r="FA107" s="175"/>
      <c r="FB107" s="175"/>
      <c r="FC107" s="175"/>
      <c r="FD107" s="175"/>
      <c r="FE107" s="175"/>
      <c r="FF107" s="175"/>
      <c r="FG107" s="175"/>
      <c r="FH107" s="175"/>
      <c r="FI107" s="175"/>
      <c r="FJ107" s="175"/>
      <c r="FK107" s="175"/>
      <c r="FL107" s="175"/>
      <c r="FM107" s="175"/>
      <c r="FN107" s="175"/>
      <c r="FO107" s="175"/>
      <c r="FP107" s="175"/>
      <c r="FQ107" s="175"/>
      <c r="FR107" s="175"/>
      <c r="FS107" s="175"/>
      <c r="FT107" s="175"/>
      <c r="FU107" s="175"/>
      <c r="FV107" s="175"/>
      <c r="FW107" s="175"/>
      <c r="FX107" s="175"/>
      <c r="FY107" s="175"/>
      <c r="FZ107" s="175"/>
      <c r="GA107" s="175"/>
      <c r="GB107" s="175"/>
      <c r="GC107" s="175"/>
      <c r="GD107" s="175"/>
      <c r="GE107" s="175"/>
      <c r="GF107" s="175"/>
      <c r="GG107" s="175"/>
      <c r="GH107" s="175"/>
      <c r="GI107" s="175"/>
      <c r="GJ107" s="175"/>
      <c r="GK107" s="175"/>
      <c r="GL107" s="175"/>
      <c r="GM107" s="175"/>
      <c r="GN107" s="175"/>
      <c r="GO107" s="175"/>
      <c r="GP107" s="175"/>
      <c r="GQ107" s="175"/>
      <c r="GR107" s="175"/>
      <c r="GS107" s="175"/>
      <c r="GT107" s="175"/>
      <c r="GU107" s="175"/>
      <c r="GV107" s="175"/>
      <c r="GW107" s="175"/>
      <c r="GX107" s="175"/>
      <c r="GY107" s="175"/>
      <c r="GZ107" s="175"/>
      <c r="HA107" s="175"/>
      <c r="HB107" s="175"/>
      <c r="HC107" s="175"/>
      <c r="HD107" s="175"/>
      <c r="HE107" s="175"/>
      <c r="HF107" s="175"/>
      <c r="HG107" s="175"/>
      <c r="HH107" s="175"/>
      <c r="HI107" s="175"/>
      <c r="HJ107" s="175"/>
      <c r="HK107" s="175"/>
      <c r="HL107" s="175"/>
      <c r="HM107" s="175"/>
      <c r="HN107" s="175"/>
      <c r="HO107" s="175"/>
      <c r="HP107" s="175"/>
      <c r="HQ107" s="175"/>
      <c r="HR107" s="175"/>
      <c r="HS107" s="175"/>
      <c r="HT107" s="175"/>
      <c r="HU107" s="175"/>
      <c r="HV107" s="175"/>
      <c r="HW107" s="175"/>
      <c r="HX107" s="175"/>
      <c r="HY107" s="175"/>
      <c r="HZ107" s="175"/>
      <c r="IA107" s="175"/>
      <c r="IB107" s="175"/>
      <c r="IC107" s="175"/>
      <c r="ID107" s="175"/>
      <c r="IE107" s="175"/>
      <c r="IF107" s="175"/>
      <c r="IG107" s="175"/>
      <c r="IH107" s="175"/>
      <c r="II107" s="175"/>
      <c r="IJ107" s="175"/>
      <c r="IK107" s="175"/>
      <c r="IL107" s="175"/>
      <c r="IM107" s="175"/>
      <c r="IN107" s="175"/>
      <c r="IO107" s="175"/>
      <c r="IP107" s="175"/>
      <c r="IQ107" s="175"/>
      <c r="IR107" s="175"/>
      <c r="IS107" s="175"/>
      <c r="IT107" s="175"/>
      <c r="IU107" s="175"/>
      <c r="IV107" s="175"/>
      <c r="IW107" s="175"/>
      <c r="IX107" s="175"/>
      <c r="IY107" s="175"/>
      <c r="IZ107" s="175"/>
    </row>
    <row r="108" spans="1:260" s="13" customFormat="1" ht="18" customHeight="1">
      <c r="A108" s="99" t="s">
        <v>530</v>
      </c>
      <c r="B108" s="26" t="s">
        <v>234</v>
      </c>
      <c r="C108" s="175">
        <v>9896</v>
      </c>
      <c r="D108" s="175">
        <v>2004</v>
      </c>
      <c r="E108" s="4" t="s">
        <v>130</v>
      </c>
      <c r="F108" s="175">
        <v>7987</v>
      </c>
      <c r="G108" s="12" t="s">
        <v>26</v>
      </c>
      <c r="H108" s="4" t="s">
        <v>304</v>
      </c>
      <c r="I108" s="175">
        <f t="shared" si="12"/>
        <v>0</v>
      </c>
      <c r="J108" s="99">
        <f t="shared" si="11"/>
        <v>0</v>
      </c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  <c r="BI108" s="175"/>
      <c r="BJ108" s="175"/>
      <c r="BK108" s="175"/>
      <c r="BL108" s="175"/>
      <c r="BM108" s="175"/>
      <c r="BN108" s="175"/>
      <c r="BO108" s="175"/>
      <c r="BP108" s="175"/>
      <c r="BQ108" s="175"/>
      <c r="BR108" s="175"/>
      <c r="BS108" s="175"/>
      <c r="BT108" s="175"/>
      <c r="BU108" s="175"/>
      <c r="BV108" s="175"/>
      <c r="BW108" s="175"/>
      <c r="BX108" s="175"/>
      <c r="BY108" s="17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  <c r="CU108" s="175"/>
      <c r="CV108" s="175"/>
      <c r="CW108" s="175"/>
      <c r="CX108" s="175"/>
      <c r="CY108" s="175"/>
      <c r="CZ108" s="175"/>
      <c r="DA108" s="175"/>
      <c r="DB108" s="175"/>
      <c r="DC108" s="175"/>
      <c r="DD108" s="175"/>
      <c r="DE108" s="175"/>
      <c r="DF108" s="175"/>
      <c r="DG108" s="175"/>
      <c r="DH108" s="175"/>
      <c r="DI108" s="175"/>
      <c r="DJ108" s="175"/>
      <c r="DK108" s="175"/>
      <c r="DL108" s="175"/>
      <c r="DM108" s="175"/>
      <c r="DN108" s="175"/>
      <c r="DO108" s="175"/>
      <c r="DP108" s="175"/>
      <c r="DQ108" s="175"/>
      <c r="DR108" s="175"/>
      <c r="DS108" s="175"/>
      <c r="DT108" s="175"/>
      <c r="DU108" s="175"/>
      <c r="DV108" s="175"/>
      <c r="DW108" s="175"/>
      <c r="DX108" s="175"/>
      <c r="DY108" s="175"/>
      <c r="DZ108" s="175"/>
      <c r="EA108" s="175"/>
      <c r="EB108" s="175"/>
      <c r="EC108" s="175"/>
      <c r="ED108" s="175"/>
      <c r="EE108" s="175"/>
      <c r="EF108" s="175"/>
      <c r="EG108" s="175"/>
      <c r="EH108" s="175"/>
      <c r="EI108" s="175"/>
      <c r="EJ108" s="175"/>
      <c r="EK108" s="175"/>
      <c r="EL108" s="175"/>
      <c r="EM108" s="175"/>
      <c r="EN108" s="175"/>
      <c r="EO108" s="175"/>
      <c r="EP108" s="175"/>
      <c r="EQ108" s="175"/>
      <c r="ER108" s="175"/>
      <c r="ES108" s="175"/>
      <c r="ET108" s="175"/>
      <c r="EU108" s="175"/>
      <c r="EV108" s="175"/>
      <c r="EW108" s="175"/>
      <c r="EX108" s="175"/>
      <c r="EY108" s="175"/>
      <c r="EZ108" s="175"/>
      <c r="FA108" s="175"/>
      <c r="FB108" s="175"/>
      <c r="FC108" s="175"/>
      <c r="FD108" s="175"/>
      <c r="FE108" s="175"/>
      <c r="FF108" s="175"/>
      <c r="FG108" s="175"/>
      <c r="FH108" s="175"/>
      <c r="FI108" s="175"/>
      <c r="FJ108" s="175"/>
      <c r="FK108" s="175"/>
      <c r="FL108" s="175"/>
      <c r="FM108" s="175"/>
      <c r="FN108" s="175"/>
      <c r="FO108" s="175"/>
      <c r="FP108" s="175"/>
      <c r="FQ108" s="175"/>
      <c r="FR108" s="175"/>
      <c r="FS108" s="175"/>
      <c r="FT108" s="175"/>
      <c r="FU108" s="175"/>
      <c r="FV108" s="175"/>
      <c r="FW108" s="175"/>
      <c r="FX108" s="175"/>
      <c r="FY108" s="175"/>
      <c r="FZ108" s="175"/>
      <c r="GA108" s="175"/>
      <c r="GB108" s="175"/>
      <c r="GC108" s="175"/>
      <c r="GD108" s="175"/>
      <c r="GE108" s="175"/>
      <c r="GF108" s="175"/>
      <c r="GG108" s="175"/>
      <c r="GH108" s="175"/>
      <c r="GI108" s="175"/>
      <c r="GJ108" s="175"/>
      <c r="GK108" s="175"/>
      <c r="GL108" s="175"/>
      <c r="GM108" s="175"/>
      <c r="GN108" s="175"/>
      <c r="GO108" s="175"/>
      <c r="GP108" s="175"/>
      <c r="GQ108" s="175"/>
      <c r="GR108" s="175"/>
      <c r="GS108" s="175"/>
      <c r="GT108" s="175"/>
      <c r="GU108" s="175"/>
      <c r="GV108" s="175"/>
      <c r="GW108" s="175"/>
      <c r="GX108" s="175"/>
      <c r="GY108" s="175"/>
      <c r="GZ108" s="175"/>
      <c r="HA108" s="175"/>
      <c r="HB108" s="175"/>
      <c r="HC108" s="175"/>
      <c r="HD108" s="175"/>
      <c r="HE108" s="175"/>
      <c r="HF108" s="175"/>
      <c r="HG108" s="175"/>
      <c r="HH108" s="175"/>
      <c r="HI108" s="175"/>
      <c r="HJ108" s="175"/>
      <c r="HK108" s="175"/>
      <c r="HL108" s="175"/>
      <c r="HM108" s="175"/>
      <c r="HN108" s="175"/>
      <c r="HO108" s="175"/>
      <c r="HP108" s="175">
        <f>0</f>
        <v>0</v>
      </c>
      <c r="HQ108" s="175">
        <v>0</v>
      </c>
      <c r="HR108" s="175"/>
      <c r="HS108" s="175"/>
      <c r="HT108" s="175"/>
      <c r="HU108" s="175"/>
      <c r="HV108" s="175"/>
      <c r="HW108" s="175">
        <v>0</v>
      </c>
      <c r="HX108" s="175">
        <v>0</v>
      </c>
      <c r="HY108" s="175"/>
      <c r="HZ108" s="175"/>
      <c r="IA108" s="175"/>
      <c r="IB108" s="175"/>
      <c r="IC108" s="175"/>
      <c r="ID108" s="175"/>
      <c r="IE108" s="175"/>
      <c r="IF108" s="175"/>
      <c r="IG108" s="175"/>
      <c r="IH108" s="175"/>
      <c r="II108" s="175"/>
      <c r="IJ108" s="175"/>
      <c r="IK108" s="175"/>
      <c r="IL108" s="175"/>
      <c r="IM108" s="175"/>
      <c r="IN108" s="175"/>
      <c r="IO108" s="175"/>
      <c r="IP108" s="175"/>
      <c r="IQ108" s="175"/>
      <c r="IR108" s="175"/>
      <c r="IS108" s="175"/>
      <c r="IT108" s="175"/>
      <c r="IU108" s="175"/>
      <c r="IV108" s="175"/>
      <c r="IW108" s="175"/>
      <c r="IX108" s="175"/>
      <c r="IY108" s="175"/>
      <c r="IZ108" s="175"/>
    </row>
    <row r="109" spans="1:260" s="13" customFormat="1" ht="18" customHeight="1">
      <c r="A109" s="99" t="s">
        <v>530</v>
      </c>
      <c r="B109" s="26" t="s">
        <v>312</v>
      </c>
      <c r="C109" s="175">
        <v>8533</v>
      </c>
      <c r="D109" s="175">
        <v>2005</v>
      </c>
      <c r="E109" t="s">
        <v>313</v>
      </c>
      <c r="F109" s="175">
        <v>8738</v>
      </c>
      <c r="G109" s="175" t="s">
        <v>26</v>
      </c>
      <c r="H109" t="s">
        <v>203</v>
      </c>
      <c r="I109" s="175">
        <f t="shared" si="12"/>
        <v>0</v>
      </c>
      <c r="J109" s="99">
        <f>I109</f>
        <v>0</v>
      </c>
      <c r="K109" s="175"/>
      <c r="L109" s="175"/>
      <c r="M109" s="175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5"/>
      <c r="BD109" s="175"/>
      <c r="BE109" s="175"/>
      <c r="BF109" s="175"/>
      <c r="BG109" s="175"/>
      <c r="BH109" s="175"/>
      <c r="BI109" s="175"/>
      <c r="BJ109" s="175"/>
      <c r="BK109" s="175"/>
      <c r="BL109" s="175"/>
      <c r="BM109" s="175"/>
      <c r="BN109" s="175"/>
      <c r="BO109" s="175"/>
      <c r="BP109" s="175"/>
      <c r="BQ109" s="175"/>
      <c r="BR109" s="175"/>
      <c r="BS109" s="175"/>
      <c r="BT109" s="175"/>
      <c r="BU109" s="175"/>
      <c r="BV109" s="175"/>
      <c r="BW109" s="175"/>
      <c r="BX109" s="175"/>
      <c r="BY109" s="175"/>
      <c r="BZ109" s="175">
        <v>0</v>
      </c>
      <c r="CA109" s="175">
        <v>0</v>
      </c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  <c r="CU109" s="175"/>
      <c r="CV109" s="175"/>
      <c r="CW109" s="175"/>
      <c r="CX109" s="175"/>
      <c r="CY109" s="175"/>
      <c r="CZ109" s="175"/>
      <c r="DA109" s="175"/>
      <c r="DB109" s="175"/>
      <c r="DC109" s="175"/>
      <c r="DD109" s="175"/>
      <c r="DE109" s="175"/>
      <c r="DF109" s="175"/>
      <c r="DG109" s="175"/>
      <c r="DH109" s="175"/>
      <c r="DI109" s="175"/>
      <c r="DJ109" s="175"/>
      <c r="DK109" s="175"/>
      <c r="DL109" s="175">
        <v>0</v>
      </c>
      <c r="DM109" s="175">
        <v>0</v>
      </c>
      <c r="DN109" s="175"/>
      <c r="DO109" s="175"/>
      <c r="DP109" s="175"/>
      <c r="DQ109" s="175"/>
      <c r="DR109" s="175"/>
      <c r="DS109" s="175"/>
      <c r="DT109" s="175"/>
      <c r="DU109" s="175"/>
      <c r="DV109" s="175"/>
      <c r="DW109" s="175"/>
      <c r="DX109" s="175"/>
      <c r="DY109" s="175"/>
      <c r="DZ109" s="175"/>
      <c r="EA109" s="175"/>
      <c r="EB109" s="175"/>
      <c r="EC109" s="175"/>
      <c r="ED109" s="175"/>
      <c r="EE109" s="175"/>
      <c r="EF109" s="175"/>
      <c r="EG109" s="175"/>
      <c r="EH109" s="175"/>
      <c r="EI109" s="175"/>
      <c r="EJ109" s="175"/>
      <c r="EK109" s="175"/>
      <c r="EL109" s="175"/>
      <c r="EM109" s="175"/>
      <c r="EN109" s="175"/>
      <c r="EO109" s="175"/>
      <c r="EP109" s="175"/>
      <c r="EQ109" s="175"/>
      <c r="ER109" s="175"/>
      <c r="ES109" s="175"/>
      <c r="ET109" s="175"/>
      <c r="EU109" s="175"/>
      <c r="EV109" s="175"/>
      <c r="EW109" s="175"/>
      <c r="EX109" s="175"/>
      <c r="EY109" s="175"/>
      <c r="EZ109" s="175"/>
      <c r="FA109" s="175"/>
      <c r="FB109" s="175"/>
      <c r="FC109" s="175"/>
      <c r="FD109" s="175"/>
      <c r="FE109" s="175"/>
      <c r="FF109" s="175"/>
      <c r="FG109" s="175"/>
      <c r="FH109" s="175"/>
      <c r="FI109" s="175"/>
      <c r="FJ109" s="175"/>
      <c r="FK109" s="175"/>
      <c r="FL109" s="175"/>
      <c r="FM109" s="175"/>
      <c r="FN109" s="175"/>
      <c r="FO109" s="175"/>
      <c r="FP109" s="175"/>
      <c r="FQ109" s="175"/>
      <c r="FR109" s="175"/>
      <c r="FS109" s="175"/>
      <c r="FT109" s="175"/>
      <c r="FU109" s="175"/>
      <c r="FV109" s="175"/>
      <c r="FW109" s="175"/>
      <c r="FX109" s="175"/>
      <c r="FY109" s="175"/>
      <c r="FZ109" s="175"/>
      <c r="GA109" s="175"/>
      <c r="GB109" s="175"/>
      <c r="GC109" s="175"/>
      <c r="GD109" s="175"/>
      <c r="GE109" s="175"/>
      <c r="GF109" s="175"/>
      <c r="GG109" s="175"/>
      <c r="GH109" s="175"/>
      <c r="GI109" s="175"/>
      <c r="GJ109" s="175"/>
      <c r="GK109" s="175"/>
      <c r="GL109" s="175"/>
      <c r="GM109" s="175"/>
      <c r="GN109" s="175"/>
      <c r="GO109" s="175"/>
      <c r="GP109" s="175"/>
      <c r="GQ109" s="175"/>
      <c r="GR109" s="175"/>
      <c r="GS109" s="175"/>
      <c r="GT109" s="175"/>
      <c r="GU109" s="175"/>
      <c r="GV109" s="175"/>
      <c r="GW109" s="175"/>
      <c r="GX109" s="175"/>
      <c r="GY109" s="175"/>
      <c r="GZ109" s="175"/>
      <c r="HA109" s="175"/>
      <c r="HB109" s="175"/>
      <c r="HC109" s="175"/>
      <c r="HD109" s="175"/>
      <c r="HE109" s="175"/>
      <c r="HF109" s="175"/>
      <c r="HG109" s="175"/>
      <c r="HH109" s="175"/>
      <c r="HI109" s="175"/>
      <c r="HJ109" s="175"/>
      <c r="HK109" s="175"/>
      <c r="HL109" s="175"/>
      <c r="HM109" s="175"/>
      <c r="HN109" s="175"/>
      <c r="HO109" s="175"/>
      <c r="HP109" s="175"/>
      <c r="HQ109" s="175"/>
      <c r="HR109" s="175"/>
      <c r="HS109" s="175"/>
      <c r="HT109" s="175"/>
      <c r="HU109" s="175"/>
      <c r="HV109" s="175"/>
      <c r="HW109" s="175"/>
      <c r="HX109" s="175"/>
      <c r="HY109" s="175"/>
      <c r="HZ109" s="175"/>
      <c r="IA109" s="175"/>
      <c r="IB109" s="175"/>
      <c r="IC109" s="175"/>
      <c r="ID109" s="175"/>
      <c r="IE109" s="175"/>
      <c r="IF109" s="175"/>
      <c r="IG109" s="175"/>
      <c r="IH109" s="175"/>
      <c r="II109" s="175"/>
      <c r="IJ109" s="175"/>
      <c r="IK109" s="175"/>
      <c r="IL109" s="175"/>
      <c r="IM109" s="175"/>
      <c r="IN109" s="175"/>
      <c r="IO109" s="175"/>
      <c r="IP109" s="175"/>
      <c r="IQ109" s="175"/>
      <c r="IR109" s="175"/>
      <c r="IS109" s="175"/>
      <c r="IT109" s="175"/>
      <c r="IU109" s="175"/>
      <c r="IV109" s="175"/>
      <c r="IW109" s="175"/>
      <c r="IX109" s="175"/>
      <c r="IY109" s="175"/>
      <c r="IZ109" s="175"/>
    </row>
    <row r="110" spans="1:260" s="13" customFormat="1" ht="18" customHeight="1">
      <c r="A110" s="99" t="s">
        <v>530</v>
      </c>
      <c r="B110" s="26" t="s">
        <v>233</v>
      </c>
      <c r="C110" s="175">
        <v>10251</v>
      </c>
      <c r="D110" s="175">
        <v>2010</v>
      </c>
      <c r="E110" t="s">
        <v>223</v>
      </c>
      <c r="F110" s="175">
        <v>8039</v>
      </c>
      <c r="G110" s="175" t="s">
        <v>26</v>
      </c>
      <c r="H110" t="s">
        <v>48</v>
      </c>
      <c r="I110" s="175">
        <f t="shared" si="12"/>
        <v>0</v>
      </c>
      <c r="J110" s="99">
        <f>I110</f>
        <v>0</v>
      </c>
      <c r="K110" s="175"/>
      <c r="L110" s="175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  <c r="BI110" s="175"/>
      <c r="BJ110" s="175"/>
      <c r="BK110" s="175"/>
      <c r="BL110" s="175"/>
      <c r="BM110" s="175"/>
      <c r="BN110" s="175"/>
      <c r="BO110" s="175"/>
      <c r="BP110" s="175"/>
      <c r="BQ110" s="175"/>
      <c r="BR110" s="175"/>
      <c r="BS110" s="175"/>
      <c r="BT110" s="175"/>
      <c r="BU110" s="175"/>
      <c r="BV110" s="175"/>
      <c r="BW110" s="175"/>
      <c r="BX110" s="175"/>
      <c r="BY110" s="175"/>
      <c r="BZ110" s="175"/>
      <c r="CA110" s="175">
        <v>0</v>
      </c>
      <c r="CB110" s="175">
        <v>0</v>
      </c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  <c r="CU110" s="175"/>
      <c r="CV110" s="175"/>
      <c r="CW110" s="175"/>
      <c r="CX110" s="175"/>
      <c r="CY110" s="175"/>
      <c r="CZ110" s="175"/>
      <c r="DA110" s="175"/>
      <c r="DB110" s="175"/>
      <c r="DC110" s="175"/>
      <c r="DD110" s="175"/>
      <c r="DE110" s="175"/>
      <c r="DF110" s="175"/>
      <c r="DG110" s="175"/>
      <c r="DH110" s="175"/>
      <c r="DI110" s="175"/>
      <c r="DJ110" s="175"/>
      <c r="DK110" s="175"/>
      <c r="DL110" s="175"/>
      <c r="DM110" s="175"/>
      <c r="DN110" s="175"/>
      <c r="DO110" s="175"/>
      <c r="DP110" s="175"/>
      <c r="DQ110" s="175"/>
      <c r="DR110" s="175"/>
      <c r="DS110" s="175"/>
      <c r="DT110" s="175"/>
      <c r="DU110" s="175"/>
      <c r="DV110" s="175"/>
      <c r="DW110" s="175"/>
      <c r="DX110" s="175"/>
      <c r="DY110" s="175"/>
      <c r="DZ110" s="175"/>
      <c r="EA110" s="175"/>
      <c r="EB110" s="175"/>
      <c r="EC110" s="175"/>
      <c r="ED110" s="175"/>
      <c r="EE110" s="175"/>
      <c r="EF110" s="175"/>
      <c r="EG110" s="175"/>
      <c r="EH110" s="175"/>
      <c r="EI110" s="175"/>
      <c r="EJ110" s="175"/>
      <c r="EK110" s="175"/>
      <c r="EL110" s="175"/>
      <c r="EM110" s="175"/>
      <c r="EN110" s="175"/>
      <c r="EO110" s="175"/>
      <c r="EP110" s="175"/>
      <c r="EQ110" s="175"/>
      <c r="ER110" s="175"/>
      <c r="ES110" s="175"/>
      <c r="ET110" s="175"/>
      <c r="EU110" s="175"/>
      <c r="EV110" s="175"/>
      <c r="EW110" s="175"/>
      <c r="EX110" s="175"/>
      <c r="EY110" s="175"/>
      <c r="EZ110" s="175"/>
      <c r="FA110" s="175"/>
      <c r="FB110" s="175"/>
      <c r="FC110" s="175"/>
      <c r="FD110" s="175"/>
      <c r="FE110" s="175"/>
      <c r="FF110" s="175"/>
      <c r="FG110" s="175"/>
      <c r="FH110" s="175"/>
      <c r="FI110" s="175"/>
      <c r="FJ110" s="175"/>
      <c r="FK110" s="175"/>
      <c r="FL110" s="175"/>
      <c r="FM110" s="175"/>
      <c r="FN110" s="175"/>
      <c r="FO110" s="175"/>
      <c r="FP110" s="175"/>
      <c r="FQ110" s="175"/>
      <c r="FR110" s="175"/>
      <c r="FS110" s="175"/>
      <c r="FT110" s="175"/>
      <c r="FU110" s="175"/>
      <c r="FV110" s="175"/>
      <c r="FW110" s="175"/>
      <c r="FX110" s="175"/>
      <c r="FY110" s="175"/>
      <c r="FZ110" s="175"/>
      <c r="GA110" s="175"/>
      <c r="GB110" s="175"/>
      <c r="GC110" s="175"/>
      <c r="GD110" s="175"/>
      <c r="GE110" s="175"/>
      <c r="GF110" s="175"/>
      <c r="GG110" s="175"/>
      <c r="GH110" s="175"/>
      <c r="GI110" s="175"/>
      <c r="GJ110" s="175"/>
      <c r="GK110" s="175"/>
      <c r="GL110" s="175"/>
      <c r="GM110" s="175"/>
      <c r="GN110" s="175"/>
      <c r="GO110" s="175"/>
      <c r="GP110" s="175"/>
      <c r="GQ110" s="175"/>
      <c r="GR110" s="175"/>
      <c r="GS110" s="175"/>
      <c r="GT110" s="175"/>
      <c r="GU110" s="175"/>
      <c r="GV110" s="175"/>
      <c r="GW110" s="175"/>
      <c r="GX110" s="175"/>
      <c r="GY110" s="175"/>
      <c r="GZ110" s="175"/>
      <c r="HA110" s="175"/>
      <c r="HB110" s="175"/>
      <c r="HC110" s="175"/>
      <c r="HD110" s="175"/>
      <c r="HE110" s="175"/>
      <c r="HF110" s="175"/>
      <c r="HG110" s="175"/>
      <c r="HH110" s="175"/>
      <c r="HI110" s="175"/>
      <c r="HJ110" s="175"/>
      <c r="HK110" s="175"/>
      <c r="HL110" s="175"/>
      <c r="HM110" s="175"/>
      <c r="HN110" s="175"/>
      <c r="HO110" s="175"/>
      <c r="HP110" s="175"/>
      <c r="HQ110" s="175"/>
      <c r="HR110" s="175"/>
      <c r="HS110" s="175"/>
      <c r="HT110" s="175"/>
      <c r="HU110" s="175"/>
      <c r="HV110" s="175"/>
      <c r="HW110" s="175"/>
      <c r="HX110" s="175"/>
      <c r="HY110" s="175"/>
      <c r="HZ110" s="175"/>
      <c r="IA110" s="175"/>
      <c r="IB110" s="175"/>
      <c r="IC110" s="175"/>
      <c r="ID110" s="175"/>
      <c r="IE110" s="175"/>
      <c r="IF110" s="175"/>
      <c r="IG110" s="175"/>
      <c r="IH110" s="175"/>
      <c r="II110" s="175"/>
      <c r="IJ110" s="175"/>
      <c r="IK110" s="175"/>
      <c r="IL110" s="175"/>
      <c r="IM110" s="175"/>
      <c r="IN110" s="175"/>
      <c r="IO110" s="175"/>
      <c r="IP110" s="175"/>
      <c r="IQ110" s="175"/>
      <c r="IR110" s="175"/>
      <c r="IS110" s="175"/>
      <c r="IT110" s="175"/>
      <c r="IU110" s="175"/>
      <c r="IV110" s="175"/>
      <c r="IW110" s="175"/>
      <c r="IX110" s="175"/>
      <c r="IY110" s="175"/>
      <c r="IZ110" s="175"/>
    </row>
    <row r="111" spans="1:260" s="13" customFormat="1" ht="18" customHeight="1">
      <c r="A111" s="99" t="s">
        <v>530</v>
      </c>
      <c r="B111" s="26" t="s">
        <v>341</v>
      </c>
      <c r="C111" s="175">
        <v>11079</v>
      </c>
      <c r="D111" s="175"/>
      <c r="E111" t="s">
        <v>242</v>
      </c>
      <c r="F111" s="175">
        <v>5391</v>
      </c>
      <c r="G111" s="175" t="s">
        <v>16</v>
      </c>
      <c r="H111" t="s">
        <v>243</v>
      </c>
      <c r="I111" s="175">
        <f t="shared" si="12"/>
        <v>0</v>
      </c>
      <c r="J111" s="99">
        <f t="shared" ref="J111" si="13">I111</f>
        <v>0</v>
      </c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>
        <v>0</v>
      </c>
      <c r="AI111" s="175">
        <v>0</v>
      </c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  <c r="BI111" s="175"/>
      <c r="BJ111" s="175"/>
      <c r="BK111" s="175"/>
      <c r="BL111" s="175"/>
      <c r="BM111" s="175"/>
      <c r="BN111" s="175"/>
      <c r="BO111" s="175"/>
      <c r="BP111" s="175"/>
      <c r="BQ111" s="175"/>
      <c r="BR111" s="175"/>
      <c r="BS111" s="175"/>
      <c r="BT111" s="175"/>
      <c r="BU111" s="175"/>
      <c r="BV111" s="175"/>
      <c r="BW111" s="175"/>
      <c r="BX111" s="175"/>
      <c r="BY111" s="17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  <c r="CU111" s="175"/>
      <c r="CV111" s="175"/>
      <c r="CW111" s="175"/>
      <c r="CX111" s="175"/>
      <c r="CY111" s="175"/>
      <c r="CZ111" s="175"/>
      <c r="DA111" s="175"/>
      <c r="DB111" s="175"/>
      <c r="DC111" s="175"/>
      <c r="DD111" s="175"/>
      <c r="DE111" s="175"/>
      <c r="DF111" s="175"/>
      <c r="DG111" s="175"/>
      <c r="DH111" s="175"/>
      <c r="DI111" s="175"/>
      <c r="DJ111" s="175"/>
      <c r="DK111" s="175"/>
      <c r="DL111" s="175"/>
      <c r="DM111" s="175"/>
      <c r="DN111" s="175"/>
      <c r="DO111" s="175"/>
      <c r="DP111" s="175"/>
      <c r="DQ111" s="175"/>
      <c r="DR111" s="175"/>
      <c r="DS111" s="175"/>
      <c r="DT111" s="175"/>
      <c r="DU111" s="175"/>
      <c r="DV111" s="175"/>
      <c r="DW111" s="175"/>
      <c r="DX111" s="175"/>
      <c r="DY111" s="175"/>
      <c r="DZ111" s="175"/>
      <c r="EA111" s="175"/>
      <c r="EB111" s="175"/>
      <c r="EC111" s="175"/>
      <c r="ED111" s="175"/>
      <c r="EE111" s="175"/>
      <c r="EF111" s="175"/>
      <c r="EG111" s="175"/>
      <c r="EH111" s="175"/>
      <c r="EI111" s="175"/>
      <c r="EJ111" s="175"/>
      <c r="EK111" s="175"/>
      <c r="EL111" s="175"/>
      <c r="EM111" s="175"/>
      <c r="EN111" s="175"/>
      <c r="EO111" s="175"/>
      <c r="EP111" s="175"/>
      <c r="EQ111" s="175"/>
      <c r="ER111" s="175"/>
      <c r="ES111" s="175"/>
      <c r="ET111" s="175"/>
      <c r="EU111" s="175"/>
      <c r="EV111" s="175"/>
      <c r="EW111" s="175"/>
      <c r="EX111" s="175"/>
      <c r="EY111" s="175"/>
      <c r="EZ111" s="175"/>
      <c r="FA111" s="175"/>
      <c r="FB111" s="175"/>
      <c r="FC111" s="175"/>
      <c r="FD111" s="175"/>
      <c r="FE111" s="175"/>
      <c r="FF111" s="175"/>
      <c r="FG111" s="175"/>
      <c r="FH111" s="175"/>
      <c r="FI111" s="175"/>
      <c r="FJ111" s="175"/>
      <c r="FK111" s="175"/>
      <c r="FL111" s="175"/>
      <c r="FM111" s="175"/>
      <c r="FN111" s="175"/>
      <c r="FO111" s="175"/>
      <c r="FP111" s="175"/>
      <c r="FQ111" s="175"/>
      <c r="FR111" s="175"/>
      <c r="FS111" s="175"/>
      <c r="FT111" s="175"/>
      <c r="FU111" s="175"/>
      <c r="FV111" s="175"/>
      <c r="FW111" s="175"/>
      <c r="FX111" s="175"/>
      <c r="FY111" s="175"/>
      <c r="FZ111" s="175"/>
      <c r="GA111" s="175"/>
      <c r="GB111" s="175"/>
      <c r="GC111" s="175"/>
      <c r="GD111" s="175"/>
      <c r="GE111" s="175"/>
      <c r="GF111" s="175"/>
      <c r="GG111" s="175"/>
      <c r="GH111" s="175"/>
      <c r="GI111" s="175"/>
      <c r="GJ111" s="175"/>
      <c r="GK111" s="175"/>
      <c r="GL111" s="175"/>
      <c r="GM111" s="175"/>
      <c r="GN111" s="175"/>
      <c r="GO111" s="175"/>
      <c r="GP111" s="175"/>
      <c r="GQ111" s="175"/>
      <c r="GR111" s="175"/>
      <c r="GS111" s="175"/>
      <c r="GT111" s="175"/>
      <c r="GU111" s="175"/>
      <c r="GV111" s="175"/>
      <c r="GW111" s="175"/>
      <c r="GX111" s="175"/>
      <c r="GY111" s="175"/>
      <c r="GZ111" s="175"/>
      <c r="HA111" s="175"/>
      <c r="HB111" s="175"/>
      <c r="HC111" s="175"/>
      <c r="HD111" s="175"/>
      <c r="HE111" s="175"/>
      <c r="HF111" s="175"/>
      <c r="HG111" s="175"/>
      <c r="HH111" s="175"/>
      <c r="HI111" s="175"/>
      <c r="HJ111" s="175"/>
      <c r="HK111" s="175"/>
      <c r="HL111" s="175"/>
      <c r="HM111" s="175"/>
      <c r="HN111" s="175"/>
      <c r="HO111" s="175"/>
      <c r="HP111" s="175"/>
      <c r="HQ111" s="175"/>
      <c r="HR111" s="175"/>
      <c r="HS111" s="175"/>
      <c r="HT111" s="175"/>
      <c r="HU111" s="175"/>
      <c r="HV111" s="175"/>
      <c r="HW111" s="175"/>
      <c r="HX111" s="175"/>
      <c r="HY111" s="175"/>
      <c r="HZ111" s="175"/>
      <c r="IA111" s="175"/>
      <c r="IB111" s="175"/>
      <c r="IC111" s="175"/>
      <c r="ID111" s="175"/>
      <c r="IE111" s="175"/>
      <c r="IF111" s="175"/>
      <c r="IG111" s="175"/>
      <c r="IH111" s="175"/>
      <c r="II111" s="175"/>
      <c r="IJ111" s="175"/>
      <c r="IK111" s="175"/>
      <c r="IL111" s="175"/>
      <c r="IM111" s="175"/>
      <c r="IN111" s="175"/>
      <c r="IO111" s="175"/>
      <c r="IP111" s="175"/>
      <c r="IQ111" s="175"/>
      <c r="IR111" s="175"/>
      <c r="IS111" s="175"/>
      <c r="IT111" s="175"/>
      <c r="IU111" s="175"/>
      <c r="IV111" s="175"/>
      <c r="IW111" s="175"/>
      <c r="IX111" s="175"/>
      <c r="IY111" s="175"/>
      <c r="IZ111" s="175"/>
    </row>
    <row r="112" spans="1:260" s="13" customFormat="1" ht="18" customHeight="1">
      <c r="A112" s="99" t="s">
        <v>530</v>
      </c>
      <c r="B112" s="26" t="s">
        <v>166</v>
      </c>
      <c r="C112" s="175">
        <v>6942</v>
      </c>
      <c r="D112" s="175">
        <v>2002</v>
      </c>
      <c r="E112" t="s">
        <v>257</v>
      </c>
      <c r="F112" s="175">
        <v>8426</v>
      </c>
      <c r="G112" s="175" t="s">
        <v>26</v>
      </c>
      <c r="H112" t="s">
        <v>112</v>
      </c>
      <c r="I112" s="175">
        <f t="shared" si="12"/>
        <v>0</v>
      </c>
      <c r="J112" s="99">
        <f>I112</f>
        <v>0</v>
      </c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175"/>
      <c r="AT112" s="175"/>
      <c r="AU112" s="175"/>
      <c r="AV112" s="175"/>
      <c r="AW112" s="175"/>
      <c r="AX112" s="175"/>
      <c r="AY112" s="175"/>
      <c r="AZ112" s="175"/>
      <c r="BA112" s="175"/>
      <c r="BB112" s="175"/>
      <c r="BC112" s="175"/>
      <c r="BD112" s="175"/>
      <c r="BE112" s="175"/>
      <c r="BF112" s="175"/>
      <c r="BG112" s="175"/>
      <c r="BH112" s="175"/>
      <c r="BI112" s="175"/>
      <c r="BJ112" s="175"/>
      <c r="BK112" s="175"/>
      <c r="BL112" s="175"/>
      <c r="BM112" s="175"/>
      <c r="BN112" s="175"/>
      <c r="BO112" s="175"/>
      <c r="BP112" s="175"/>
      <c r="BQ112" s="175"/>
      <c r="BR112" s="175"/>
      <c r="BS112" s="175"/>
      <c r="BT112" s="175"/>
      <c r="BU112" s="175"/>
      <c r="BV112" s="175"/>
      <c r="BW112" s="175"/>
      <c r="BX112" s="175"/>
      <c r="BY112" s="17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  <c r="CU112" s="175"/>
      <c r="CV112" s="175"/>
      <c r="CW112" s="175"/>
      <c r="CX112" s="175"/>
      <c r="CY112" s="175"/>
      <c r="CZ112" s="175"/>
      <c r="DA112" s="175"/>
      <c r="DB112" s="175"/>
      <c r="DC112" s="175"/>
      <c r="DD112" s="175"/>
      <c r="DE112" s="175"/>
      <c r="DF112" s="175"/>
      <c r="DG112" s="175"/>
      <c r="DH112" s="175"/>
      <c r="DI112" s="175"/>
      <c r="DJ112" s="175"/>
      <c r="DK112" s="175"/>
      <c r="DL112" s="175">
        <v>0</v>
      </c>
      <c r="DM112" s="175"/>
      <c r="DN112" s="175"/>
      <c r="DO112" s="175"/>
      <c r="DP112" s="175"/>
      <c r="DQ112" s="175"/>
      <c r="DR112" s="175"/>
      <c r="DS112" s="175"/>
      <c r="DT112" s="175"/>
      <c r="DU112" s="175"/>
      <c r="DV112" s="175"/>
      <c r="DW112" s="175"/>
      <c r="DX112" s="175"/>
      <c r="DY112" s="175"/>
      <c r="DZ112" s="175"/>
      <c r="EA112" s="175"/>
      <c r="EB112" s="175"/>
      <c r="EC112" s="175"/>
      <c r="ED112" s="175"/>
      <c r="EE112" s="175"/>
      <c r="EF112" s="175"/>
      <c r="EG112" s="175"/>
      <c r="EH112" s="175"/>
      <c r="EI112" s="175"/>
      <c r="EJ112" s="175"/>
      <c r="EK112" s="175"/>
      <c r="EL112" s="175"/>
      <c r="EM112" s="175"/>
      <c r="EN112" s="175"/>
      <c r="EO112" s="175"/>
      <c r="EP112" s="175"/>
      <c r="EQ112" s="175"/>
      <c r="ER112" s="175"/>
      <c r="ES112" s="175"/>
      <c r="ET112" s="175"/>
      <c r="EU112" s="175"/>
      <c r="EV112" s="175"/>
      <c r="EW112" s="175"/>
      <c r="EX112" s="175"/>
      <c r="EY112" s="175"/>
      <c r="EZ112" s="175"/>
      <c r="FA112" s="175"/>
      <c r="FB112" s="175"/>
      <c r="FC112" s="175"/>
      <c r="FD112" s="175"/>
      <c r="FE112" s="175"/>
      <c r="FF112" s="175"/>
      <c r="FG112" s="175"/>
      <c r="FH112" s="175"/>
      <c r="FI112" s="175"/>
      <c r="FJ112" s="175"/>
      <c r="FK112" s="175"/>
      <c r="FL112" s="175"/>
      <c r="FM112" s="175"/>
      <c r="FN112" s="175"/>
      <c r="FO112" s="175"/>
      <c r="FP112" s="175"/>
      <c r="FQ112" s="175"/>
      <c r="FR112" s="175"/>
      <c r="FS112" s="175"/>
      <c r="FT112" s="175"/>
      <c r="FU112" s="175"/>
      <c r="FV112" s="175"/>
      <c r="FW112" s="175"/>
      <c r="FX112" s="175"/>
      <c r="FY112" s="175"/>
      <c r="FZ112" s="175"/>
      <c r="GA112" s="175"/>
      <c r="GB112" s="175"/>
      <c r="GC112" s="175"/>
      <c r="GD112" s="175"/>
      <c r="GE112" s="175"/>
      <c r="GF112" s="175"/>
      <c r="GG112" s="175"/>
      <c r="GH112" s="175"/>
      <c r="GI112" s="175"/>
      <c r="GJ112" s="175"/>
      <c r="GK112" s="175"/>
      <c r="GL112" s="175"/>
      <c r="GM112" s="175"/>
      <c r="GN112" s="175"/>
      <c r="GO112" s="175"/>
      <c r="GP112" s="175"/>
      <c r="GQ112" s="175"/>
      <c r="GR112" s="175"/>
      <c r="GS112" s="175"/>
      <c r="GT112" s="175"/>
      <c r="GU112" s="175"/>
      <c r="GV112" s="175"/>
      <c r="GW112" s="175"/>
      <c r="GX112" s="175"/>
      <c r="GY112" s="175"/>
      <c r="GZ112" s="175"/>
      <c r="HA112" s="175"/>
      <c r="HB112" s="175"/>
      <c r="HC112" s="175"/>
      <c r="HD112" s="175"/>
      <c r="HE112" s="175"/>
      <c r="HF112" s="175"/>
      <c r="HG112" s="175"/>
      <c r="HH112" s="175"/>
      <c r="HI112" s="175"/>
      <c r="HJ112" s="175"/>
      <c r="HK112" s="175"/>
      <c r="HL112" s="175"/>
      <c r="HM112" s="175"/>
      <c r="HN112" s="175"/>
      <c r="HO112" s="175"/>
      <c r="HP112" s="175"/>
      <c r="HQ112" s="175"/>
      <c r="HR112" s="175"/>
      <c r="HS112" s="175"/>
      <c r="HT112" s="175"/>
      <c r="HU112" s="175"/>
      <c r="HV112" s="175"/>
      <c r="HW112" s="175"/>
      <c r="HX112" s="175"/>
      <c r="HY112" s="175"/>
      <c r="HZ112" s="175"/>
      <c r="IA112" s="175"/>
      <c r="IB112" s="175"/>
      <c r="IC112" s="175"/>
      <c r="ID112" s="175"/>
      <c r="IE112" s="175"/>
      <c r="IF112" s="175"/>
      <c r="IG112" s="175"/>
      <c r="IH112" s="175"/>
      <c r="II112" s="175"/>
      <c r="IJ112" s="175"/>
      <c r="IK112" s="175"/>
      <c r="IL112" s="175"/>
      <c r="IM112" s="175"/>
      <c r="IN112" s="175"/>
      <c r="IO112" s="175"/>
      <c r="IP112" s="175"/>
      <c r="IQ112" s="175"/>
      <c r="IR112" s="175"/>
      <c r="IS112" s="175"/>
      <c r="IT112" s="175"/>
      <c r="IU112" s="175"/>
      <c r="IV112" s="175"/>
      <c r="IW112" s="175"/>
      <c r="IX112" s="175"/>
      <c r="IY112" s="175"/>
      <c r="IZ112" s="175"/>
    </row>
    <row r="113" spans="1:260" s="13" customFormat="1" ht="18" customHeight="1">
      <c r="A113" s="99"/>
      <c r="B113" s="26"/>
      <c r="C113" s="175"/>
      <c r="D113" s="175"/>
      <c r="E113" t="s">
        <v>383</v>
      </c>
      <c r="F113" s="175">
        <v>8768</v>
      </c>
      <c r="G113" s="175" t="s">
        <v>26</v>
      </c>
      <c r="H113" t="s">
        <v>112</v>
      </c>
      <c r="I113" s="175">
        <f t="shared" si="12"/>
        <v>0</v>
      </c>
      <c r="J113" s="99">
        <f>I113</f>
        <v>0</v>
      </c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  <c r="BI113" s="175"/>
      <c r="BJ113" s="175"/>
      <c r="BK113" s="175"/>
      <c r="BL113" s="175"/>
      <c r="BM113" s="175"/>
      <c r="BN113" s="175"/>
      <c r="BO113" s="175"/>
      <c r="BP113" s="175"/>
      <c r="BQ113" s="175"/>
      <c r="BR113" s="175"/>
      <c r="BS113" s="175"/>
      <c r="BT113" s="175"/>
      <c r="BU113" s="175"/>
      <c r="BV113" s="175"/>
      <c r="BW113" s="175"/>
      <c r="BX113" s="175"/>
      <c r="BY113" s="17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  <c r="CU113" s="175"/>
      <c r="CV113" s="175"/>
      <c r="CW113" s="175"/>
      <c r="CX113" s="175"/>
      <c r="CY113" s="175"/>
      <c r="CZ113" s="175"/>
      <c r="DA113" s="175"/>
      <c r="DB113" s="175"/>
      <c r="DC113" s="175"/>
      <c r="DD113" s="175"/>
      <c r="DE113" s="175"/>
      <c r="DF113" s="175"/>
      <c r="DG113" s="175"/>
      <c r="DH113" s="175"/>
      <c r="DI113" s="175"/>
      <c r="DJ113" s="175"/>
      <c r="DK113" s="175"/>
      <c r="DL113" s="175"/>
      <c r="DM113" s="175">
        <v>0</v>
      </c>
      <c r="DN113" s="175"/>
      <c r="DO113" s="175"/>
      <c r="DP113" s="175"/>
      <c r="DQ113" s="175"/>
      <c r="DR113" s="175"/>
      <c r="DS113" s="175"/>
      <c r="DT113" s="175"/>
      <c r="DU113" s="175"/>
      <c r="DV113" s="175"/>
      <c r="DW113" s="175"/>
      <c r="DX113" s="175"/>
      <c r="DY113" s="175"/>
      <c r="DZ113" s="175"/>
      <c r="EA113" s="175"/>
      <c r="EB113" s="175"/>
      <c r="EC113" s="175"/>
      <c r="ED113" s="175"/>
      <c r="EE113" s="175"/>
      <c r="EF113" s="175"/>
      <c r="EG113" s="175"/>
      <c r="EH113" s="175"/>
      <c r="EI113" s="175"/>
      <c r="EJ113" s="175"/>
      <c r="EK113" s="175"/>
      <c r="EL113" s="175"/>
      <c r="EM113" s="175"/>
      <c r="EN113" s="175"/>
      <c r="EO113" s="175"/>
      <c r="EP113" s="175"/>
      <c r="EQ113" s="175"/>
      <c r="ER113" s="175"/>
      <c r="ES113" s="175"/>
      <c r="ET113" s="175"/>
      <c r="EU113" s="175"/>
      <c r="EV113" s="175"/>
      <c r="EW113" s="175"/>
      <c r="EX113" s="175"/>
      <c r="EY113" s="175"/>
      <c r="EZ113" s="175"/>
      <c r="FA113" s="175"/>
      <c r="FB113" s="175"/>
      <c r="FC113" s="175"/>
      <c r="FD113" s="175"/>
      <c r="FE113" s="175"/>
      <c r="FF113" s="175"/>
      <c r="FG113" s="175"/>
      <c r="FH113" s="175"/>
      <c r="FI113" s="175"/>
      <c r="FJ113" s="175"/>
      <c r="FK113" s="175"/>
      <c r="FL113" s="175"/>
      <c r="FM113" s="175"/>
      <c r="FN113" s="175"/>
      <c r="FO113" s="175"/>
      <c r="FP113" s="175"/>
      <c r="FQ113" s="175"/>
      <c r="FR113" s="175"/>
      <c r="FS113" s="175"/>
      <c r="FT113" s="175"/>
      <c r="FU113" s="175"/>
      <c r="FV113" s="175"/>
      <c r="FW113" s="175"/>
      <c r="FX113" s="175"/>
      <c r="FY113" s="175"/>
      <c r="FZ113" s="175"/>
      <c r="GA113" s="175"/>
      <c r="GB113" s="175"/>
      <c r="GC113" s="175"/>
      <c r="GD113" s="175"/>
      <c r="GE113" s="175"/>
      <c r="GF113" s="175"/>
      <c r="GG113" s="175"/>
      <c r="GH113" s="175"/>
      <c r="GI113" s="175"/>
      <c r="GJ113" s="175"/>
      <c r="GK113" s="175"/>
      <c r="GL113" s="175"/>
      <c r="GM113" s="175"/>
      <c r="GN113" s="175"/>
      <c r="GO113" s="175"/>
      <c r="GP113" s="175"/>
      <c r="GQ113" s="175"/>
      <c r="GR113" s="175"/>
      <c r="GS113" s="175"/>
      <c r="GT113" s="175"/>
      <c r="GU113" s="175"/>
      <c r="GV113" s="175"/>
      <c r="GW113" s="175"/>
      <c r="GX113" s="175"/>
      <c r="GY113" s="175"/>
      <c r="GZ113" s="175"/>
      <c r="HA113" s="175"/>
      <c r="HB113" s="175"/>
      <c r="HC113" s="175"/>
      <c r="HD113" s="175"/>
      <c r="HE113" s="175"/>
      <c r="HF113" s="175"/>
      <c r="HG113" s="175"/>
      <c r="HH113" s="175"/>
      <c r="HI113" s="175"/>
      <c r="HJ113" s="175"/>
      <c r="HK113" s="175"/>
      <c r="HL113" s="175"/>
      <c r="HM113" s="175"/>
      <c r="HN113" s="175"/>
      <c r="HO113" s="175"/>
      <c r="HP113" s="175"/>
      <c r="HQ113" s="175"/>
      <c r="HR113" s="175"/>
      <c r="HS113" s="175"/>
      <c r="HT113" s="175"/>
      <c r="HU113" s="175"/>
      <c r="HV113" s="175"/>
      <c r="HW113" s="175"/>
      <c r="HX113" s="175"/>
      <c r="HY113" s="175"/>
      <c r="HZ113" s="175"/>
      <c r="IA113" s="175"/>
      <c r="IB113" s="175"/>
      <c r="IC113" s="175"/>
      <c r="ID113" s="175"/>
      <c r="IE113" s="175"/>
      <c r="IF113" s="175"/>
      <c r="IG113" s="175"/>
      <c r="IH113" s="175"/>
      <c r="II113" s="175"/>
      <c r="IJ113" s="175"/>
      <c r="IK113" s="175"/>
      <c r="IL113" s="175"/>
      <c r="IM113" s="175"/>
      <c r="IN113" s="175"/>
      <c r="IO113" s="175"/>
      <c r="IP113" s="175"/>
      <c r="IQ113" s="175"/>
      <c r="IR113" s="175"/>
      <c r="IS113" s="175"/>
      <c r="IT113" s="175"/>
      <c r="IU113" s="175"/>
      <c r="IV113" s="175"/>
      <c r="IW113" s="175"/>
      <c r="IX113" s="175"/>
      <c r="IY113" s="175"/>
      <c r="IZ113" s="175"/>
    </row>
    <row r="114" spans="1:260" s="13" customFormat="1" ht="18" customHeight="1">
      <c r="A114" s="99" t="s">
        <v>530</v>
      </c>
      <c r="B114" s="26" t="s">
        <v>536</v>
      </c>
      <c r="C114" s="175">
        <v>11123</v>
      </c>
      <c r="D114" s="175">
        <v>2015</v>
      </c>
      <c r="E114" s="4" t="s">
        <v>535</v>
      </c>
      <c r="F114" s="175">
        <v>8648</v>
      </c>
      <c r="G114" s="12" t="s">
        <v>16</v>
      </c>
      <c r="H114" s="4" t="s">
        <v>110</v>
      </c>
      <c r="I114" s="175">
        <f t="shared" si="12"/>
        <v>0</v>
      </c>
      <c r="J114" s="99">
        <f t="shared" si="11"/>
        <v>0</v>
      </c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75"/>
      <c r="BK114" s="175"/>
      <c r="BL114" s="175"/>
      <c r="BM114" s="175"/>
      <c r="BN114" s="175"/>
      <c r="BO114" s="175"/>
      <c r="BP114" s="175"/>
      <c r="BQ114" s="175"/>
      <c r="BR114" s="175"/>
      <c r="BS114" s="175"/>
      <c r="BT114" s="175"/>
      <c r="BU114" s="175"/>
      <c r="BV114" s="175"/>
      <c r="BW114" s="175"/>
      <c r="BX114" s="175"/>
      <c r="BY114" s="17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  <c r="CU114" s="175"/>
      <c r="CV114" s="175"/>
      <c r="CW114" s="175"/>
      <c r="CX114" s="175"/>
      <c r="CY114" s="175"/>
      <c r="CZ114" s="175"/>
      <c r="DA114" s="175"/>
      <c r="DB114" s="175"/>
      <c r="DC114" s="175"/>
      <c r="DD114" s="175"/>
      <c r="DE114" s="175"/>
      <c r="DF114" s="175"/>
      <c r="DG114" s="175"/>
      <c r="DH114" s="175"/>
      <c r="DI114" s="175"/>
      <c r="DJ114" s="175"/>
      <c r="DK114" s="175"/>
      <c r="DL114" s="175"/>
      <c r="DM114" s="175"/>
      <c r="DN114" s="175"/>
      <c r="DO114" s="175"/>
      <c r="DP114" s="175"/>
      <c r="DQ114" s="175"/>
      <c r="DR114" s="175"/>
      <c r="DS114" s="175"/>
      <c r="DT114" s="175"/>
      <c r="DU114" s="175"/>
      <c r="DV114" s="175"/>
      <c r="DW114" s="175"/>
      <c r="DX114" s="175"/>
      <c r="DY114" s="175"/>
      <c r="DZ114" s="175"/>
      <c r="EA114" s="175"/>
      <c r="EB114" s="175"/>
      <c r="EC114" s="175"/>
      <c r="ED114" s="175"/>
      <c r="EE114" s="175"/>
      <c r="EF114" s="175"/>
      <c r="EG114" s="175"/>
      <c r="EH114" s="175"/>
      <c r="EI114" s="175"/>
      <c r="EJ114" s="175"/>
      <c r="EK114" s="175"/>
      <c r="EL114" s="175"/>
      <c r="EM114" s="175"/>
      <c r="EN114" s="175"/>
      <c r="EO114" s="175"/>
      <c r="EP114" s="175"/>
      <c r="EQ114" s="175"/>
      <c r="ER114" s="175"/>
      <c r="ES114" s="175"/>
      <c r="ET114" s="175"/>
      <c r="EU114" s="175"/>
      <c r="EV114" s="175"/>
      <c r="EW114" s="175"/>
      <c r="EX114" s="175"/>
      <c r="EY114" s="175"/>
      <c r="EZ114" s="175"/>
      <c r="FA114" s="175"/>
      <c r="FB114" s="175"/>
      <c r="FC114" s="175"/>
      <c r="FD114" s="175"/>
      <c r="FE114" s="175"/>
      <c r="FF114" s="175"/>
      <c r="FG114" s="175"/>
      <c r="FH114" s="175"/>
      <c r="FI114" s="175"/>
      <c r="FJ114" s="175"/>
      <c r="FK114" s="175"/>
      <c r="FL114" s="175"/>
      <c r="FM114" s="175"/>
      <c r="FN114" s="175"/>
      <c r="FO114" s="175"/>
      <c r="FP114" s="175"/>
      <c r="FQ114" s="175"/>
      <c r="FR114" s="175"/>
      <c r="FS114" s="175"/>
      <c r="FT114" s="175"/>
      <c r="FU114" s="175"/>
      <c r="FV114" s="175"/>
      <c r="FW114" s="175"/>
      <c r="FX114" s="175"/>
      <c r="FY114" s="175"/>
      <c r="FZ114" s="175"/>
      <c r="GA114" s="175"/>
      <c r="GB114" s="175"/>
      <c r="GC114" s="175"/>
      <c r="GD114" s="175"/>
      <c r="GE114" s="175"/>
      <c r="GF114" s="175"/>
      <c r="GG114" s="175"/>
      <c r="GH114" s="175"/>
      <c r="GI114" s="175"/>
      <c r="GJ114" s="175"/>
      <c r="GK114" s="175"/>
      <c r="GL114" s="175"/>
      <c r="GM114" s="175"/>
      <c r="GN114" s="175"/>
      <c r="GO114" s="175"/>
      <c r="GP114" s="175"/>
      <c r="GQ114" s="175"/>
      <c r="GR114" s="175"/>
      <c r="GS114" s="175"/>
      <c r="GT114" s="175"/>
      <c r="GU114" s="175"/>
      <c r="GV114" s="175"/>
      <c r="GW114" s="175"/>
      <c r="GX114" s="175"/>
      <c r="GY114" s="175"/>
      <c r="GZ114" s="175"/>
      <c r="HA114" s="175"/>
      <c r="HB114" s="175"/>
      <c r="HC114" s="175"/>
      <c r="HD114" s="175"/>
      <c r="HE114" s="175"/>
      <c r="HF114" s="175"/>
      <c r="HG114" s="175"/>
      <c r="HH114" s="175"/>
      <c r="HI114" s="175"/>
      <c r="HJ114" s="175"/>
      <c r="HK114" s="175"/>
      <c r="HL114" s="175"/>
      <c r="HM114" s="175"/>
      <c r="HN114" s="175"/>
      <c r="HO114" s="175"/>
      <c r="HP114" s="175">
        <v>0</v>
      </c>
      <c r="HQ114" s="175"/>
      <c r="HR114" s="175"/>
      <c r="HS114" s="175"/>
      <c r="HT114" s="175"/>
      <c r="HU114" s="175"/>
      <c r="HV114" s="175"/>
      <c r="HW114" s="175">
        <v>0</v>
      </c>
      <c r="HX114" s="175"/>
      <c r="HY114" s="175"/>
      <c r="HZ114" s="175"/>
      <c r="IA114" s="175"/>
      <c r="IB114" s="175"/>
      <c r="IC114" s="175"/>
      <c r="ID114" s="175"/>
      <c r="IE114" s="175"/>
      <c r="IF114" s="175"/>
      <c r="IG114" s="175"/>
      <c r="IH114" s="175"/>
      <c r="II114" s="175"/>
      <c r="IJ114" s="175"/>
      <c r="IK114" s="175"/>
      <c r="IL114" s="175"/>
      <c r="IM114" s="175"/>
      <c r="IN114" s="175"/>
      <c r="IO114" s="175"/>
      <c r="IP114" s="175"/>
      <c r="IQ114" s="175"/>
      <c r="IR114" s="175"/>
      <c r="IS114" s="175"/>
      <c r="IT114" s="175"/>
      <c r="IU114" s="175"/>
      <c r="IV114" s="175"/>
      <c r="IW114" s="175"/>
      <c r="IX114" s="175"/>
      <c r="IY114" s="175"/>
      <c r="IZ114" s="175"/>
    </row>
    <row r="115" spans="1:260" s="13" customFormat="1" ht="18" customHeight="1">
      <c r="A115" s="99" t="s">
        <v>530</v>
      </c>
      <c r="B115" s="26" t="s">
        <v>235</v>
      </c>
      <c r="C115" s="175">
        <v>8360</v>
      </c>
      <c r="D115" s="175"/>
      <c r="E115" t="s">
        <v>231</v>
      </c>
      <c r="F115" s="175">
        <v>4050</v>
      </c>
      <c r="G115" s="175" t="s">
        <v>16</v>
      </c>
      <c r="H115" t="s">
        <v>75</v>
      </c>
      <c r="I115" s="175">
        <f t="shared" si="12"/>
        <v>0</v>
      </c>
      <c r="J115" s="99">
        <f>I115</f>
        <v>0</v>
      </c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  <c r="BJ115" s="175"/>
      <c r="BK115" s="175"/>
      <c r="BL115" s="175">
        <v>0</v>
      </c>
      <c r="BM115" s="175">
        <v>0</v>
      </c>
      <c r="BN115" s="175"/>
      <c r="BO115" s="175"/>
      <c r="BP115" s="175"/>
      <c r="BQ115" s="175"/>
      <c r="BR115" s="175"/>
      <c r="BS115" s="175"/>
      <c r="BT115" s="175"/>
      <c r="BU115" s="175"/>
      <c r="BV115" s="175"/>
      <c r="BW115" s="175"/>
      <c r="BX115" s="175"/>
      <c r="BY115" s="17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  <c r="CU115" s="175"/>
      <c r="CV115" s="175"/>
      <c r="CW115" s="175"/>
      <c r="CX115" s="175"/>
      <c r="CY115" s="175"/>
      <c r="CZ115" s="175"/>
      <c r="DA115" s="175"/>
      <c r="DB115" s="175"/>
      <c r="DC115" s="175"/>
      <c r="DD115" s="175"/>
      <c r="DE115" s="175"/>
      <c r="DF115" s="175"/>
      <c r="DG115" s="175"/>
      <c r="DH115" s="175"/>
      <c r="DI115" s="175"/>
      <c r="DJ115" s="175"/>
      <c r="DK115" s="175"/>
      <c r="DL115" s="175"/>
      <c r="DM115" s="175"/>
      <c r="DN115" s="175"/>
      <c r="DO115" s="175"/>
      <c r="DP115" s="175"/>
      <c r="DQ115" s="175"/>
      <c r="DR115" s="175"/>
      <c r="DS115" s="175"/>
      <c r="DT115" s="175">
        <v>0</v>
      </c>
      <c r="DU115" s="175">
        <v>0</v>
      </c>
      <c r="DV115" s="175"/>
      <c r="DW115" s="175"/>
      <c r="DX115" s="175"/>
      <c r="DY115" s="175"/>
      <c r="DZ115" s="175"/>
      <c r="EA115" s="175">
        <v>0</v>
      </c>
      <c r="EB115" s="175">
        <v>0</v>
      </c>
      <c r="EC115" s="175"/>
      <c r="ED115" s="175"/>
      <c r="EE115" s="175"/>
      <c r="EF115" s="175"/>
      <c r="EG115" s="175"/>
      <c r="EH115" s="175"/>
      <c r="EI115" s="175"/>
      <c r="EJ115" s="175"/>
      <c r="EK115" s="175"/>
      <c r="EL115" s="175"/>
      <c r="EM115" s="175"/>
      <c r="EN115" s="175"/>
      <c r="EO115" s="175"/>
      <c r="EP115" s="175"/>
      <c r="EQ115" s="175"/>
      <c r="ER115" s="175"/>
      <c r="ES115" s="175"/>
      <c r="ET115" s="175"/>
      <c r="EU115" s="175"/>
      <c r="EV115" s="175"/>
      <c r="EW115" s="175"/>
      <c r="EX115" s="175"/>
      <c r="EY115" s="175"/>
      <c r="EZ115" s="175"/>
      <c r="FA115" s="175"/>
      <c r="FB115" s="175"/>
      <c r="FC115" s="175"/>
      <c r="FD115" s="175"/>
      <c r="FE115" s="175"/>
      <c r="FF115" s="175"/>
      <c r="FG115" s="175"/>
      <c r="FH115" s="175"/>
      <c r="FI115" s="175"/>
      <c r="FJ115" s="175"/>
      <c r="FK115" s="175"/>
      <c r="FL115" s="175"/>
      <c r="FM115" s="175"/>
      <c r="FN115" s="175"/>
      <c r="FO115" s="175"/>
      <c r="FP115" s="175"/>
      <c r="FQ115" s="175"/>
      <c r="FR115" s="175"/>
      <c r="FS115" s="175"/>
      <c r="FT115" s="175"/>
      <c r="FU115" s="175"/>
      <c r="FV115" s="175"/>
      <c r="FW115" s="175"/>
      <c r="FX115" s="175"/>
      <c r="FY115" s="175"/>
      <c r="FZ115" s="175"/>
      <c r="GA115" s="175"/>
      <c r="GB115" s="175"/>
      <c r="GC115" s="175"/>
      <c r="GD115" s="175"/>
      <c r="GE115" s="175"/>
      <c r="GF115" s="175"/>
      <c r="GG115" s="175"/>
      <c r="GH115" s="175"/>
      <c r="GI115" s="175"/>
      <c r="GJ115" s="175"/>
      <c r="GK115" s="175"/>
      <c r="GL115" s="175"/>
      <c r="GM115" s="175"/>
      <c r="GN115" s="175"/>
      <c r="GO115" s="175"/>
      <c r="GP115" s="175"/>
      <c r="GQ115" s="175"/>
      <c r="GR115" s="175"/>
      <c r="GS115" s="175"/>
      <c r="GT115" s="175"/>
      <c r="GU115" s="175"/>
      <c r="GV115" s="175"/>
      <c r="GW115" s="175"/>
      <c r="GX115" s="175"/>
      <c r="GY115" s="175"/>
      <c r="GZ115" s="175"/>
      <c r="HA115" s="175"/>
      <c r="HB115" s="175"/>
      <c r="HC115" s="175"/>
      <c r="HD115" s="175"/>
      <c r="HE115" s="175"/>
      <c r="HF115" s="175"/>
      <c r="HG115" s="175"/>
      <c r="HH115" s="175"/>
      <c r="HI115" s="175"/>
      <c r="HJ115" s="175"/>
      <c r="HK115" s="175"/>
      <c r="HL115" s="175"/>
      <c r="HM115" s="175"/>
      <c r="HN115" s="175"/>
      <c r="HO115" s="175"/>
      <c r="HP115" s="175"/>
      <c r="HQ115" s="175"/>
      <c r="HR115" s="175"/>
      <c r="HS115" s="175"/>
      <c r="HT115" s="175"/>
      <c r="HU115" s="175"/>
      <c r="HV115" s="175"/>
      <c r="HW115" s="175"/>
      <c r="HX115" s="175"/>
      <c r="HY115" s="175"/>
      <c r="HZ115" s="175"/>
      <c r="IA115" s="175"/>
      <c r="IB115" s="175"/>
      <c r="IC115" s="175"/>
      <c r="ID115" s="175"/>
      <c r="IE115" s="175"/>
      <c r="IF115" s="175"/>
      <c r="IG115" s="175"/>
      <c r="IH115" s="175"/>
      <c r="II115" s="175"/>
      <c r="IJ115" s="175"/>
      <c r="IK115" s="175"/>
      <c r="IL115" s="175"/>
      <c r="IM115" s="175"/>
      <c r="IN115" s="175"/>
      <c r="IO115" s="175"/>
      <c r="IP115" s="175"/>
      <c r="IQ115" s="175"/>
      <c r="IR115" s="175"/>
      <c r="IS115" s="175"/>
      <c r="IT115" s="175"/>
      <c r="IU115" s="175"/>
      <c r="IV115" s="175"/>
      <c r="IW115" s="175"/>
      <c r="IX115" s="175"/>
      <c r="IY115" s="175"/>
      <c r="IZ115" s="175"/>
    </row>
    <row r="116" spans="1:260" s="13" customFormat="1" ht="18" customHeight="1">
      <c r="A116" s="99" t="s">
        <v>530</v>
      </c>
      <c r="B116" s="26" t="s">
        <v>212</v>
      </c>
      <c r="C116" s="175">
        <v>10259</v>
      </c>
      <c r="D116" s="175">
        <v>2013</v>
      </c>
      <c r="E116" t="s">
        <v>211</v>
      </c>
      <c r="F116" s="175">
        <v>7879</v>
      </c>
      <c r="G116" s="175" t="s">
        <v>16</v>
      </c>
      <c r="H116" t="s">
        <v>207</v>
      </c>
      <c r="I116" s="175">
        <f t="shared" si="12"/>
        <v>0</v>
      </c>
      <c r="J116" s="99">
        <f>I116</f>
        <v>0</v>
      </c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  <c r="BI116" s="175"/>
      <c r="BJ116" s="175"/>
      <c r="BK116" s="175"/>
      <c r="BL116" s="175"/>
      <c r="BM116" s="175"/>
      <c r="BN116" s="175"/>
      <c r="BO116" s="175"/>
      <c r="BP116" s="175"/>
      <c r="BQ116" s="175"/>
      <c r="BR116" s="175"/>
      <c r="BS116" s="175"/>
      <c r="BT116" s="175"/>
      <c r="BU116" s="175"/>
      <c r="BV116" s="175"/>
      <c r="BW116" s="175"/>
      <c r="BX116" s="175"/>
      <c r="BY116" s="17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  <c r="CU116" s="175"/>
      <c r="CV116" s="175"/>
      <c r="CW116" s="175"/>
      <c r="CX116" s="175"/>
      <c r="CY116" s="175"/>
      <c r="CZ116" s="175"/>
      <c r="DA116" s="175"/>
      <c r="DB116" s="175"/>
      <c r="DC116" s="175"/>
      <c r="DD116" s="175"/>
      <c r="DE116" s="175"/>
      <c r="DF116" s="175"/>
      <c r="DG116" s="175"/>
      <c r="DH116" s="175"/>
      <c r="DI116" s="175"/>
      <c r="DJ116" s="175"/>
      <c r="DK116" s="175"/>
      <c r="DL116" s="175"/>
      <c r="DM116" s="175"/>
      <c r="DN116" s="175">
        <v>0</v>
      </c>
      <c r="DO116" s="175">
        <v>0</v>
      </c>
      <c r="DP116" s="175"/>
      <c r="DQ116" s="175"/>
      <c r="DR116" s="175"/>
      <c r="DS116" s="175"/>
      <c r="DT116" s="175"/>
      <c r="DU116" s="175"/>
      <c r="DV116" s="175"/>
      <c r="DW116" s="175"/>
      <c r="DX116" s="175"/>
      <c r="DY116" s="175"/>
      <c r="DZ116" s="175"/>
      <c r="EA116" s="175"/>
      <c r="EB116" s="175"/>
      <c r="EC116" s="175"/>
      <c r="ED116" s="175"/>
      <c r="EE116" s="175"/>
      <c r="EF116" s="175"/>
      <c r="EG116" s="175"/>
      <c r="EH116" s="175"/>
      <c r="EI116" s="175"/>
      <c r="EJ116" s="175"/>
      <c r="EK116" s="175"/>
      <c r="EL116" s="175"/>
      <c r="EM116" s="175"/>
      <c r="EN116" s="175"/>
      <c r="EO116" s="175"/>
      <c r="EP116" s="175"/>
      <c r="EQ116" s="175"/>
      <c r="ER116" s="175"/>
      <c r="ES116" s="175"/>
      <c r="ET116" s="175"/>
      <c r="EU116" s="175"/>
      <c r="EV116" s="175"/>
      <c r="EW116" s="175"/>
      <c r="EX116" s="175"/>
      <c r="EY116" s="175"/>
      <c r="EZ116" s="175"/>
      <c r="FA116" s="175"/>
      <c r="FB116" s="175"/>
      <c r="FC116" s="175"/>
      <c r="FD116" s="175"/>
      <c r="FE116" s="175"/>
      <c r="FF116" s="175"/>
      <c r="FG116" s="175"/>
      <c r="FH116" s="175"/>
      <c r="FI116" s="175"/>
      <c r="FJ116" s="175"/>
      <c r="FK116" s="175"/>
      <c r="FL116" s="175"/>
      <c r="FM116" s="175"/>
      <c r="FN116" s="175"/>
      <c r="FO116" s="175"/>
      <c r="FP116" s="175"/>
      <c r="FQ116" s="175"/>
      <c r="FR116" s="175"/>
      <c r="FS116" s="175"/>
      <c r="FT116" s="175"/>
      <c r="FU116" s="175"/>
      <c r="FV116" s="175"/>
      <c r="FW116" s="175"/>
      <c r="FX116" s="175"/>
      <c r="FY116" s="175"/>
      <c r="FZ116" s="175"/>
      <c r="GA116" s="175"/>
      <c r="GB116" s="175"/>
      <c r="GC116" s="175"/>
      <c r="GD116" s="175"/>
      <c r="GE116" s="175"/>
      <c r="GF116" s="175"/>
      <c r="GG116" s="175"/>
      <c r="GH116" s="175"/>
      <c r="GI116" s="175"/>
      <c r="GJ116" s="175"/>
      <c r="GK116" s="175"/>
      <c r="GL116" s="175"/>
      <c r="GM116" s="175"/>
      <c r="GN116" s="175"/>
      <c r="GO116" s="175"/>
      <c r="GP116" s="175"/>
      <c r="GQ116" s="175"/>
      <c r="GR116" s="175"/>
      <c r="GS116" s="175"/>
      <c r="GT116" s="175"/>
      <c r="GU116" s="175"/>
      <c r="GV116" s="175"/>
      <c r="GW116" s="175"/>
      <c r="GX116" s="175"/>
      <c r="GY116" s="175"/>
      <c r="GZ116" s="175"/>
      <c r="HA116" s="175"/>
      <c r="HB116" s="175"/>
      <c r="HC116" s="175"/>
      <c r="HD116" s="175"/>
      <c r="HE116" s="175"/>
      <c r="HF116" s="175"/>
      <c r="HG116" s="175"/>
      <c r="HH116" s="175"/>
      <c r="HI116" s="175"/>
      <c r="HJ116" s="175"/>
      <c r="HK116" s="175"/>
      <c r="HL116" s="175"/>
      <c r="HM116" s="175"/>
      <c r="HN116" s="175"/>
      <c r="HO116" s="175"/>
      <c r="HP116" s="175"/>
      <c r="HQ116" s="175"/>
      <c r="HR116" s="175"/>
      <c r="HS116" s="175"/>
      <c r="HT116" s="175"/>
      <c r="HU116" s="175"/>
      <c r="HV116" s="175"/>
      <c r="HW116" s="175"/>
      <c r="HX116" s="175"/>
      <c r="HY116" s="175"/>
      <c r="HZ116" s="175"/>
      <c r="IA116" s="175"/>
      <c r="IB116" s="175"/>
      <c r="IC116" s="175"/>
      <c r="ID116" s="175"/>
      <c r="IE116" s="175"/>
      <c r="IF116" s="175"/>
      <c r="IG116" s="175"/>
      <c r="IH116" s="175"/>
      <c r="II116" s="175"/>
      <c r="IJ116" s="175"/>
      <c r="IK116" s="175"/>
      <c r="IL116" s="175"/>
      <c r="IM116" s="175"/>
      <c r="IN116" s="175"/>
      <c r="IO116" s="175"/>
      <c r="IP116" s="175"/>
      <c r="IQ116" s="175"/>
      <c r="IR116" s="175"/>
      <c r="IS116" s="175"/>
      <c r="IT116" s="175"/>
      <c r="IU116" s="175"/>
      <c r="IV116" s="175"/>
      <c r="IW116" s="175"/>
      <c r="IX116" s="175"/>
      <c r="IY116" s="175"/>
      <c r="IZ116" s="175"/>
    </row>
    <row r="117" spans="1:260" s="13" customFormat="1" ht="18" customHeight="1">
      <c r="A117" s="99" t="s">
        <v>530</v>
      </c>
      <c r="B117" s="26" t="s">
        <v>126</v>
      </c>
      <c r="C117" s="175">
        <v>8340</v>
      </c>
      <c r="D117" s="175"/>
      <c r="E117" t="s">
        <v>125</v>
      </c>
      <c r="F117" s="175">
        <v>5712</v>
      </c>
      <c r="G117" s="175" t="s">
        <v>16</v>
      </c>
      <c r="H117" t="s">
        <v>243</v>
      </c>
      <c r="I117" s="175">
        <f t="shared" si="12"/>
        <v>0</v>
      </c>
      <c r="J117" s="99">
        <f>I117</f>
        <v>0</v>
      </c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  <c r="BI117" s="175"/>
      <c r="BJ117" s="175"/>
      <c r="BK117" s="175"/>
      <c r="BL117" s="175">
        <v>0</v>
      </c>
      <c r="BM117" s="175">
        <v>0</v>
      </c>
      <c r="BN117" s="175"/>
      <c r="BO117" s="175"/>
      <c r="BP117" s="175"/>
      <c r="BQ117" s="175"/>
      <c r="BR117" s="175"/>
      <c r="BS117" s="175"/>
      <c r="BT117" s="175">
        <v>0</v>
      </c>
      <c r="BU117" s="175">
        <v>0</v>
      </c>
      <c r="BV117" s="175"/>
      <c r="BW117" s="175"/>
      <c r="BX117" s="175"/>
      <c r="BY117" s="17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  <c r="CU117" s="175"/>
      <c r="CV117" s="175"/>
      <c r="CW117" s="175"/>
      <c r="CX117" s="175"/>
      <c r="CY117" s="175"/>
      <c r="CZ117" s="175"/>
      <c r="DA117" s="175"/>
      <c r="DB117" s="175"/>
      <c r="DC117" s="175"/>
      <c r="DD117" s="175"/>
      <c r="DE117" s="175"/>
      <c r="DF117" s="175"/>
      <c r="DG117" s="175"/>
      <c r="DH117" s="175"/>
      <c r="DI117" s="175"/>
      <c r="DJ117" s="175"/>
      <c r="DK117" s="175"/>
      <c r="DL117" s="175"/>
      <c r="DM117" s="175"/>
      <c r="DN117" s="175"/>
      <c r="DO117" s="175"/>
      <c r="DP117" s="175"/>
      <c r="DQ117" s="175"/>
      <c r="DR117" s="175"/>
      <c r="DS117" s="175"/>
      <c r="DT117" s="175"/>
      <c r="DU117" s="175"/>
      <c r="DV117" s="175"/>
      <c r="DW117" s="175"/>
      <c r="DX117" s="175"/>
      <c r="DY117" s="175"/>
      <c r="DZ117" s="175"/>
      <c r="EA117" s="175"/>
      <c r="EB117" s="175"/>
      <c r="EC117" s="175"/>
      <c r="ED117" s="175"/>
      <c r="EE117" s="175"/>
      <c r="EF117" s="175"/>
      <c r="EG117" s="175"/>
      <c r="EH117" s="175"/>
      <c r="EI117" s="175"/>
      <c r="EJ117" s="175"/>
      <c r="EK117" s="175"/>
      <c r="EL117" s="175"/>
      <c r="EM117" s="175"/>
      <c r="EN117" s="175"/>
      <c r="EO117" s="175"/>
      <c r="EP117" s="175"/>
      <c r="EQ117" s="175"/>
      <c r="ER117" s="175"/>
      <c r="ES117" s="175"/>
      <c r="ET117" s="175"/>
      <c r="EU117" s="175"/>
      <c r="EV117" s="175"/>
      <c r="EW117" s="175"/>
      <c r="EX117" s="175"/>
      <c r="EY117" s="175"/>
      <c r="EZ117" s="175"/>
      <c r="FA117" s="175"/>
      <c r="FB117" s="175"/>
      <c r="FC117" s="175"/>
      <c r="FD117" s="175"/>
      <c r="FE117" s="175"/>
      <c r="FF117" s="175"/>
      <c r="FG117" s="175"/>
      <c r="FH117" s="175"/>
      <c r="FI117" s="175"/>
      <c r="FJ117" s="175"/>
      <c r="FK117" s="175"/>
      <c r="FL117" s="175"/>
      <c r="FM117" s="175"/>
      <c r="FN117" s="175"/>
      <c r="FO117" s="175"/>
      <c r="FP117" s="175"/>
      <c r="FQ117" s="175"/>
      <c r="FR117" s="175"/>
      <c r="FS117" s="175"/>
      <c r="FT117" s="175"/>
      <c r="FU117" s="175"/>
      <c r="FV117" s="175"/>
      <c r="FW117" s="175"/>
      <c r="FX117" s="175"/>
      <c r="FY117" s="175"/>
      <c r="FZ117" s="175"/>
      <c r="GA117" s="175"/>
      <c r="GB117" s="175"/>
      <c r="GC117" s="175"/>
      <c r="GD117" s="175"/>
      <c r="GE117" s="175"/>
      <c r="GF117" s="175"/>
      <c r="GG117" s="175"/>
      <c r="GH117" s="175"/>
      <c r="GI117" s="175"/>
      <c r="GJ117" s="175"/>
      <c r="GK117" s="175"/>
      <c r="GL117" s="175"/>
      <c r="GM117" s="175"/>
      <c r="GN117" s="175"/>
      <c r="GO117" s="175"/>
      <c r="GP117" s="175"/>
      <c r="GQ117" s="175"/>
      <c r="GR117" s="175"/>
      <c r="GS117" s="175"/>
      <c r="GT117" s="175"/>
      <c r="GU117" s="175"/>
      <c r="GV117" s="175"/>
      <c r="GW117" s="175"/>
      <c r="GX117" s="175"/>
      <c r="GY117" s="175"/>
      <c r="GZ117" s="175"/>
      <c r="HA117" s="175"/>
      <c r="HB117" s="175"/>
      <c r="HC117" s="175"/>
      <c r="HD117" s="175"/>
      <c r="HE117" s="175"/>
      <c r="HF117" s="175"/>
      <c r="HG117" s="175"/>
      <c r="HH117" s="175"/>
      <c r="HI117" s="175"/>
      <c r="HJ117" s="175"/>
      <c r="HK117" s="175"/>
      <c r="HL117" s="175"/>
      <c r="HM117" s="175"/>
      <c r="HN117" s="175"/>
      <c r="HO117" s="175"/>
      <c r="HP117" s="175"/>
      <c r="HQ117" s="175"/>
      <c r="HR117" s="175"/>
      <c r="HS117" s="175"/>
      <c r="HT117" s="175"/>
      <c r="HU117" s="175"/>
      <c r="HV117" s="175"/>
      <c r="HW117" s="175"/>
      <c r="HX117" s="175"/>
      <c r="HY117" s="175"/>
      <c r="HZ117" s="175"/>
      <c r="IA117" s="175"/>
      <c r="IB117" s="175"/>
      <c r="IC117" s="175"/>
      <c r="ID117" s="175"/>
      <c r="IE117" s="175"/>
      <c r="IF117" s="175"/>
      <c r="IG117" s="175"/>
      <c r="IH117" s="175"/>
      <c r="II117" s="175"/>
      <c r="IJ117" s="175"/>
      <c r="IK117" s="175"/>
      <c r="IL117" s="175"/>
      <c r="IM117" s="175"/>
      <c r="IN117" s="175"/>
      <c r="IO117" s="175"/>
      <c r="IP117" s="175"/>
      <c r="IQ117" s="175"/>
      <c r="IR117" s="175"/>
      <c r="IS117" s="175"/>
      <c r="IT117" s="175"/>
      <c r="IU117" s="175"/>
      <c r="IV117" s="175"/>
      <c r="IW117" s="175"/>
      <c r="IX117" s="175"/>
      <c r="IY117" s="175"/>
      <c r="IZ117" s="175"/>
    </row>
    <row r="118" spans="1:260" s="13" customFormat="1" ht="18" customHeight="1">
      <c r="A118" s="99" t="s">
        <v>530</v>
      </c>
      <c r="B118" s="26" t="s">
        <v>550</v>
      </c>
      <c r="C118" s="175">
        <v>9147</v>
      </c>
      <c r="D118" s="175">
        <v>2009</v>
      </c>
      <c r="E118" s="4" t="s">
        <v>544</v>
      </c>
      <c r="F118" s="175">
        <v>7668</v>
      </c>
      <c r="G118" s="12" t="s">
        <v>24</v>
      </c>
      <c r="H118" s="4" t="s">
        <v>110</v>
      </c>
      <c r="I118" s="175">
        <f t="shared" si="12"/>
        <v>0</v>
      </c>
      <c r="J118" s="99">
        <f t="shared" si="11"/>
        <v>0</v>
      </c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  <c r="BJ118" s="175"/>
      <c r="BK118" s="175"/>
      <c r="BL118" s="175"/>
      <c r="BM118" s="175"/>
      <c r="BN118" s="175"/>
      <c r="BO118" s="175"/>
      <c r="BP118" s="175"/>
      <c r="BQ118" s="175"/>
      <c r="BR118" s="175"/>
      <c r="BS118" s="175"/>
      <c r="BT118" s="175"/>
      <c r="BU118" s="175"/>
      <c r="BV118" s="175"/>
      <c r="BW118" s="175"/>
      <c r="BX118" s="175"/>
      <c r="BY118" s="17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  <c r="CU118" s="175"/>
      <c r="CV118" s="175"/>
      <c r="CW118" s="175"/>
      <c r="CX118" s="175"/>
      <c r="CY118" s="175"/>
      <c r="CZ118" s="175"/>
      <c r="DA118" s="175"/>
      <c r="DB118" s="175"/>
      <c r="DC118" s="175"/>
      <c r="DD118" s="175"/>
      <c r="DE118" s="175"/>
      <c r="DF118" s="175"/>
      <c r="DG118" s="175"/>
      <c r="DH118" s="175"/>
      <c r="DI118" s="175"/>
      <c r="DJ118" s="175"/>
      <c r="DK118" s="175"/>
      <c r="DL118" s="175"/>
      <c r="DM118" s="175"/>
      <c r="DN118" s="175"/>
      <c r="DO118" s="175"/>
      <c r="DP118" s="175"/>
      <c r="DQ118" s="175"/>
      <c r="DR118" s="175"/>
      <c r="DS118" s="175"/>
      <c r="DT118" s="175"/>
      <c r="DU118" s="175"/>
      <c r="DV118" s="175"/>
      <c r="DW118" s="175"/>
      <c r="DX118" s="175"/>
      <c r="DY118" s="175"/>
      <c r="DZ118" s="175"/>
      <c r="EA118" s="175"/>
      <c r="EB118" s="175"/>
      <c r="EC118" s="175"/>
      <c r="ED118" s="175"/>
      <c r="EE118" s="175"/>
      <c r="EF118" s="175"/>
      <c r="EG118" s="175"/>
      <c r="EH118" s="175"/>
      <c r="EI118" s="175"/>
      <c r="EJ118" s="175"/>
      <c r="EK118" s="175"/>
      <c r="EL118" s="175"/>
      <c r="EM118" s="175"/>
      <c r="EN118" s="175"/>
      <c r="EO118" s="175"/>
      <c r="EP118" s="175"/>
      <c r="EQ118" s="175"/>
      <c r="ER118" s="175"/>
      <c r="ES118" s="175"/>
      <c r="ET118" s="175"/>
      <c r="EU118" s="175"/>
      <c r="EV118" s="175"/>
      <c r="EW118" s="175"/>
      <c r="EX118" s="175"/>
      <c r="EY118" s="175"/>
      <c r="EZ118" s="175"/>
      <c r="FA118" s="175"/>
      <c r="FB118" s="175"/>
      <c r="FC118" s="175"/>
      <c r="FD118" s="175"/>
      <c r="FE118" s="175"/>
      <c r="FF118" s="175"/>
      <c r="FG118" s="175"/>
      <c r="FH118" s="175"/>
      <c r="FI118" s="175"/>
      <c r="FJ118" s="175"/>
      <c r="FK118" s="175"/>
      <c r="FL118" s="175"/>
      <c r="FM118" s="175"/>
      <c r="FN118" s="175"/>
      <c r="FO118" s="175"/>
      <c r="FP118" s="175"/>
      <c r="FQ118" s="175"/>
      <c r="FR118" s="175"/>
      <c r="FS118" s="175"/>
      <c r="FT118" s="175"/>
      <c r="FU118" s="175"/>
      <c r="FV118" s="175"/>
      <c r="FW118" s="175"/>
      <c r="FX118" s="175"/>
      <c r="FY118" s="175"/>
      <c r="FZ118" s="175"/>
      <c r="GA118" s="175"/>
      <c r="GB118" s="175"/>
      <c r="GC118" s="175"/>
      <c r="GD118" s="175"/>
      <c r="GE118" s="175"/>
      <c r="GF118" s="175"/>
      <c r="GG118" s="175"/>
      <c r="GH118" s="175"/>
      <c r="GI118" s="175"/>
      <c r="GJ118" s="175"/>
      <c r="GK118" s="175"/>
      <c r="GL118" s="175"/>
      <c r="GM118" s="175"/>
      <c r="GN118" s="175"/>
      <c r="GO118" s="175"/>
      <c r="GP118" s="175"/>
      <c r="GQ118" s="175"/>
      <c r="GR118" s="175"/>
      <c r="GS118" s="175"/>
      <c r="GT118" s="175"/>
      <c r="GU118" s="175"/>
      <c r="GV118" s="175"/>
      <c r="GW118" s="175"/>
      <c r="GX118" s="175"/>
      <c r="GY118" s="175"/>
      <c r="GZ118" s="175"/>
      <c r="HA118" s="175"/>
      <c r="HB118" s="175"/>
      <c r="HC118" s="175"/>
      <c r="HD118" s="175"/>
      <c r="HE118" s="175"/>
      <c r="HF118" s="175"/>
      <c r="HG118" s="175"/>
      <c r="HH118" s="175"/>
      <c r="HI118" s="175"/>
      <c r="HJ118" s="175"/>
      <c r="HK118" s="175"/>
      <c r="HL118" s="175"/>
      <c r="HM118" s="175"/>
      <c r="HN118" s="175"/>
      <c r="HO118" s="175"/>
      <c r="HP118" s="175"/>
      <c r="HQ118" s="175">
        <v>0</v>
      </c>
      <c r="HR118" s="175"/>
      <c r="HS118" s="175"/>
      <c r="HT118" s="175"/>
      <c r="HU118" s="175"/>
      <c r="HV118" s="175"/>
      <c r="HW118" s="175"/>
      <c r="HX118" s="175">
        <v>0</v>
      </c>
      <c r="HY118" s="175"/>
      <c r="HZ118" s="175"/>
      <c r="IA118" s="175"/>
      <c r="IB118" s="175"/>
      <c r="IC118" s="175"/>
      <c r="ID118" s="175"/>
      <c r="IE118" s="175"/>
      <c r="IF118" s="175"/>
      <c r="IG118" s="175"/>
      <c r="IH118" s="175"/>
      <c r="II118" s="175"/>
      <c r="IJ118" s="175"/>
      <c r="IK118" s="175"/>
      <c r="IL118" s="175"/>
      <c r="IM118" s="175"/>
      <c r="IN118" s="175"/>
      <c r="IO118" s="175"/>
      <c r="IP118" s="175"/>
      <c r="IQ118" s="175"/>
      <c r="IR118" s="175"/>
      <c r="IS118" s="175"/>
      <c r="IT118" s="175"/>
      <c r="IU118" s="175"/>
      <c r="IV118" s="175"/>
      <c r="IW118" s="175"/>
      <c r="IX118" s="175"/>
      <c r="IY118" s="175"/>
      <c r="IZ118" s="175"/>
    </row>
    <row r="119" spans="1:260" s="13" customFormat="1" ht="18" customHeight="1">
      <c r="A119" s="99" t="s">
        <v>530</v>
      </c>
      <c r="B119" s="26" t="s">
        <v>128</v>
      </c>
      <c r="C119" s="175">
        <v>10187</v>
      </c>
      <c r="D119" s="175">
        <v>2011</v>
      </c>
      <c r="E119" t="s">
        <v>340</v>
      </c>
      <c r="F119" s="175">
        <v>7992</v>
      </c>
      <c r="G119" s="175" t="s">
        <v>24</v>
      </c>
      <c r="H119" t="s">
        <v>302</v>
      </c>
      <c r="I119" s="175">
        <f t="shared" si="12"/>
        <v>0</v>
      </c>
      <c r="J119" s="99">
        <f t="shared" si="11"/>
        <v>0</v>
      </c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>
        <v>0</v>
      </c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175"/>
      <c r="BN119" s="175"/>
      <c r="BO119" s="175"/>
      <c r="BP119" s="175"/>
      <c r="BQ119" s="175"/>
      <c r="BR119" s="175"/>
      <c r="BS119" s="175"/>
      <c r="BT119" s="175"/>
      <c r="BU119" s="175"/>
      <c r="BV119" s="175"/>
      <c r="BW119" s="175"/>
      <c r="BX119" s="175"/>
      <c r="BY119" s="17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>
        <v>0</v>
      </c>
      <c r="CL119" s="175"/>
      <c r="CM119" s="175"/>
      <c r="CN119" s="175"/>
      <c r="CO119" s="175"/>
      <c r="CP119" s="175"/>
      <c r="CQ119" s="175"/>
      <c r="CR119" s="175"/>
      <c r="CS119" s="175"/>
      <c r="CT119" s="175"/>
      <c r="CU119" s="175"/>
      <c r="CV119" s="175"/>
      <c r="CW119" s="175"/>
      <c r="CX119" s="175"/>
      <c r="CY119" s="175"/>
      <c r="CZ119" s="175"/>
      <c r="DA119" s="175"/>
      <c r="DB119" s="175"/>
      <c r="DC119" s="175"/>
      <c r="DD119" s="175"/>
      <c r="DE119" s="175"/>
      <c r="DF119" s="175"/>
      <c r="DG119" s="175"/>
      <c r="DH119" s="175"/>
      <c r="DI119" s="175"/>
      <c r="DJ119" s="175"/>
      <c r="DK119" s="175"/>
      <c r="DL119" s="175"/>
      <c r="DM119" s="175"/>
      <c r="DN119" s="175"/>
      <c r="DO119" s="175"/>
      <c r="DP119" s="175"/>
      <c r="DQ119" s="175"/>
      <c r="DR119" s="175"/>
      <c r="DS119" s="175"/>
      <c r="DT119" s="175"/>
      <c r="DU119" s="175"/>
      <c r="DV119" s="175"/>
      <c r="DW119" s="175"/>
      <c r="DX119" s="175"/>
      <c r="DY119" s="175"/>
      <c r="DZ119" s="175"/>
      <c r="EA119" s="175"/>
      <c r="EB119" s="175"/>
      <c r="EC119" s="175"/>
      <c r="ED119" s="175"/>
      <c r="EE119" s="175"/>
      <c r="EF119" s="175"/>
      <c r="EG119" s="175"/>
      <c r="EH119" s="175"/>
      <c r="EI119" s="175"/>
      <c r="EJ119" s="175"/>
      <c r="EK119" s="175"/>
      <c r="EL119" s="175"/>
      <c r="EM119" s="175"/>
      <c r="EN119" s="175"/>
      <c r="EO119" s="175"/>
      <c r="EP119" s="175"/>
      <c r="EQ119" s="175"/>
      <c r="ER119" s="175"/>
      <c r="ES119" s="175"/>
      <c r="ET119" s="175"/>
      <c r="EU119" s="175"/>
      <c r="EV119" s="175"/>
      <c r="EW119" s="175"/>
      <c r="EX119" s="175"/>
      <c r="EY119" s="175"/>
      <c r="EZ119" s="175"/>
      <c r="FA119" s="175"/>
      <c r="FB119" s="175"/>
      <c r="FC119" s="175"/>
      <c r="FD119" s="175"/>
      <c r="FE119" s="175"/>
      <c r="FF119" s="175"/>
      <c r="FG119" s="175"/>
      <c r="FH119" s="175"/>
      <c r="FI119" s="175"/>
      <c r="FJ119" s="175"/>
      <c r="FK119" s="175"/>
      <c r="FL119" s="175"/>
      <c r="FM119" s="175"/>
      <c r="FN119" s="175"/>
      <c r="FO119" s="175"/>
      <c r="FP119" s="175"/>
      <c r="FQ119" s="175"/>
      <c r="FR119" s="175"/>
      <c r="FS119" s="175"/>
      <c r="FT119" s="175"/>
      <c r="FU119" s="175"/>
      <c r="FV119" s="175"/>
      <c r="FW119" s="175"/>
      <c r="FX119" s="175"/>
      <c r="FY119" s="175"/>
      <c r="FZ119" s="175"/>
      <c r="GA119" s="175"/>
      <c r="GB119" s="175"/>
      <c r="GC119" s="175"/>
      <c r="GD119" s="175"/>
      <c r="GE119" s="175"/>
      <c r="GF119" s="175"/>
      <c r="GG119" s="175"/>
      <c r="GH119" s="175"/>
      <c r="GI119" s="175"/>
      <c r="GJ119" s="175"/>
      <c r="GK119" s="175"/>
      <c r="GL119" s="175"/>
      <c r="GM119" s="175"/>
      <c r="GN119" s="175"/>
      <c r="GO119" s="175"/>
      <c r="GP119" s="175"/>
      <c r="GQ119" s="175"/>
      <c r="GR119" s="175"/>
      <c r="GS119" s="175"/>
      <c r="GT119" s="175"/>
      <c r="GU119" s="175"/>
      <c r="GV119" s="175"/>
      <c r="GW119" s="175">
        <v>0</v>
      </c>
      <c r="GX119" s="175"/>
      <c r="GY119" s="175"/>
      <c r="GZ119" s="175"/>
      <c r="HA119" s="175"/>
      <c r="HB119" s="175"/>
      <c r="HC119" s="175"/>
      <c r="HD119" s="175"/>
      <c r="HE119" s="175"/>
      <c r="HF119" s="175"/>
      <c r="HG119" s="175"/>
      <c r="HH119" s="175"/>
      <c r="HI119" s="175"/>
      <c r="HJ119" s="175"/>
      <c r="HK119" s="175"/>
      <c r="HL119" s="175"/>
      <c r="HM119" s="175"/>
      <c r="HN119" s="175"/>
      <c r="HO119" s="175"/>
      <c r="HP119" s="175"/>
      <c r="HQ119" s="175"/>
      <c r="HR119" s="175"/>
      <c r="HS119" s="175"/>
      <c r="HT119" s="175"/>
      <c r="HU119" s="175"/>
      <c r="HV119" s="175"/>
      <c r="HW119" s="175"/>
      <c r="HX119" s="175"/>
      <c r="HY119" s="175"/>
      <c r="HZ119" s="175"/>
      <c r="IA119" s="175"/>
      <c r="IB119" s="175"/>
      <c r="IC119" s="175"/>
      <c r="ID119" s="175"/>
      <c r="IE119" s="175"/>
      <c r="IF119" s="175"/>
      <c r="IG119" s="175"/>
      <c r="IH119" s="175"/>
      <c r="II119" s="175"/>
      <c r="IJ119" s="175"/>
      <c r="IK119" s="175"/>
      <c r="IL119" s="175"/>
      <c r="IM119" s="175"/>
      <c r="IN119" s="175"/>
      <c r="IO119" s="175"/>
      <c r="IP119" s="175"/>
      <c r="IQ119" s="175"/>
      <c r="IR119" s="175"/>
      <c r="IS119" s="175"/>
      <c r="IT119" s="175"/>
      <c r="IU119" s="175"/>
      <c r="IV119" s="175"/>
      <c r="IW119" s="175"/>
      <c r="IX119" s="175"/>
      <c r="IY119" s="175"/>
      <c r="IZ119" s="175"/>
    </row>
    <row r="120" spans="1:260" s="13" customFormat="1" ht="18" customHeight="1">
      <c r="A120" s="99" t="s">
        <v>530</v>
      </c>
      <c r="B120" s="26" t="s">
        <v>379</v>
      </c>
      <c r="C120" s="175">
        <v>10438</v>
      </c>
      <c r="D120" s="175">
        <v>2014</v>
      </c>
      <c r="E120" t="s">
        <v>380</v>
      </c>
      <c r="F120" s="175">
        <v>8516</v>
      </c>
      <c r="G120" s="175" t="s">
        <v>24</v>
      </c>
      <c r="H120" t="s">
        <v>112</v>
      </c>
      <c r="I120" s="175">
        <f t="shared" si="12"/>
        <v>0</v>
      </c>
      <c r="J120" s="99">
        <f t="shared" ref="J120:J127" si="14">I120</f>
        <v>0</v>
      </c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175"/>
      <c r="BN120" s="175"/>
      <c r="BO120" s="175"/>
      <c r="BP120" s="175"/>
      <c r="BQ120" s="175"/>
      <c r="BR120" s="175"/>
      <c r="BS120" s="175"/>
      <c r="BT120" s="175"/>
      <c r="BU120" s="175"/>
      <c r="BV120" s="175"/>
      <c r="BW120" s="175"/>
      <c r="BX120" s="175"/>
      <c r="BY120" s="17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  <c r="CU120" s="175"/>
      <c r="CV120" s="175"/>
      <c r="CW120" s="175"/>
      <c r="CX120" s="175"/>
      <c r="CY120" s="175"/>
      <c r="CZ120" s="175"/>
      <c r="DA120" s="175"/>
      <c r="DB120" s="175"/>
      <c r="DC120" s="175"/>
      <c r="DD120" s="175"/>
      <c r="DE120" s="175"/>
      <c r="DF120" s="175"/>
      <c r="DG120" s="175"/>
      <c r="DH120" s="175"/>
      <c r="DI120" s="175"/>
      <c r="DJ120" s="175"/>
      <c r="DK120" s="175"/>
      <c r="DL120" s="175">
        <v>0</v>
      </c>
      <c r="DM120" s="175"/>
      <c r="DN120" s="175"/>
      <c r="DO120" s="175"/>
      <c r="DP120" s="175"/>
      <c r="DQ120" s="175"/>
      <c r="DR120" s="175"/>
      <c r="DS120" s="175"/>
      <c r="DT120" s="175"/>
      <c r="DU120" s="175"/>
      <c r="DV120" s="175"/>
      <c r="DW120" s="175"/>
      <c r="DX120" s="175"/>
      <c r="DY120" s="175"/>
      <c r="DZ120" s="175"/>
      <c r="EA120" s="175"/>
      <c r="EB120" s="175"/>
      <c r="EC120" s="175"/>
      <c r="ED120" s="175"/>
      <c r="EE120" s="175"/>
      <c r="EF120" s="175"/>
      <c r="EG120" s="175"/>
      <c r="EH120" s="175"/>
      <c r="EI120" s="175"/>
      <c r="EJ120" s="175"/>
      <c r="EK120" s="175"/>
      <c r="EL120" s="175"/>
      <c r="EM120" s="175"/>
      <c r="EN120" s="175"/>
      <c r="EO120" s="175"/>
      <c r="EP120" s="175"/>
      <c r="EQ120" s="175"/>
      <c r="ER120" s="175"/>
      <c r="ES120" s="175"/>
      <c r="ET120" s="175"/>
      <c r="EU120" s="175"/>
      <c r="EV120" s="175"/>
      <c r="EW120" s="175"/>
      <c r="EX120" s="175"/>
      <c r="EY120" s="175"/>
      <c r="EZ120" s="175"/>
      <c r="FA120" s="175"/>
      <c r="FB120" s="175"/>
      <c r="FC120" s="175"/>
      <c r="FD120" s="175"/>
      <c r="FE120" s="175"/>
      <c r="FF120" s="175"/>
      <c r="FG120" s="175"/>
      <c r="FH120" s="175"/>
      <c r="FI120" s="175"/>
      <c r="FJ120" s="175"/>
      <c r="FK120" s="175"/>
      <c r="FL120" s="175"/>
      <c r="FM120" s="175"/>
      <c r="FN120" s="175"/>
      <c r="FO120" s="175"/>
      <c r="FP120" s="175"/>
      <c r="FQ120" s="175"/>
      <c r="FR120" s="175"/>
      <c r="FS120" s="175"/>
      <c r="FT120" s="175"/>
      <c r="FU120" s="175"/>
      <c r="FV120" s="175"/>
      <c r="FW120" s="175"/>
      <c r="FX120" s="175"/>
      <c r="FY120" s="175"/>
      <c r="FZ120" s="175"/>
      <c r="GA120" s="175"/>
      <c r="GB120" s="175"/>
      <c r="GC120" s="175"/>
      <c r="GD120" s="175"/>
      <c r="GE120" s="175"/>
      <c r="GF120" s="175"/>
      <c r="GG120" s="175"/>
      <c r="GH120" s="175"/>
      <c r="GI120" s="175"/>
      <c r="GJ120" s="175"/>
      <c r="GK120" s="175"/>
      <c r="GL120" s="175"/>
      <c r="GM120" s="175"/>
      <c r="GN120" s="175"/>
      <c r="GO120" s="175"/>
      <c r="GP120" s="175"/>
      <c r="GQ120" s="175"/>
      <c r="GR120" s="175"/>
      <c r="GS120" s="175"/>
      <c r="GT120" s="175"/>
      <c r="GU120" s="175"/>
      <c r="GV120" s="175"/>
      <c r="GW120" s="175"/>
      <c r="GX120" s="175"/>
      <c r="GY120" s="175"/>
      <c r="GZ120" s="175"/>
      <c r="HA120" s="175"/>
      <c r="HB120" s="175"/>
      <c r="HC120" s="175"/>
      <c r="HD120" s="175"/>
      <c r="HE120" s="175"/>
      <c r="HF120" s="175"/>
      <c r="HG120" s="175"/>
      <c r="HH120" s="175"/>
      <c r="HI120" s="175"/>
      <c r="HJ120" s="175"/>
      <c r="HK120" s="175"/>
      <c r="HL120" s="175"/>
      <c r="HM120" s="175"/>
      <c r="HN120" s="175"/>
      <c r="HO120" s="175"/>
      <c r="HP120" s="175"/>
      <c r="HQ120" s="175"/>
      <c r="HR120" s="175"/>
      <c r="HS120" s="175"/>
      <c r="HT120" s="175"/>
      <c r="HU120" s="175"/>
      <c r="HV120" s="175"/>
      <c r="HW120" s="175"/>
      <c r="HX120" s="175"/>
      <c r="HY120" s="175"/>
      <c r="HZ120" s="175"/>
      <c r="IA120" s="175"/>
      <c r="IB120" s="175"/>
      <c r="IC120" s="175"/>
      <c r="ID120" s="175"/>
      <c r="IE120" s="175"/>
      <c r="IF120" s="175"/>
      <c r="IG120" s="175"/>
      <c r="IH120" s="175"/>
      <c r="II120" s="175"/>
      <c r="IJ120" s="175"/>
      <c r="IK120" s="175"/>
      <c r="IL120" s="175"/>
      <c r="IM120" s="175"/>
      <c r="IN120" s="175"/>
      <c r="IO120" s="175"/>
      <c r="IP120" s="175"/>
      <c r="IQ120" s="175"/>
      <c r="IR120" s="175"/>
      <c r="IS120" s="175"/>
      <c r="IT120" s="175"/>
      <c r="IU120" s="175"/>
      <c r="IV120" s="175"/>
      <c r="IW120" s="175"/>
      <c r="IX120" s="175"/>
      <c r="IY120" s="175"/>
      <c r="IZ120" s="175"/>
    </row>
    <row r="121" spans="1:260" s="13" customFormat="1" ht="18" customHeight="1">
      <c r="A121" s="99" t="s">
        <v>530</v>
      </c>
      <c r="B121" s="26" t="s">
        <v>269</v>
      </c>
      <c r="C121" s="175">
        <v>10661</v>
      </c>
      <c r="D121" s="175">
        <v>2014</v>
      </c>
      <c r="E121" s="4" t="s">
        <v>268</v>
      </c>
      <c r="F121" s="175">
        <v>8149</v>
      </c>
      <c r="G121" s="12" t="s">
        <v>24</v>
      </c>
      <c r="H121" s="4" t="s">
        <v>110</v>
      </c>
      <c r="I121" s="175">
        <f t="shared" si="12"/>
        <v>0</v>
      </c>
      <c r="J121" s="99">
        <f>I121</f>
        <v>0</v>
      </c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  <c r="BI121" s="175"/>
      <c r="BJ121" s="175"/>
      <c r="BK121" s="175"/>
      <c r="BL121" s="175"/>
      <c r="BM121" s="175"/>
      <c r="BN121" s="175"/>
      <c r="BO121" s="175"/>
      <c r="BP121" s="175"/>
      <c r="BQ121" s="175"/>
      <c r="BR121" s="175"/>
      <c r="BS121" s="175"/>
      <c r="BT121" s="175"/>
      <c r="BU121" s="175"/>
      <c r="BV121" s="175"/>
      <c r="BW121" s="175"/>
      <c r="BX121" s="175"/>
      <c r="BY121" s="17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  <c r="CU121" s="175"/>
      <c r="CV121" s="175"/>
      <c r="CW121" s="175"/>
      <c r="CX121" s="175"/>
      <c r="CY121" s="175"/>
      <c r="CZ121" s="175"/>
      <c r="DA121" s="175"/>
      <c r="DB121" s="175"/>
      <c r="DC121" s="175"/>
      <c r="DD121" s="175"/>
      <c r="DE121" s="175"/>
      <c r="DF121" s="175"/>
      <c r="DG121" s="175"/>
      <c r="DH121" s="175"/>
      <c r="DI121" s="175"/>
      <c r="DJ121" s="175"/>
      <c r="DK121" s="175"/>
      <c r="DL121" s="175"/>
      <c r="DM121" s="175"/>
      <c r="DN121" s="175"/>
      <c r="DO121" s="175"/>
      <c r="DP121" s="175"/>
      <c r="DQ121" s="175"/>
      <c r="DR121" s="175"/>
      <c r="DS121" s="175"/>
      <c r="DT121" s="175"/>
      <c r="DU121" s="175"/>
      <c r="DV121" s="175"/>
      <c r="DW121" s="175"/>
      <c r="DX121" s="175"/>
      <c r="DY121" s="175"/>
      <c r="DZ121" s="175"/>
      <c r="EA121" s="175"/>
      <c r="EB121" s="175"/>
      <c r="EC121" s="175"/>
      <c r="ED121" s="175"/>
      <c r="EE121" s="175"/>
      <c r="EF121" s="175"/>
      <c r="EG121" s="175"/>
      <c r="EH121" s="175"/>
      <c r="EI121" s="175"/>
      <c r="EJ121" s="175"/>
      <c r="EK121" s="175"/>
      <c r="EL121" s="175"/>
      <c r="EM121" s="175"/>
      <c r="EN121" s="175"/>
      <c r="EO121" s="175"/>
      <c r="EP121" s="175"/>
      <c r="EQ121" s="175"/>
      <c r="ER121" s="175"/>
      <c r="ES121" s="175"/>
      <c r="ET121" s="175"/>
      <c r="EU121" s="175"/>
      <c r="EV121" s="175"/>
      <c r="EW121" s="175"/>
      <c r="EX121" s="175"/>
      <c r="EY121" s="175"/>
      <c r="EZ121" s="175"/>
      <c r="FA121" s="175"/>
      <c r="FB121" s="175"/>
      <c r="FC121" s="175"/>
      <c r="FD121" s="175"/>
      <c r="FE121" s="175"/>
      <c r="FF121" s="175"/>
      <c r="FG121" s="175"/>
      <c r="FH121" s="175"/>
      <c r="FI121" s="175"/>
      <c r="FJ121" s="175"/>
      <c r="FK121" s="175"/>
      <c r="FL121" s="175"/>
      <c r="FM121" s="175"/>
      <c r="FN121" s="175"/>
      <c r="FO121" s="175"/>
      <c r="FP121" s="175"/>
      <c r="FQ121" s="175"/>
      <c r="FR121" s="175"/>
      <c r="FS121" s="175"/>
      <c r="FT121" s="175"/>
      <c r="FU121" s="175"/>
      <c r="FV121" s="175"/>
      <c r="FW121" s="175"/>
      <c r="FX121" s="175"/>
      <c r="FY121" s="175"/>
      <c r="FZ121" s="175"/>
      <c r="GA121" s="175"/>
      <c r="GB121" s="175"/>
      <c r="GC121" s="175"/>
      <c r="GD121" s="175"/>
      <c r="GE121" s="175"/>
      <c r="GF121" s="175"/>
      <c r="GG121" s="175"/>
      <c r="GH121" s="175"/>
      <c r="GI121" s="175"/>
      <c r="GJ121" s="175"/>
      <c r="GK121" s="175"/>
      <c r="GL121" s="175"/>
      <c r="GM121" s="175"/>
      <c r="GN121" s="175"/>
      <c r="GO121" s="175"/>
      <c r="GP121" s="175"/>
      <c r="GQ121" s="175"/>
      <c r="GR121" s="175"/>
      <c r="GS121" s="175"/>
      <c r="GT121" s="175"/>
      <c r="GU121" s="175"/>
      <c r="GV121" s="175"/>
      <c r="GW121" s="175"/>
      <c r="GX121" s="175"/>
      <c r="GY121" s="175"/>
      <c r="GZ121" s="175"/>
      <c r="HA121" s="175"/>
      <c r="HB121" s="175"/>
      <c r="HC121" s="175"/>
      <c r="HD121" s="175"/>
      <c r="HE121" s="175"/>
      <c r="HF121" s="175"/>
      <c r="HG121" s="175"/>
      <c r="HH121" s="175"/>
      <c r="HI121" s="175"/>
      <c r="HJ121" s="175"/>
      <c r="HK121" s="175"/>
      <c r="HL121" s="175"/>
      <c r="HM121" s="175"/>
      <c r="HN121" s="175"/>
      <c r="HO121" s="175"/>
      <c r="HP121" s="175"/>
      <c r="HQ121" s="175"/>
      <c r="HR121" s="175"/>
      <c r="HS121" s="175"/>
      <c r="HT121" s="175"/>
      <c r="HU121" s="175"/>
      <c r="HV121" s="175"/>
      <c r="HW121" s="175">
        <v>0</v>
      </c>
      <c r="HX121" s="175"/>
      <c r="HY121" s="175"/>
      <c r="HZ121" s="175"/>
      <c r="IA121" s="175"/>
      <c r="IB121" s="175"/>
      <c r="IC121" s="175"/>
      <c r="ID121" s="175"/>
      <c r="IE121" s="175"/>
      <c r="IF121" s="175"/>
      <c r="IG121" s="175"/>
      <c r="IH121" s="175"/>
      <c r="II121" s="175"/>
      <c r="IJ121" s="175"/>
      <c r="IK121" s="175"/>
      <c r="IL121" s="175"/>
      <c r="IM121" s="175"/>
      <c r="IN121" s="175"/>
      <c r="IO121" s="175"/>
      <c r="IP121" s="175"/>
      <c r="IQ121" s="175"/>
      <c r="IR121" s="175"/>
      <c r="IS121" s="175"/>
      <c r="IT121" s="175"/>
      <c r="IU121" s="175"/>
      <c r="IV121" s="175"/>
      <c r="IW121" s="175"/>
      <c r="IX121" s="175"/>
      <c r="IY121" s="175"/>
      <c r="IZ121" s="175"/>
    </row>
    <row r="122" spans="1:260" s="13" customFormat="1" ht="18" customHeight="1">
      <c r="A122" s="99" t="s">
        <v>530</v>
      </c>
      <c r="B122" s="26" t="s">
        <v>481</v>
      </c>
      <c r="C122" s="175">
        <v>9025</v>
      </c>
      <c r="D122" s="175">
        <v>2006</v>
      </c>
      <c r="E122" s="4" t="s">
        <v>480</v>
      </c>
      <c r="F122" s="175">
        <v>8542</v>
      </c>
      <c r="G122" s="12" t="s">
        <v>26</v>
      </c>
      <c r="H122" s="4" t="s">
        <v>349</v>
      </c>
      <c r="I122" s="175">
        <f t="shared" si="12"/>
        <v>0</v>
      </c>
      <c r="J122" s="99">
        <f>I122</f>
        <v>0</v>
      </c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  <c r="BJ122" s="175"/>
      <c r="BK122" s="175"/>
      <c r="BL122" s="175"/>
      <c r="BM122" s="175"/>
      <c r="BN122" s="175"/>
      <c r="BO122" s="175"/>
      <c r="BP122" s="175"/>
      <c r="BQ122" s="175"/>
      <c r="BR122" s="175"/>
      <c r="BS122" s="175"/>
      <c r="BT122" s="175"/>
      <c r="BU122" s="175"/>
      <c r="BV122" s="175"/>
      <c r="BW122" s="175"/>
      <c r="BX122" s="175"/>
      <c r="BY122" s="175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  <c r="CU122" s="175"/>
      <c r="CV122" s="175"/>
      <c r="CW122" s="175"/>
      <c r="CX122" s="175"/>
      <c r="CY122" s="175"/>
      <c r="CZ122" s="175"/>
      <c r="DA122" s="175"/>
      <c r="DB122" s="175"/>
      <c r="DC122" s="175"/>
      <c r="DD122" s="175"/>
      <c r="DE122" s="175"/>
      <c r="DF122" s="175"/>
      <c r="DG122" s="175"/>
      <c r="DH122" s="175"/>
      <c r="DI122" s="175"/>
      <c r="DJ122" s="175"/>
      <c r="DK122" s="175"/>
      <c r="DL122" s="175"/>
      <c r="DM122" s="175"/>
      <c r="DN122" s="175"/>
      <c r="DO122" s="175"/>
      <c r="DP122" s="175"/>
      <c r="DQ122" s="175"/>
      <c r="DR122" s="175"/>
      <c r="DS122" s="175"/>
      <c r="DT122" s="175"/>
      <c r="DU122" s="175"/>
      <c r="DV122" s="175"/>
      <c r="DW122" s="175"/>
      <c r="DX122" s="175"/>
      <c r="DY122" s="175"/>
      <c r="DZ122" s="175"/>
      <c r="EA122" s="175"/>
      <c r="EB122" s="175"/>
      <c r="EC122" s="175"/>
      <c r="ED122" s="175"/>
      <c r="EE122" s="175"/>
      <c r="EF122" s="175"/>
      <c r="EG122" s="175"/>
      <c r="EH122" s="175"/>
      <c r="EI122" s="175"/>
      <c r="EJ122" s="175"/>
      <c r="EK122" s="175"/>
      <c r="EL122" s="175"/>
      <c r="EM122" s="175"/>
      <c r="EN122" s="175"/>
      <c r="EO122" s="175"/>
      <c r="EP122" s="175"/>
      <c r="EQ122" s="175"/>
      <c r="ER122" s="175"/>
      <c r="ES122" s="175"/>
      <c r="ET122" s="175"/>
      <c r="EU122" s="175"/>
      <c r="EV122" s="175"/>
      <c r="EW122" s="175"/>
      <c r="EX122" s="175"/>
      <c r="EY122" s="175"/>
      <c r="EZ122" s="175"/>
      <c r="FA122" s="175"/>
      <c r="FB122" s="175"/>
      <c r="FC122" s="175"/>
      <c r="FD122" s="175"/>
      <c r="FE122" s="175"/>
      <c r="FF122" s="175">
        <v>0</v>
      </c>
      <c r="FG122" s="175"/>
      <c r="FH122" s="175"/>
      <c r="FI122" s="175"/>
      <c r="FJ122" s="175"/>
      <c r="FK122" s="175"/>
      <c r="FL122" s="175"/>
      <c r="FM122" s="175"/>
      <c r="FN122" s="175"/>
      <c r="FO122" s="175"/>
      <c r="FP122" s="175"/>
      <c r="FQ122" s="175"/>
      <c r="FR122" s="175"/>
      <c r="FS122" s="175"/>
      <c r="FT122" s="175"/>
      <c r="FU122" s="175"/>
      <c r="FV122" s="175"/>
      <c r="FW122" s="175"/>
      <c r="FX122" s="175"/>
      <c r="FY122" s="175"/>
      <c r="FZ122" s="175"/>
      <c r="GA122" s="175"/>
      <c r="GB122" s="175"/>
      <c r="GC122" s="175"/>
      <c r="GD122" s="175"/>
      <c r="GE122" s="175"/>
      <c r="GF122" s="175"/>
      <c r="GG122" s="175"/>
      <c r="GH122" s="175"/>
      <c r="GI122" s="175"/>
      <c r="GJ122" s="175"/>
      <c r="GK122" s="175"/>
      <c r="GL122" s="175"/>
      <c r="GM122" s="175"/>
      <c r="GN122" s="175"/>
      <c r="GO122" s="175"/>
      <c r="GP122" s="175"/>
      <c r="GQ122" s="175"/>
      <c r="GR122" s="175"/>
      <c r="GS122" s="175"/>
      <c r="GT122" s="175"/>
      <c r="GU122" s="175"/>
      <c r="GV122" s="175"/>
      <c r="GW122" s="175"/>
      <c r="GX122" s="175"/>
      <c r="GY122" s="175"/>
      <c r="GZ122" s="175"/>
      <c r="HA122" s="175"/>
      <c r="HB122" s="175"/>
      <c r="HC122" s="175"/>
      <c r="HD122" s="175"/>
      <c r="HE122" s="175"/>
      <c r="HF122" s="175"/>
      <c r="HG122" s="175"/>
      <c r="HH122" s="175"/>
      <c r="HI122" s="175"/>
      <c r="HJ122" s="175"/>
      <c r="HK122" s="175"/>
      <c r="HL122" s="175"/>
      <c r="HM122" s="175"/>
      <c r="HN122" s="175"/>
      <c r="HO122" s="175"/>
      <c r="HP122" s="175"/>
      <c r="HQ122" s="175"/>
      <c r="HR122" s="175"/>
      <c r="HS122" s="175"/>
      <c r="HT122" s="175"/>
      <c r="HU122" s="175"/>
      <c r="HV122" s="175"/>
      <c r="HW122" s="175"/>
      <c r="HX122" s="175"/>
      <c r="HY122" s="175"/>
      <c r="HZ122" s="175"/>
      <c r="IA122" s="175"/>
      <c r="IB122" s="175"/>
      <c r="IC122" s="175"/>
      <c r="ID122" s="175"/>
      <c r="IE122" s="175"/>
      <c r="IF122" s="175"/>
      <c r="IG122" s="175"/>
      <c r="IH122" s="175"/>
      <c r="II122" s="175"/>
      <c r="IJ122" s="175"/>
      <c r="IK122" s="175"/>
      <c r="IL122" s="175"/>
      <c r="IM122" s="175"/>
      <c r="IN122" s="175"/>
      <c r="IO122" s="175"/>
      <c r="IP122" s="175"/>
      <c r="IQ122" s="175"/>
      <c r="IR122" s="175"/>
      <c r="IS122" s="175"/>
      <c r="IT122" s="175"/>
      <c r="IU122" s="175"/>
      <c r="IV122" s="175"/>
      <c r="IW122" s="175"/>
      <c r="IX122" s="175"/>
      <c r="IY122" s="175"/>
      <c r="IZ122" s="175"/>
    </row>
    <row r="123" spans="1:260" s="13" customFormat="1" ht="18" customHeight="1">
      <c r="A123" s="99" t="s">
        <v>530</v>
      </c>
      <c r="B123" s="26" t="s">
        <v>193</v>
      </c>
      <c r="C123" s="175">
        <v>8607</v>
      </c>
      <c r="D123" s="175"/>
      <c r="E123" t="s">
        <v>192</v>
      </c>
      <c r="F123" s="175">
        <v>5414</v>
      </c>
      <c r="G123" s="175" t="s">
        <v>24</v>
      </c>
      <c r="H123" t="s">
        <v>199</v>
      </c>
      <c r="I123" s="175">
        <f t="shared" si="12"/>
        <v>0</v>
      </c>
      <c r="J123" s="99">
        <f t="shared" si="14"/>
        <v>0</v>
      </c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5"/>
      <c r="AG123" s="175"/>
      <c r="AH123" s="175"/>
      <c r="AI123" s="175"/>
      <c r="AJ123" s="175"/>
      <c r="AK123" s="175"/>
      <c r="AL123" s="175"/>
      <c r="AM123" s="175"/>
      <c r="AN123" s="175"/>
      <c r="AO123" s="175"/>
      <c r="AP123" s="175"/>
      <c r="AQ123" s="175"/>
      <c r="AR123" s="175"/>
      <c r="AS123" s="175"/>
      <c r="AT123" s="175"/>
      <c r="AU123" s="175"/>
      <c r="AV123" s="175"/>
      <c r="AW123" s="175"/>
      <c r="AX123" s="175"/>
      <c r="AY123" s="175"/>
      <c r="AZ123" s="175"/>
      <c r="BA123" s="175"/>
      <c r="BB123" s="175"/>
      <c r="BC123" s="175"/>
      <c r="BD123" s="175"/>
      <c r="BE123" s="175"/>
      <c r="BF123" s="175"/>
      <c r="BG123" s="175"/>
      <c r="BH123" s="175"/>
      <c r="BI123" s="175"/>
      <c r="BJ123" s="175"/>
      <c r="BK123" s="175"/>
      <c r="BL123" s="175"/>
      <c r="BM123" s="175"/>
      <c r="BN123" s="175"/>
      <c r="BO123" s="175"/>
      <c r="BP123" s="175"/>
      <c r="BQ123" s="175"/>
      <c r="BR123" s="175"/>
      <c r="BS123" s="175"/>
      <c r="BT123" s="175"/>
      <c r="BU123" s="175"/>
      <c r="BV123" s="175"/>
      <c r="BW123" s="175"/>
      <c r="BX123" s="175"/>
      <c r="BY123" s="17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  <c r="CU123" s="175"/>
      <c r="CV123" s="175"/>
      <c r="CW123" s="175"/>
      <c r="CX123" s="175"/>
      <c r="CY123" s="175"/>
      <c r="CZ123" s="175">
        <v>0</v>
      </c>
      <c r="DA123" s="175"/>
      <c r="DB123" s="175">
        <v>0</v>
      </c>
      <c r="DC123" s="175"/>
      <c r="DD123" s="175"/>
      <c r="DE123" s="175"/>
      <c r="DF123" s="175"/>
      <c r="DG123" s="175"/>
      <c r="DH123" s="175"/>
      <c r="DI123" s="175"/>
      <c r="DJ123" s="175"/>
      <c r="DK123" s="175"/>
      <c r="DL123" s="175"/>
      <c r="DM123" s="175"/>
      <c r="DN123" s="175"/>
      <c r="DO123" s="175"/>
      <c r="DP123" s="175"/>
      <c r="DQ123" s="175"/>
      <c r="DR123" s="175"/>
      <c r="DS123" s="175"/>
      <c r="DT123" s="175">
        <v>0</v>
      </c>
      <c r="DU123" s="175">
        <v>0</v>
      </c>
      <c r="DV123" s="175"/>
      <c r="DW123" s="175"/>
      <c r="DX123" s="175"/>
      <c r="DY123" s="175"/>
      <c r="DZ123" s="175"/>
      <c r="EA123" s="175"/>
      <c r="EB123" s="175"/>
      <c r="EC123" s="175"/>
      <c r="ED123" s="175"/>
      <c r="EE123" s="175"/>
      <c r="EF123" s="175"/>
      <c r="EG123" s="175"/>
      <c r="EH123" s="175"/>
      <c r="EI123" s="175"/>
      <c r="EJ123" s="175"/>
      <c r="EK123" s="175"/>
      <c r="EL123" s="175"/>
      <c r="EM123" s="175"/>
      <c r="EN123" s="175"/>
      <c r="EO123" s="175"/>
      <c r="EP123" s="175"/>
      <c r="EQ123" s="175"/>
      <c r="ER123" s="175"/>
      <c r="ES123" s="175"/>
      <c r="ET123" s="175"/>
      <c r="EU123" s="175"/>
      <c r="EV123" s="175"/>
      <c r="EW123" s="175"/>
      <c r="EX123" s="175"/>
      <c r="EY123" s="175"/>
      <c r="EZ123" s="175"/>
      <c r="FA123" s="175"/>
      <c r="FB123" s="175"/>
      <c r="FC123" s="175"/>
      <c r="FD123" s="175"/>
      <c r="FE123" s="175"/>
      <c r="FF123" s="175"/>
      <c r="FG123" s="175"/>
      <c r="FH123" s="175"/>
      <c r="FI123" s="175"/>
      <c r="FJ123" s="175"/>
      <c r="FK123" s="175"/>
      <c r="FL123" s="175"/>
      <c r="FM123" s="175"/>
      <c r="FN123" s="175"/>
      <c r="FO123" s="175"/>
      <c r="FP123" s="175"/>
      <c r="FQ123" s="175"/>
      <c r="FR123" s="175"/>
      <c r="FS123" s="175"/>
      <c r="FT123" s="175"/>
      <c r="FU123" s="175"/>
      <c r="FV123" s="175"/>
      <c r="FW123" s="175"/>
      <c r="FX123" s="175"/>
      <c r="FY123" s="175"/>
      <c r="FZ123" s="175"/>
      <c r="GA123" s="175"/>
      <c r="GB123" s="175"/>
      <c r="GC123" s="175"/>
      <c r="GD123" s="175"/>
      <c r="GE123" s="175"/>
      <c r="GF123" s="175"/>
      <c r="GG123" s="175"/>
      <c r="GH123" s="175"/>
      <c r="GI123" s="175"/>
      <c r="GJ123" s="175"/>
      <c r="GK123" s="175"/>
      <c r="GL123" s="175"/>
      <c r="GM123" s="175"/>
      <c r="GN123" s="175"/>
      <c r="GO123" s="175"/>
      <c r="GP123" s="175"/>
      <c r="GQ123" s="175"/>
      <c r="GR123" s="175"/>
      <c r="GS123" s="175"/>
      <c r="GT123" s="175"/>
      <c r="GU123" s="175"/>
      <c r="GV123" s="175"/>
      <c r="GW123" s="175"/>
      <c r="GX123" s="175"/>
      <c r="GY123" s="175"/>
      <c r="GZ123" s="175"/>
      <c r="HA123" s="175"/>
      <c r="HB123" s="175"/>
      <c r="HC123" s="175"/>
      <c r="HD123" s="175"/>
      <c r="HE123" s="175"/>
      <c r="HF123" s="175"/>
      <c r="HG123" s="175"/>
      <c r="HH123" s="175"/>
      <c r="HI123" s="175"/>
      <c r="HJ123" s="175"/>
      <c r="HK123" s="175"/>
      <c r="HL123" s="175"/>
      <c r="HM123" s="175"/>
      <c r="HN123" s="175"/>
      <c r="HO123" s="175"/>
      <c r="HP123" s="175"/>
      <c r="HQ123" s="175"/>
      <c r="HR123" s="175"/>
      <c r="HS123" s="175"/>
      <c r="HT123" s="175"/>
      <c r="HU123" s="175"/>
      <c r="HV123" s="175"/>
      <c r="HW123" s="175"/>
      <c r="HX123" s="175"/>
      <c r="HY123" s="175"/>
      <c r="HZ123" s="175"/>
      <c r="IA123" s="175"/>
      <c r="IB123" s="175"/>
      <c r="IC123" s="175"/>
      <c r="ID123" s="175"/>
      <c r="IE123" s="175"/>
      <c r="IF123" s="175"/>
      <c r="IG123" s="175"/>
      <c r="IH123" s="175"/>
      <c r="II123" s="175"/>
      <c r="IJ123" s="175"/>
      <c r="IK123" s="175"/>
      <c r="IL123" s="175"/>
      <c r="IM123" s="175"/>
      <c r="IN123" s="175"/>
      <c r="IO123" s="175"/>
      <c r="IP123" s="175"/>
      <c r="IQ123" s="175"/>
      <c r="IR123" s="175"/>
      <c r="IS123" s="175"/>
      <c r="IT123" s="175"/>
      <c r="IU123" s="175"/>
      <c r="IV123" s="175"/>
      <c r="IW123" s="175"/>
      <c r="IX123" s="175"/>
      <c r="IY123" s="175"/>
      <c r="IZ123" s="175"/>
    </row>
    <row r="124" spans="1:260" s="13" customFormat="1" ht="18" customHeight="1">
      <c r="A124" s="99" t="s">
        <v>530</v>
      </c>
      <c r="B124" s="26" t="s">
        <v>305</v>
      </c>
      <c r="C124" s="175">
        <v>10577</v>
      </c>
      <c r="D124" s="175"/>
      <c r="E124" t="s">
        <v>306</v>
      </c>
      <c r="F124" s="175">
        <v>8557</v>
      </c>
      <c r="G124" s="175" t="s">
        <v>24</v>
      </c>
      <c r="H124" t="s">
        <v>105</v>
      </c>
      <c r="I124" s="175">
        <f t="shared" si="12"/>
        <v>0</v>
      </c>
      <c r="J124" s="99">
        <f t="shared" si="14"/>
        <v>0</v>
      </c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  <c r="BJ124" s="175"/>
      <c r="BK124" s="175"/>
      <c r="BL124" s="175"/>
      <c r="BM124" s="175"/>
      <c r="BN124" s="175"/>
      <c r="BO124" s="175"/>
      <c r="BP124" s="175"/>
      <c r="BQ124" s="175"/>
      <c r="BR124" s="175"/>
      <c r="BS124" s="175"/>
      <c r="BT124" s="175"/>
      <c r="BU124" s="175"/>
      <c r="BV124" s="175"/>
      <c r="BW124" s="175"/>
      <c r="BX124" s="175"/>
      <c r="BY124" s="175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>
        <v>0</v>
      </c>
      <c r="CL124" s="175"/>
      <c r="CM124" s="175">
        <v>0</v>
      </c>
      <c r="CN124" s="175"/>
      <c r="CO124" s="175"/>
      <c r="CP124" s="175"/>
      <c r="CQ124" s="175"/>
      <c r="CR124" s="175"/>
      <c r="CS124" s="175"/>
      <c r="CT124" s="175"/>
      <c r="CU124" s="175"/>
      <c r="CV124" s="175"/>
      <c r="CW124" s="175"/>
      <c r="CX124" s="175"/>
      <c r="CY124" s="175"/>
      <c r="CZ124" s="175"/>
      <c r="DA124" s="175"/>
      <c r="DB124" s="175"/>
      <c r="DC124" s="175"/>
      <c r="DD124" s="175"/>
      <c r="DE124" s="175"/>
      <c r="DF124" s="175"/>
      <c r="DG124" s="175"/>
      <c r="DH124" s="175"/>
      <c r="DI124" s="175"/>
      <c r="DJ124" s="175"/>
      <c r="DK124" s="175"/>
      <c r="DL124" s="175"/>
      <c r="DM124" s="175"/>
      <c r="DN124" s="175"/>
      <c r="DO124" s="175"/>
      <c r="DP124" s="175"/>
      <c r="DQ124" s="175"/>
      <c r="DR124" s="175"/>
      <c r="DS124" s="175"/>
      <c r="DT124" s="175"/>
      <c r="DU124" s="175"/>
      <c r="DV124" s="175"/>
      <c r="DW124" s="175"/>
      <c r="DX124" s="175"/>
      <c r="DY124" s="175"/>
      <c r="DZ124" s="175"/>
      <c r="EA124" s="175"/>
      <c r="EB124" s="175"/>
      <c r="EC124" s="175"/>
      <c r="ED124" s="175"/>
      <c r="EE124" s="175"/>
      <c r="EF124" s="175"/>
      <c r="EG124" s="175"/>
      <c r="EH124" s="175"/>
      <c r="EI124" s="175"/>
      <c r="EJ124" s="175"/>
      <c r="EK124" s="175"/>
      <c r="EL124" s="175"/>
      <c r="EM124" s="175"/>
      <c r="EN124" s="175"/>
      <c r="EO124" s="175"/>
      <c r="EP124" s="175"/>
      <c r="EQ124" s="175"/>
      <c r="ER124" s="175"/>
      <c r="ES124" s="175"/>
      <c r="ET124" s="175"/>
      <c r="EU124" s="175"/>
      <c r="EV124" s="175"/>
      <c r="EW124" s="175"/>
      <c r="EX124" s="175"/>
      <c r="EY124" s="175"/>
      <c r="EZ124" s="175"/>
      <c r="FA124" s="175"/>
      <c r="FB124" s="175"/>
      <c r="FC124" s="175"/>
      <c r="FD124" s="175"/>
      <c r="FE124" s="175"/>
      <c r="FF124" s="175"/>
      <c r="FG124" s="175"/>
      <c r="FH124" s="175"/>
      <c r="FI124" s="175"/>
      <c r="FJ124" s="175"/>
      <c r="FK124" s="175"/>
      <c r="FL124" s="175"/>
      <c r="FM124" s="175"/>
      <c r="FN124" s="175"/>
      <c r="FO124" s="175"/>
      <c r="FP124" s="175"/>
      <c r="FQ124" s="175"/>
      <c r="FR124" s="175"/>
      <c r="FS124" s="175"/>
      <c r="FT124" s="175"/>
      <c r="FU124" s="175"/>
      <c r="FV124" s="175"/>
      <c r="FW124" s="175"/>
      <c r="FX124" s="175"/>
      <c r="FY124" s="175"/>
      <c r="FZ124" s="175"/>
      <c r="GA124" s="175"/>
      <c r="GB124" s="175"/>
      <c r="GC124" s="175"/>
      <c r="GD124" s="175"/>
      <c r="GE124" s="175"/>
      <c r="GF124" s="175"/>
      <c r="GG124" s="175"/>
      <c r="GH124" s="175"/>
      <c r="GI124" s="175"/>
      <c r="GJ124" s="175"/>
      <c r="GK124" s="175"/>
      <c r="GL124" s="175"/>
      <c r="GM124" s="175"/>
      <c r="GN124" s="175"/>
      <c r="GO124" s="175"/>
      <c r="GP124" s="175"/>
      <c r="GQ124" s="175"/>
      <c r="GR124" s="175"/>
      <c r="GS124" s="175"/>
      <c r="GT124" s="175"/>
      <c r="GU124" s="175"/>
      <c r="GV124" s="175"/>
      <c r="GW124" s="175"/>
      <c r="GX124" s="175"/>
      <c r="GY124" s="175"/>
      <c r="GZ124" s="175"/>
      <c r="HA124" s="175"/>
      <c r="HB124" s="175"/>
      <c r="HC124" s="175"/>
      <c r="HD124" s="175"/>
      <c r="HE124" s="175"/>
      <c r="HF124" s="175"/>
      <c r="HG124" s="175"/>
      <c r="HH124" s="175"/>
      <c r="HI124" s="175"/>
      <c r="HJ124" s="175"/>
      <c r="HK124" s="175"/>
      <c r="HL124" s="175"/>
      <c r="HM124" s="175"/>
      <c r="HN124" s="175"/>
      <c r="HO124" s="175"/>
      <c r="HP124" s="175"/>
      <c r="HQ124" s="175"/>
      <c r="HR124" s="175"/>
      <c r="HS124" s="175"/>
      <c r="HT124" s="175"/>
      <c r="HU124" s="175"/>
      <c r="HV124" s="175"/>
      <c r="HW124" s="175"/>
      <c r="HX124" s="175"/>
      <c r="HY124" s="175"/>
      <c r="HZ124" s="175"/>
      <c r="IA124" s="175"/>
      <c r="IB124" s="175"/>
      <c r="IC124" s="175"/>
      <c r="ID124" s="175"/>
      <c r="IE124" s="175"/>
      <c r="IF124" s="175"/>
      <c r="IG124" s="175"/>
      <c r="IH124" s="175"/>
      <c r="II124" s="175"/>
      <c r="IJ124" s="175"/>
      <c r="IK124" s="175"/>
      <c r="IL124" s="175"/>
      <c r="IM124" s="175"/>
      <c r="IN124" s="175"/>
      <c r="IO124" s="175"/>
      <c r="IP124" s="175"/>
      <c r="IQ124" s="175"/>
      <c r="IR124" s="175"/>
      <c r="IS124" s="175"/>
      <c r="IT124" s="175"/>
      <c r="IU124" s="175"/>
      <c r="IV124" s="175"/>
      <c r="IW124" s="175"/>
      <c r="IX124" s="175"/>
      <c r="IY124" s="175"/>
      <c r="IZ124" s="175"/>
    </row>
    <row r="125" spans="1:260" s="13" customFormat="1" ht="18" customHeight="1">
      <c r="A125" s="99" t="s">
        <v>530</v>
      </c>
      <c r="B125" s="26" t="s">
        <v>391</v>
      </c>
      <c r="C125" s="175">
        <v>8060</v>
      </c>
      <c r="D125" s="175"/>
      <c r="E125" t="s">
        <v>338</v>
      </c>
      <c r="F125" s="175">
        <v>8706</v>
      </c>
      <c r="G125" s="175" t="s">
        <v>24</v>
      </c>
      <c r="H125" t="s">
        <v>243</v>
      </c>
      <c r="I125" s="175">
        <f t="shared" si="12"/>
        <v>0</v>
      </c>
      <c r="J125" s="99">
        <f>I125</f>
        <v>0</v>
      </c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>
        <v>0</v>
      </c>
      <c r="AI125" s="175">
        <v>0</v>
      </c>
      <c r="AJ125" s="175"/>
      <c r="AK125" s="175"/>
      <c r="AL125" s="175"/>
      <c r="AM125" s="175"/>
      <c r="AN125" s="175"/>
      <c r="AO125" s="175"/>
      <c r="AP125" s="175"/>
      <c r="AQ125" s="175"/>
      <c r="AR125" s="175"/>
      <c r="AS125" s="175"/>
      <c r="AT125" s="175"/>
      <c r="AU125" s="175"/>
      <c r="AV125" s="175"/>
      <c r="AW125" s="175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5"/>
      <c r="BI125" s="175"/>
      <c r="BJ125" s="175"/>
      <c r="BK125" s="175"/>
      <c r="BL125" s="175"/>
      <c r="BM125" s="175"/>
      <c r="BN125" s="175"/>
      <c r="BO125" s="175"/>
      <c r="BP125" s="175"/>
      <c r="BQ125" s="175"/>
      <c r="BR125" s="175"/>
      <c r="BS125" s="175"/>
      <c r="BT125" s="175"/>
      <c r="BU125" s="175"/>
      <c r="BV125" s="175"/>
      <c r="BW125" s="175"/>
      <c r="BX125" s="175"/>
      <c r="BY125" s="175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  <c r="CU125" s="175"/>
      <c r="CV125" s="175"/>
      <c r="CW125" s="175"/>
      <c r="CX125" s="175"/>
      <c r="CY125" s="175"/>
      <c r="CZ125" s="175"/>
      <c r="DA125" s="175"/>
      <c r="DB125" s="175"/>
      <c r="DC125" s="175"/>
      <c r="DD125" s="175"/>
      <c r="DE125" s="175"/>
      <c r="DF125" s="175"/>
      <c r="DG125" s="175"/>
      <c r="DH125" s="175"/>
      <c r="DI125" s="175"/>
      <c r="DJ125" s="175"/>
      <c r="DK125" s="175"/>
      <c r="DL125" s="175"/>
      <c r="DM125" s="175"/>
      <c r="DN125" s="175"/>
      <c r="DO125" s="175"/>
      <c r="DP125" s="175"/>
      <c r="DQ125" s="175"/>
      <c r="DR125" s="175"/>
      <c r="DS125" s="175"/>
      <c r="DT125" s="175"/>
      <c r="DU125" s="175"/>
      <c r="DV125" s="175"/>
      <c r="DW125" s="175"/>
      <c r="DX125" s="175"/>
      <c r="DY125" s="175"/>
      <c r="DZ125" s="175"/>
      <c r="EA125" s="175">
        <v>0</v>
      </c>
      <c r="EB125" s="175">
        <v>0</v>
      </c>
      <c r="EC125" s="175"/>
      <c r="ED125" s="175"/>
      <c r="EE125" s="175"/>
      <c r="EF125" s="175"/>
      <c r="EG125" s="175"/>
      <c r="EH125" s="175"/>
      <c r="EI125" s="175"/>
      <c r="EJ125" s="175"/>
      <c r="EK125" s="175"/>
      <c r="EL125" s="175"/>
      <c r="EM125" s="175"/>
      <c r="EN125" s="175"/>
      <c r="EO125" s="175"/>
      <c r="EP125" s="175"/>
      <c r="EQ125" s="175"/>
      <c r="ER125" s="175"/>
      <c r="ES125" s="175"/>
      <c r="ET125" s="175"/>
      <c r="EU125" s="175"/>
      <c r="EV125" s="175"/>
      <c r="EW125" s="175"/>
      <c r="EX125" s="175"/>
      <c r="EY125" s="175"/>
      <c r="EZ125" s="175"/>
      <c r="FA125" s="175"/>
      <c r="FB125" s="175"/>
      <c r="FC125" s="175"/>
      <c r="FD125" s="175"/>
      <c r="FE125" s="175"/>
      <c r="FF125" s="175"/>
      <c r="FG125" s="175"/>
      <c r="FH125" s="175"/>
      <c r="FI125" s="175"/>
      <c r="FJ125" s="175"/>
      <c r="FK125" s="175"/>
      <c r="FL125" s="175"/>
      <c r="FM125" s="175"/>
      <c r="FN125" s="175"/>
      <c r="FO125" s="175"/>
      <c r="FP125" s="175"/>
      <c r="FQ125" s="175"/>
      <c r="FR125" s="175"/>
      <c r="FS125" s="175"/>
      <c r="FT125" s="175"/>
      <c r="FU125" s="175"/>
      <c r="FV125" s="175"/>
      <c r="FW125" s="175"/>
      <c r="FX125" s="175"/>
      <c r="FY125" s="175"/>
      <c r="FZ125" s="175"/>
      <c r="GA125" s="175"/>
      <c r="GB125" s="175"/>
      <c r="GC125" s="175"/>
      <c r="GD125" s="175"/>
      <c r="GE125" s="175"/>
      <c r="GF125" s="175"/>
      <c r="GG125" s="175"/>
      <c r="GH125" s="175"/>
      <c r="GI125" s="175"/>
      <c r="GJ125" s="175"/>
      <c r="GK125" s="175"/>
      <c r="GL125" s="175"/>
      <c r="GM125" s="175"/>
      <c r="GN125" s="175"/>
      <c r="GO125" s="175"/>
      <c r="GP125" s="175"/>
      <c r="GQ125" s="175"/>
      <c r="GR125" s="175"/>
      <c r="GS125" s="175"/>
      <c r="GT125" s="175"/>
      <c r="GU125" s="175"/>
      <c r="GV125" s="175"/>
      <c r="GW125" s="175"/>
      <c r="GX125" s="175"/>
      <c r="GY125" s="175"/>
      <c r="GZ125" s="175"/>
      <c r="HA125" s="175"/>
      <c r="HB125" s="175"/>
      <c r="HC125" s="175"/>
      <c r="HD125" s="175"/>
      <c r="HE125" s="175"/>
      <c r="HF125" s="175"/>
      <c r="HG125" s="175"/>
      <c r="HH125" s="175"/>
      <c r="HI125" s="175"/>
      <c r="HJ125" s="175"/>
      <c r="HK125" s="175"/>
      <c r="HL125" s="175"/>
      <c r="HM125" s="175"/>
      <c r="HN125" s="175"/>
      <c r="HO125" s="175"/>
      <c r="HP125" s="175"/>
      <c r="HQ125" s="175"/>
      <c r="HR125" s="175"/>
      <c r="HS125" s="175"/>
      <c r="HT125" s="175"/>
      <c r="HU125" s="175"/>
      <c r="HV125" s="175"/>
      <c r="HW125" s="175"/>
      <c r="HX125" s="175"/>
      <c r="HY125" s="175"/>
      <c r="HZ125" s="175"/>
      <c r="IA125" s="175"/>
      <c r="IB125" s="175"/>
      <c r="IC125" s="175"/>
      <c r="ID125" s="175"/>
      <c r="IE125" s="175"/>
      <c r="IF125" s="175"/>
      <c r="IG125" s="175"/>
      <c r="IH125" s="175"/>
      <c r="II125" s="175"/>
      <c r="IJ125" s="175"/>
      <c r="IK125" s="175"/>
      <c r="IL125" s="175"/>
      <c r="IM125" s="175"/>
      <c r="IN125" s="175"/>
      <c r="IO125" s="175"/>
      <c r="IP125" s="175"/>
      <c r="IQ125" s="175"/>
      <c r="IR125" s="175"/>
      <c r="IS125" s="175"/>
      <c r="IT125" s="175"/>
      <c r="IU125" s="175"/>
      <c r="IV125" s="175"/>
      <c r="IW125" s="175"/>
      <c r="IX125" s="175"/>
      <c r="IY125" s="175"/>
      <c r="IZ125" s="175"/>
    </row>
    <row r="126" spans="1:260" s="13" customFormat="1" ht="18" customHeight="1">
      <c r="A126" s="99" t="s">
        <v>530</v>
      </c>
      <c r="B126" s="26" t="s">
        <v>320</v>
      </c>
      <c r="C126" s="175">
        <v>10220</v>
      </c>
      <c r="D126" s="175">
        <v>2014</v>
      </c>
      <c r="E126" t="s">
        <v>321</v>
      </c>
      <c r="F126" s="175">
        <v>7493</v>
      </c>
      <c r="G126" s="175" t="s">
        <v>24</v>
      </c>
      <c r="H126" t="s">
        <v>207</v>
      </c>
      <c r="I126" s="175">
        <f t="shared" si="12"/>
        <v>0</v>
      </c>
      <c r="J126" s="99">
        <f>I126</f>
        <v>0</v>
      </c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>
        <v>0</v>
      </c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5"/>
      <c r="CQ126" s="175"/>
      <c r="CR126" s="175"/>
      <c r="CS126" s="175"/>
      <c r="CT126" s="175"/>
      <c r="CU126" s="175"/>
      <c r="CV126" s="175"/>
      <c r="CW126" s="175"/>
      <c r="CX126" s="175"/>
      <c r="CY126" s="175"/>
      <c r="CZ126" s="175"/>
      <c r="DA126" s="175"/>
      <c r="DB126" s="175"/>
      <c r="DC126" s="175"/>
      <c r="DD126" s="175"/>
      <c r="DE126" s="175"/>
      <c r="DF126" s="175"/>
      <c r="DG126" s="175"/>
      <c r="DH126" s="175"/>
      <c r="DI126" s="175"/>
      <c r="DJ126" s="175"/>
      <c r="DK126" s="175"/>
      <c r="DL126" s="175"/>
      <c r="DM126" s="175"/>
      <c r="DN126" s="175"/>
      <c r="DO126" s="175"/>
      <c r="DP126" s="175"/>
      <c r="DQ126" s="175"/>
      <c r="DR126" s="175"/>
      <c r="DS126" s="175"/>
      <c r="DT126" s="175"/>
      <c r="DU126" s="175"/>
      <c r="DV126" s="175"/>
      <c r="DW126" s="175"/>
      <c r="DX126" s="175"/>
      <c r="DY126" s="175"/>
      <c r="DZ126" s="175"/>
      <c r="EA126" s="175"/>
      <c r="EB126" s="175"/>
      <c r="EC126" s="175"/>
      <c r="ED126" s="175"/>
      <c r="EE126" s="175"/>
      <c r="EF126" s="175"/>
      <c r="EG126" s="175"/>
      <c r="EH126" s="175"/>
      <c r="EI126" s="175"/>
      <c r="EJ126" s="175"/>
      <c r="EK126" s="175"/>
      <c r="EL126" s="175"/>
      <c r="EM126" s="175"/>
      <c r="EN126" s="175"/>
      <c r="EO126" s="175"/>
      <c r="EP126" s="175"/>
      <c r="EQ126" s="175"/>
      <c r="ER126" s="175"/>
      <c r="ES126" s="175"/>
      <c r="ET126" s="175"/>
      <c r="EU126" s="175"/>
      <c r="EV126" s="175"/>
      <c r="EW126" s="175"/>
      <c r="EX126" s="175"/>
      <c r="EY126" s="175"/>
      <c r="EZ126" s="175"/>
      <c r="FA126" s="175"/>
      <c r="FB126" s="175"/>
      <c r="FC126" s="175"/>
      <c r="FD126" s="175"/>
      <c r="FE126" s="175"/>
      <c r="FF126" s="175"/>
      <c r="FG126" s="175"/>
      <c r="FH126" s="175"/>
      <c r="FI126" s="175"/>
      <c r="FJ126" s="175"/>
      <c r="FK126" s="175"/>
      <c r="FL126" s="175"/>
      <c r="FM126" s="175"/>
      <c r="FN126" s="175"/>
      <c r="FO126" s="175"/>
      <c r="FP126" s="175"/>
      <c r="FQ126" s="175"/>
      <c r="FR126" s="175"/>
      <c r="FS126" s="175"/>
      <c r="FT126" s="175"/>
      <c r="FU126" s="175"/>
      <c r="FV126" s="175"/>
      <c r="FW126" s="175"/>
      <c r="FX126" s="175"/>
      <c r="FY126" s="175"/>
      <c r="FZ126" s="175"/>
      <c r="GA126" s="175"/>
      <c r="GB126" s="175"/>
      <c r="GC126" s="175"/>
      <c r="GD126" s="175"/>
      <c r="GE126" s="175"/>
      <c r="GF126" s="175"/>
      <c r="GG126" s="175"/>
      <c r="GH126" s="175"/>
      <c r="GI126" s="175"/>
      <c r="GJ126" s="175"/>
      <c r="GK126" s="175"/>
      <c r="GL126" s="175"/>
      <c r="GM126" s="175"/>
      <c r="GN126" s="175"/>
      <c r="GO126" s="175"/>
      <c r="GP126" s="175"/>
      <c r="GQ126" s="175"/>
      <c r="GR126" s="175"/>
      <c r="GS126" s="175"/>
      <c r="GT126" s="175"/>
      <c r="GU126" s="175"/>
      <c r="GV126" s="175"/>
      <c r="GW126" s="175"/>
      <c r="GX126" s="175"/>
      <c r="GY126" s="175"/>
      <c r="GZ126" s="175"/>
      <c r="HA126" s="175"/>
      <c r="HB126" s="175"/>
      <c r="HC126" s="175"/>
      <c r="HD126" s="175"/>
      <c r="HE126" s="175"/>
      <c r="HF126" s="175"/>
      <c r="HG126" s="175"/>
      <c r="HH126" s="175"/>
      <c r="HI126" s="175"/>
      <c r="HJ126" s="175"/>
      <c r="HK126" s="175"/>
      <c r="HL126" s="175"/>
      <c r="HM126" s="175"/>
      <c r="HN126" s="175"/>
      <c r="HO126" s="175"/>
      <c r="HP126" s="175"/>
      <c r="HQ126" s="175"/>
      <c r="HR126" s="175"/>
      <c r="HS126" s="175"/>
      <c r="HT126" s="175"/>
      <c r="HU126" s="175"/>
      <c r="HV126" s="175"/>
      <c r="HW126" s="175"/>
      <c r="HX126" s="175"/>
      <c r="HY126" s="175"/>
      <c r="HZ126" s="175"/>
      <c r="IA126" s="175"/>
      <c r="IB126" s="175"/>
      <c r="IC126" s="175"/>
      <c r="ID126" s="175"/>
      <c r="IE126" s="175"/>
      <c r="IF126" s="175"/>
      <c r="IG126" s="175"/>
      <c r="IH126" s="175"/>
      <c r="II126" s="175"/>
      <c r="IJ126" s="175"/>
      <c r="IK126" s="175"/>
      <c r="IL126" s="175"/>
      <c r="IM126" s="175"/>
      <c r="IN126" s="175"/>
      <c r="IO126" s="175"/>
      <c r="IP126" s="175"/>
      <c r="IQ126" s="175"/>
      <c r="IR126" s="175"/>
      <c r="IS126" s="175"/>
      <c r="IT126" s="175"/>
      <c r="IU126" s="175"/>
      <c r="IV126" s="175"/>
      <c r="IW126" s="175"/>
      <c r="IX126" s="175"/>
      <c r="IY126" s="175"/>
      <c r="IZ126" s="175"/>
    </row>
    <row r="127" spans="1:260" s="13" customFormat="1" ht="18" customHeight="1">
      <c r="A127" s="99" t="s">
        <v>530</v>
      </c>
      <c r="B127" s="26" t="s">
        <v>390</v>
      </c>
      <c r="C127" s="175">
        <v>10091</v>
      </c>
      <c r="D127" s="175"/>
      <c r="E127" t="s">
        <v>192</v>
      </c>
      <c r="F127" s="175">
        <v>5414</v>
      </c>
      <c r="G127" s="175" t="s">
        <v>24</v>
      </c>
      <c r="H127" t="s">
        <v>199</v>
      </c>
      <c r="I127" s="175">
        <f t="shared" si="12"/>
        <v>0</v>
      </c>
      <c r="J127" s="99">
        <f t="shared" si="14"/>
        <v>0</v>
      </c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5"/>
      <c r="BJ127" s="175"/>
      <c r="BK127" s="175"/>
      <c r="BL127" s="175"/>
      <c r="BM127" s="175"/>
      <c r="BN127" s="175"/>
      <c r="BO127" s="175"/>
      <c r="BP127" s="175"/>
      <c r="BQ127" s="175"/>
      <c r="BR127" s="175"/>
      <c r="BS127" s="175"/>
      <c r="BT127" s="175"/>
      <c r="BU127" s="175"/>
      <c r="BV127" s="175"/>
      <c r="BW127" s="175"/>
      <c r="BX127" s="175"/>
      <c r="BY127" s="175"/>
      <c r="BZ127" s="175"/>
      <c r="CA127" s="175"/>
      <c r="CB127" s="175"/>
      <c r="CC127" s="175"/>
      <c r="CD127" s="175"/>
      <c r="CE127" s="175"/>
      <c r="CF127" s="175"/>
      <c r="CG127" s="175"/>
      <c r="CH127" s="175"/>
      <c r="CI127" s="175"/>
      <c r="CJ127" s="175"/>
      <c r="CK127" s="175"/>
      <c r="CL127" s="175"/>
      <c r="CM127" s="175"/>
      <c r="CN127" s="175"/>
      <c r="CO127" s="175"/>
      <c r="CP127" s="175"/>
      <c r="CQ127" s="175"/>
      <c r="CR127" s="175"/>
      <c r="CS127" s="175"/>
      <c r="CT127" s="175"/>
      <c r="CU127" s="175"/>
      <c r="CV127" s="175"/>
      <c r="CW127" s="175"/>
      <c r="CX127" s="175"/>
      <c r="CY127" s="175"/>
      <c r="CZ127" s="175">
        <v>0</v>
      </c>
      <c r="DA127" s="175"/>
      <c r="DB127" s="175">
        <v>0</v>
      </c>
      <c r="DC127" s="175"/>
      <c r="DD127" s="175"/>
      <c r="DE127" s="175"/>
      <c r="DF127" s="175"/>
      <c r="DG127" s="175"/>
      <c r="DH127" s="175"/>
      <c r="DI127" s="175"/>
      <c r="DJ127" s="175"/>
      <c r="DK127" s="175"/>
      <c r="DL127" s="175"/>
      <c r="DM127" s="175"/>
      <c r="DN127" s="175"/>
      <c r="DO127" s="175"/>
      <c r="DP127" s="175"/>
      <c r="DQ127" s="175"/>
      <c r="DR127" s="175"/>
      <c r="DS127" s="175"/>
      <c r="DT127" s="175">
        <v>0</v>
      </c>
      <c r="DU127" s="175">
        <v>0</v>
      </c>
      <c r="DV127" s="175"/>
      <c r="DW127" s="175"/>
      <c r="DX127" s="175"/>
      <c r="DY127" s="175"/>
      <c r="DZ127" s="175"/>
      <c r="EA127" s="175"/>
      <c r="EB127" s="175"/>
      <c r="EC127" s="175"/>
      <c r="ED127" s="175"/>
      <c r="EE127" s="175"/>
      <c r="EF127" s="175"/>
      <c r="EG127" s="175"/>
      <c r="EH127" s="175"/>
      <c r="EI127" s="175"/>
      <c r="EJ127" s="175"/>
      <c r="EK127" s="175"/>
      <c r="EL127" s="175"/>
      <c r="EM127" s="175"/>
      <c r="EN127" s="175"/>
      <c r="EO127" s="175"/>
      <c r="EP127" s="175"/>
      <c r="EQ127" s="175"/>
      <c r="ER127" s="175"/>
      <c r="ES127" s="175"/>
      <c r="ET127" s="175"/>
      <c r="EU127" s="175"/>
      <c r="EV127" s="175"/>
      <c r="EW127" s="175"/>
      <c r="EX127" s="175"/>
      <c r="EY127" s="175"/>
      <c r="EZ127" s="175"/>
      <c r="FA127" s="175"/>
      <c r="FB127" s="175"/>
      <c r="FC127" s="175"/>
      <c r="FD127" s="175"/>
      <c r="FE127" s="175"/>
      <c r="FF127" s="175"/>
      <c r="FG127" s="175"/>
      <c r="FH127" s="175"/>
      <c r="FI127" s="175"/>
      <c r="FJ127" s="175"/>
      <c r="FK127" s="175"/>
      <c r="FL127" s="175"/>
      <c r="FM127" s="175"/>
      <c r="FN127" s="175"/>
      <c r="FO127" s="175"/>
      <c r="FP127" s="175"/>
      <c r="FQ127" s="175"/>
      <c r="FR127" s="175"/>
      <c r="FS127" s="175"/>
      <c r="FT127" s="175"/>
      <c r="FU127" s="175"/>
      <c r="FV127" s="175"/>
      <c r="FW127" s="175"/>
      <c r="FX127" s="175"/>
      <c r="FY127" s="175"/>
      <c r="FZ127" s="175"/>
      <c r="GA127" s="175"/>
      <c r="GB127" s="175"/>
      <c r="GC127" s="175"/>
      <c r="GD127" s="175"/>
      <c r="GE127" s="175"/>
      <c r="GF127" s="175"/>
      <c r="GG127" s="175"/>
      <c r="GH127" s="175"/>
      <c r="GI127" s="175"/>
      <c r="GJ127" s="175"/>
      <c r="GK127" s="175"/>
      <c r="GL127" s="175"/>
      <c r="GM127" s="175"/>
      <c r="GN127" s="175"/>
      <c r="GO127" s="175"/>
      <c r="GP127" s="175"/>
      <c r="GQ127" s="175"/>
      <c r="GR127" s="175"/>
      <c r="GS127" s="175"/>
      <c r="GT127" s="175"/>
      <c r="GU127" s="175"/>
      <c r="GV127" s="175"/>
      <c r="GW127" s="175"/>
      <c r="GX127" s="175"/>
      <c r="GY127" s="175"/>
      <c r="GZ127" s="175"/>
      <c r="HA127" s="175"/>
      <c r="HB127" s="175"/>
      <c r="HC127" s="175"/>
      <c r="HD127" s="175"/>
      <c r="HE127" s="175"/>
      <c r="HF127" s="175"/>
      <c r="HG127" s="175"/>
      <c r="HH127" s="175"/>
      <c r="HI127" s="175"/>
      <c r="HJ127" s="175"/>
      <c r="HK127" s="175"/>
      <c r="HL127" s="175"/>
      <c r="HM127" s="175"/>
      <c r="HN127" s="175"/>
      <c r="HO127" s="175"/>
      <c r="HP127" s="175"/>
      <c r="HQ127" s="175"/>
      <c r="HR127" s="175"/>
      <c r="HS127" s="175"/>
      <c r="HT127" s="175"/>
      <c r="HU127" s="175"/>
      <c r="HV127" s="175"/>
      <c r="HW127" s="175"/>
      <c r="HX127" s="175"/>
      <c r="HY127" s="175"/>
      <c r="HZ127" s="175"/>
      <c r="IA127" s="175"/>
      <c r="IB127" s="175"/>
      <c r="IC127" s="175"/>
      <c r="ID127" s="175"/>
      <c r="IE127" s="175"/>
      <c r="IF127" s="175"/>
      <c r="IG127" s="175"/>
      <c r="IH127" s="175"/>
      <c r="II127" s="175"/>
      <c r="IJ127" s="175"/>
      <c r="IK127" s="175"/>
      <c r="IL127" s="175"/>
      <c r="IM127" s="175"/>
      <c r="IN127" s="175"/>
      <c r="IO127" s="175"/>
      <c r="IP127" s="175"/>
      <c r="IQ127" s="175"/>
      <c r="IR127" s="175"/>
      <c r="IS127" s="175"/>
      <c r="IT127" s="175"/>
      <c r="IU127" s="175"/>
      <c r="IV127" s="175"/>
      <c r="IW127" s="175"/>
      <c r="IX127" s="175"/>
      <c r="IY127" s="175"/>
      <c r="IZ127" s="175"/>
    </row>
    <row r="128" spans="1:260" s="13" customFormat="1" ht="18" customHeight="1">
      <c r="A128" s="99" t="s">
        <v>530</v>
      </c>
      <c r="B128" s="26" t="s">
        <v>214</v>
      </c>
      <c r="C128" s="175">
        <v>10645</v>
      </c>
      <c r="D128" s="175">
        <v>2007</v>
      </c>
      <c r="E128" t="s">
        <v>224</v>
      </c>
      <c r="F128" s="175">
        <v>7872</v>
      </c>
      <c r="G128" s="175" t="s">
        <v>26</v>
      </c>
      <c r="H128" t="s">
        <v>112</v>
      </c>
      <c r="I128" s="175">
        <f t="shared" si="12"/>
        <v>0</v>
      </c>
      <c r="J128" s="99">
        <f t="shared" ref="J128:J142" si="15">I128</f>
        <v>0</v>
      </c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  <c r="AR128" s="175"/>
      <c r="AS128" s="175"/>
      <c r="AT128" s="175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  <c r="BE128" s="175"/>
      <c r="BF128" s="175"/>
      <c r="BG128" s="175"/>
      <c r="BH128" s="175"/>
      <c r="BI128" s="175"/>
      <c r="BJ128" s="175"/>
      <c r="BK128" s="175"/>
      <c r="BL128" s="175"/>
      <c r="BM128" s="175"/>
      <c r="BN128" s="175"/>
      <c r="BO128" s="175"/>
      <c r="BP128" s="175"/>
      <c r="BQ128" s="175"/>
      <c r="BR128" s="175"/>
      <c r="BS128" s="175"/>
      <c r="BT128" s="175"/>
      <c r="BU128" s="175"/>
      <c r="BV128" s="175"/>
      <c r="BW128" s="175"/>
      <c r="BX128" s="175"/>
      <c r="BY128" s="175"/>
      <c r="BZ128" s="175"/>
      <c r="CA128" s="175"/>
      <c r="CB128" s="175"/>
      <c r="CC128" s="175"/>
      <c r="CD128" s="175"/>
      <c r="CE128" s="175"/>
      <c r="CF128" s="175"/>
      <c r="CG128" s="175"/>
      <c r="CH128" s="175"/>
      <c r="CI128" s="175"/>
      <c r="CJ128" s="175"/>
      <c r="CK128" s="175"/>
      <c r="CL128" s="175"/>
      <c r="CM128" s="175"/>
      <c r="CN128" s="175"/>
      <c r="CO128" s="175"/>
      <c r="CP128" s="175"/>
      <c r="CQ128" s="175"/>
      <c r="CR128" s="175"/>
      <c r="CS128" s="175"/>
      <c r="CT128" s="175"/>
      <c r="CU128" s="175"/>
      <c r="CV128" s="175"/>
      <c r="CW128" s="175"/>
      <c r="CX128" s="175"/>
      <c r="CY128" s="175"/>
      <c r="CZ128" s="175"/>
      <c r="DA128" s="175"/>
      <c r="DB128" s="175"/>
      <c r="DC128" s="175"/>
      <c r="DD128" s="175"/>
      <c r="DE128" s="175"/>
      <c r="DF128" s="175"/>
      <c r="DG128" s="175"/>
      <c r="DH128" s="175"/>
      <c r="DI128" s="175"/>
      <c r="DJ128" s="175"/>
      <c r="DK128" s="175"/>
      <c r="DL128" s="175"/>
      <c r="DM128" s="175">
        <v>0</v>
      </c>
      <c r="DN128" s="175"/>
      <c r="DO128" s="175"/>
      <c r="DP128" s="175"/>
      <c r="DQ128" s="175"/>
      <c r="DR128" s="175"/>
      <c r="DS128" s="175"/>
      <c r="DT128" s="175"/>
      <c r="DU128" s="175"/>
      <c r="DV128" s="175"/>
      <c r="DW128" s="175"/>
      <c r="DX128" s="175"/>
      <c r="DY128" s="175"/>
      <c r="DZ128" s="175"/>
      <c r="EA128" s="175"/>
      <c r="EB128" s="175"/>
      <c r="EC128" s="175"/>
      <c r="ED128" s="175"/>
      <c r="EE128" s="175"/>
      <c r="EF128" s="175"/>
      <c r="EG128" s="175"/>
      <c r="EH128" s="175"/>
      <c r="EI128" s="175"/>
      <c r="EJ128" s="175"/>
      <c r="EK128" s="175"/>
      <c r="EL128" s="175"/>
      <c r="EM128" s="175"/>
      <c r="EN128" s="175"/>
      <c r="EO128" s="175"/>
      <c r="EP128" s="175"/>
      <c r="EQ128" s="175"/>
      <c r="ER128" s="175"/>
      <c r="ES128" s="175"/>
      <c r="ET128" s="175"/>
      <c r="EU128" s="175"/>
      <c r="EV128" s="175"/>
      <c r="EW128" s="175"/>
      <c r="EX128" s="175"/>
      <c r="EY128" s="175"/>
      <c r="EZ128" s="175"/>
      <c r="FA128" s="175"/>
      <c r="FB128" s="175"/>
      <c r="FC128" s="175"/>
      <c r="FD128" s="175"/>
      <c r="FE128" s="175"/>
      <c r="FF128" s="175"/>
      <c r="FG128" s="175"/>
      <c r="FH128" s="175"/>
      <c r="FI128" s="175"/>
      <c r="FJ128" s="175"/>
      <c r="FK128" s="175"/>
      <c r="FL128" s="175"/>
      <c r="FM128" s="175"/>
      <c r="FN128" s="175"/>
      <c r="FO128" s="175"/>
      <c r="FP128" s="175"/>
      <c r="FQ128" s="175"/>
      <c r="FR128" s="175"/>
      <c r="FS128" s="175"/>
      <c r="FT128" s="175"/>
      <c r="FU128" s="175"/>
      <c r="FV128" s="175"/>
      <c r="FW128" s="175"/>
      <c r="FX128" s="175"/>
      <c r="FY128" s="175"/>
      <c r="FZ128" s="175"/>
      <c r="GA128" s="175"/>
      <c r="GB128" s="175"/>
      <c r="GC128" s="175"/>
      <c r="GD128" s="175"/>
      <c r="GE128" s="175"/>
      <c r="GF128" s="175"/>
      <c r="GG128" s="175"/>
      <c r="GH128" s="175"/>
      <c r="GI128" s="175"/>
      <c r="GJ128" s="175"/>
      <c r="GK128" s="175"/>
      <c r="GL128" s="175"/>
      <c r="GM128" s="175"/>
      <c r="GN128" s="175"/>
      <c r="GO128" s="175"/>
      <c r="GP128" s="175"/>
      <c r="GQ128" s="175"/>
      <c r="GR128" s="175"/>
      <c r="GS128" s="175"/>
      <c r="GT128" s="175"/>
      <c r="GU128" s="175"/>
      <c r="GV128" s="175"/>
      <c r="GW128" s="175"/>
      <c r="GX128" s="175"/>
      <c r="GY128" s="175"/>
      <c r="GZ128" s="175"/>
      <c r="HA128" s="175"/>
      <c r="HB128" s="175"/>
      <c r="HC128" s="175"/>
      <c r="HD128" s="175"/>
      <c r="HE128" s="175"/>
      <c r="HF128" s="175"/>
      <c r="HG128" s="175"/>
      <c r="HH128" s="175"/>
      <c r="HI128" s="175"/>
      <c r="HJ128" s="175"/>
      <c r="HK128" s="175"/>
      <c r="HL128" s="175"/>
      <c r="HM128" s="175"/>
      <c r="HN128" s="175"/>
      <c r="HO128" s="175"/>
      <c r="HP128" s="175"/>
      <c r="HQ128" s="175"/>
      <c r="HR128" s="175"/>
      <c r="HS128" s="175"/>
      <c r="HT128" s="175"/>
      <c r="HU128" s="175"/>
      <c r="HV128" s="175"/>
      <c r="HW128" s="175"/>
      <c r="HX128" s="175"/>
      <c r="HY128" s="175"/>
      <c r="HZ128" s="175"/>
      <c r="IA128" s="175"/>
      <c r="IB128" s="175"/>
      <c r="IC128" s="175"/>
      <c r="ID128" s="175"/>
      <c r="IE128" s="175"/>
      <c r="IF128" s="175"/>
      <c r="IG128" s="175"/>
      <c r="IH128" s="175"/>
      <c r="II128" s="175"/>
      <c r="IJ128" s="175"/>
      <c r="IK128" s="175"/>
      <c r="IL128" s="175"/>
      <c r="IM128" s="175"/>
      <c r="IN128" s="175"/>
      <c r="IO128" s="175"/>
      <c r="IP128" s="175"/>
      <c r="IQ128" s="175"/>
      <c r="IR128" s="175"/>
      <c r="IS128" s="175"/>
      <c r="IT128" s="175"/>
      <c r="IU128" s="175"/>
      <c r="IV128" s="175"/>
      <c r="IW128" s="175"/>
      <c r="IX128" s="175"/>
      <c r="IY128" s="175"/>
      <c r="IZ128" s="175"/>
    </row>
    <row r="129" spans="1:260" s="13" customFormat="1" ht="18" customHeight="1">
      <c r="A129" s="99" t="s">
        <v>530</v>
      </c>
      <c r="B129" s="26" t="s">
        <v>542</v>
      </c>
      <c r="C129" s="175">
        <v>11205</v>
      </c>
      <c r="D129" s="175">
        <v>2012</v>
      </c>
      <c r="E129" s="4" t="s">
        <v>541</v>
      </c>
      <c r="F129" s="175">
        <v>8366</v>
      </c>
      <c r="G129" s="12" t="s">
        <v>24</v>
      </c>
      <c r="H129" s="4" t="s">
        <v>110</v>
      </c>
      <c r="I129" s="175">
        <f t="shared" si="12"/>
        <v>0</v>
      </c>
      <c r="J129" s="99">
        <f>I129</f>
        <v>0</v>
      </c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  <c r="BJ129" s="175"/>
      <c r="BK129" s="175"/>
      <c r="BL129" s="175"/>
      <c r="BM129" s="175"/>
      <c r="BN129" s="175"/>
      <c r="BO129" s="175"/>
      <c r="BP129" s="175"/>
      <c r="BQ129" s="175"/>
      <c r="BR129" s="175"/>
      <c r="BS129" s="175"/>
      <c r="BT129" s="175"/>
      <c r="BU129" s="175"/>
      <c r="BV129" s="175"/>
      <c r="BW129" s="175"/>
      <c r="BX129" s="175"/>
      <c r="BY129" s="175"/>
      <c r="BZ129" s="175"/>
      <c r="CA129" s="175"/>
      <c r="CB129" s="175"/>
      <c r="CC129" s="175"/>
      <c r="CD129" s="175"/>
      <c r="CE129" s="175"/>
      <c r="CF129" s="175"/>
      <c r="CG129" s="175"/>
      <c r="CH129" s="175"/>
      <c r="CI129" s="175"/>
      <c r="CJ129" s="175"/>
      <c r="CK129" s="175"/>
      <c r="CL129" s="175"/>
      <c r="CM129" s="175"/>
      <c r="CN129" s="175"/>
      <c r="CO129" s="175"/>
      <c r="CP129" s="175"/>
      <c r="CQ129" s="175"/>
      <c r="CR129" s="175"/>
      <c r="CS129" s="175"/>
      <c r="CT129" s="175"/>
      <c r="CU129" s="175"/>
      <c r="CV129" s="175"/>
      <c r="CW129" s="175"/>
      <c r="CX129" s="175"/>
      <c r="CY129" s="175"/>
      <c r="CZ129" s="175"/>
      <c r="DA129" s="175"/>
      <c r="DB129" s="175"/>
      <c r="DC129" s="175"/>
      <c r="DD129" s="175"/>
      <c r="DE129" s="175"/>
      <c r="DF129" s="175"/>
      <c r="DG129" s="175"/>
      <c r="DH129" s="175"/>
      <c r="DI129" s="175"/>
      <c r="DJ129" s="175"/>
      <c r="DK129" s="175"/>
      <c r="DL129" s="175"/>
      <c r="DM129" s="175"/>
      <c r="DN129" s="175"/>
      <c r="DO129" s="175"/>
      <c r="DP129" s="175"/>
      <c r="DQ129" s="175"/>
      <c r="DR129" s="175"/>
      <c r="DS129" s="175"/>
      <c r="DT129" s="175"/>
      <c r="DU129" s="175"/>
      <c r="DV129" s="175"/>
      <c r="DW129" s="175"/>
      <c r="DX129" s="175"/>
      <c r="DY129" s="175"/>
      <c r="DZ129" s="175"/>
      <c r="EA129" s="175"/>
      <c r="EB129" s="175"/>
      <c r="EC129" s="175"/>
      <c r="ED129" s="175"/>
      <c r="EE129" s="175"/>
      <c r="EF129" s="175"/>
      <c r="EG129" s="175"/>
      <c r="EH129" s="175"/>
      <c r="EI129" s="175"/>
      <c r="EJ129" s="175"/>
      <c r="EK129" s="175"/>
      <c r="EL129" s="175"/>
      <c r="EM129" s="175"/>
      <c r="EN129" s="175"/>
      <c r="EO129" s="175"/>
      <c r="EP129" s="175"/>
      <c r="EQ129" s="175"/>
      <c r="ER129" s="175"/>
      <c r="ES129" s="175"/>
      <c r="ET129" s="175"/>
      <c r="EU129" s="175"/>
      <c r="EV129" s="175"/>
      <c r="EW129" s="175"/>
      <c r="EX129" s="175"/>
      <c r="EY129" s="175"/>
      <c r="EZ129" s="175"/>
      <c r="FA129" s="175"/>
      <c r="FB129" s="175"/>
      <c r="FC129" s="175"/>
      <c r="FD129" s="175"/>
      <c r="FE129" s="175"/>
      <c r="FF129" s="175"/>
      <c r="FG129" s="175"/>
      <c r="FH129" s="175"/>
      <c r="FI129" s="175"/>
      <c r="FJ129" s="175"/>
      <c r="FK129" s="175"/>
      <c r="FL129" s="175"/>
      <c r="FM129" s="175"/>
      <c r="FN129" s="175"/>
      <c r="FO129" s="175"/>
      <c r="FP129" s="175"/>
      <c r="FQ129" s="175"/>
      <c r="FR129" s="175"/>
      <c r="FS129" s="175"/>
      <c r="FT129" s="175"/>
      <c r="FU129" s="175"/>
      <c r="FV129" s="175"/>
      <c r="FW129" s="175"/>
      <c r="FX129" s="175"/>
      <c r="FY129" s="175"/>
      <c r="FZ129" s="175"/>
      <c r="GA129" s="175"/>
      <c r="GB129" s="175"/>
      <c r="GC129" s="175"/>
      <c r="GD129" s="175"/>
      <c r="GE129" s="175"/>
      <c r="GF129" s="175"/>
      <c r="GG129" s="175"/>
      <c r="GH129" s="175"/>
      <c r="GI129" s="175"/>
      <c r="GJ129" s="175"/>
      <c r="GK129" s="175"/>
      <c r="GL129" s="175"/>
      <c r="GM129" s="175"/>
      <c r="GN129" s="175"/>
      <c r="GO129" s="175"/>
      <c r="GP129" s="175"/>
      <c r="GQ129" s="175"/>
      <c r="GR129" s="175"/>
      <c r="GS129" s="175"/>
      <c r="GT129" s="175"/>
      <c r="GU129" s="175"/>
      <c r="GV129" s="175"/>
      <c r="GW129" s="175"/>
      <c r="GX129" s="175"/>
      <c r="GY129" s="175"/>
      <c r="GZ129" s="175"/>
      <c r="HA129" s="175"/>
      <c r="HB129" s="175"/>
      <c r="HC129" s="175"/>
      <c r="HD129" s="175"/>
      <c r="HE129" s="175"/>
      <c r="HF129" s="175"/>
      <c r="HG129" s="175"/>
      <c r="HH129" s="175"/>
      <c r="HI129" s="175"/>
      <c r="HJ129" s="175"/>
      <c r="HK129" s="175"/>
      <c r="HL129" s="175"/>
      <c r="HM129" s="175"/>
      <c r="HN129" s="175"/>
      <c r="HO129" s="175"/>
      <c r="HP129" s="175">
        <v>0</v>
      </c>
      <c r="HQ129" s="175"/>
      <c r="HR129" s="175"/>
      <c r="HS129" s="175"/>
      <c r="HT129" s="175"/>
      <c r="HU129" s="175"/>
      <c r="HV129" s="175"/>
      <c r="HW129" s="175"/>
      <c r="HX129" s="175"/>
      <c r="HY129" s="175"/>
      <c r="HZ129" s="175"/>
      <c r="IA129" s="175"/>
      <c r="IB129" s="175"/>
      <c r="IC129" s="175"/>
      <c r="ID129" s="175"/>
      <c r="IE129" s="175"/>
      <c r="IF129" s="175"/>
      <c r="IG129" s="175"/>
      <c r="IH129" s="175"/>
      <c r="II129" s="175"/>
      <c r="IJ129" s="175"/>
      <c r="IK129" s="175"/>
      <c r="IL129" s="175"/>
      <c r="IM129" s="175"/>
      <c r="IN129" s="175"/>
      <c r="IO129" s="175"/>
      <c r="IP129" s="175"/>
      <c r="IQ129" s="175"/>
      <c r="IR129" s="175"/>
      <c r="IS129" s="175"/>
      <c r="IT129" s="175"/>
      <c r="IU129" s="175"/>
      <c r="IV129" s="175"/>
      <c r="IW129" s="175"/>
      <c r="IX129" s="175"/>
      <c r="IY129" s="175"/>
      <c r="IZ129" s="175"/>
    </row>
    <row r="130" spans="1:260" s="13" customFormat="1" ht="18" customHeight="1">
      <c r="A130" s="99"/>
      <c r="B130" s="26"/>
      <c r="C130" s="175"/>
      <c r="D130" s="175"/>
      <c r="E130" s="4" t="s">
        <v>549</v>
      </c>
      <c r="F130" s="175">
        <v>8837</v>
      </c>
      <c r="G130" s="12" t="s">
        <v>24</v>
      </c>
      <c r="H130" s="4" t="s">
        <v>110</v>
      </c>
      <c r="I130" s="175">
        <f t="shared" si="12"/>
        <v>0</v>
      </c>
      <c r="J130" s="99">
        <f>I130</f>
        <v>0</v>
      </c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  <c r="BI130" s="175"/>
      <c r="BJ130" s="175"/>
      <c r="BK130" s="175"/>
      <c r="BL130" s="175"/>
      <c r="BM130" s="175"/>
      <c r="BN130" s="175"/>
      <c r="BO130" s="175"/>
      <c r="BP130" s="175"/>
      <c r="BQ130" s="175"/>
      <c r="BR130" s="175"/>
      <c r="BS130" s="175"/>
      <c r="BT130" s="175"/>
      <c r="BU130" s="175"/>
      <c r="BV130" s="175"/>
      <c r="BW130" s="175"/>
      <c r="BX130" s="175"/>
      <c r="BY130" s="175"/>
      <c r="BZ130" s="175"/>
      <c r="CA130" s="175"/>
      <c r="CB130" s="175"/>
      <c r="CC130" s="175"/>
      <c r="CD130" s="175"/>
      <c r="CE130" s="175"/>
      <c r="CF130" s="175"/>
      <c r="CG130" s="175"/>
      <c r="CH130" s="175"/>
      <c r="CI130" s="175"/>
      <c r="CJ130" s="175"/>
      <c r="CK130" s="175"/>
      <c r="CL130" s="175"/>
      <c r="CM130" s="175"/>
      <c r="CN130" s="175"/>
      <c r="CO130" s="175"/>
      <c r="CP130" s="175"/>
      <c r="CQ130" s="175"/>
      <c r="CR130" s="175"/>
      <c r="CS130" s="175"/>
      <c r="CT130" s="175"/>
      <c r="CU130" s="175"/>
      <c r="CV130" s="175"/>
      <c r="CW130" s="175"/>
      <c r="CX130" s="175"/>
      <c r="CY130" s="175"/>
      <c r="CZ130" s="175"/>
      <c r="DA130" s="175"/>
      <c r="DB130" s="175"/>
      <c r="DC130" s="175"/>
      <c r="DD130" s="175"/>
      <c r="DE130" s="175"/>
      <c r="DF130" s="175"/>
      <c r="DG130" s="175"/>
      <c r="DH130" s="175"/>
      <c r="DI130" s="175"/>
      <c r="DJ130" s="175"/>
      <c r="DK130" s="175"/>
      <c r="DL130" s="175"/>
      <c r="DM130" s="175"/>
      <c r="DN130" s="175"/>
      <c r="DO130" s="175"/>
      <c r="DP130" s="175"/>
      <c r="DQ130" s="175"/>
      <c r="DR130" s="175"/>
      <c r="DS130" s="175"/>
      <c r="DT130" s="175"/>
      <c r="DU130" s="175"/>
      <c r="DV130" s="175"/>
      <c r="DW130" s="175"/>
      <c r="DX130" s="175"/>
      <c r="DY130" s="175"/>
      <c r="DZ130" s="175"/>
      <c r="EA130" s="175"/>
      <c r="EB130" s="175"/>
      <c r="EC130" s="175"/>
      <c r="ED130" s="175"/>
      <c r="EE130" s="175"/>
      <c r="EF130" s="175"/>
      <c r="EG130" s="175"/>
      <c r="EH130" s="175"/>
      <c r="EI130" s="175"/>
      <c r="EJ130" s="175"/>
      <c r="EK130" s="175"/>
      <c r="EL130" s="175"/>
      <c r="EM130" s="175"/>
      <c r="EN130" s="175"/>
      <c r="EO130" s="175"/>
      <c r="EP130" s="175"/>
      <c r="EQ130" s="175"/>
      <c r="ER130" s="175"/>
      <c r="ES130" s="175"/>
      <c r="ET130" s="175"/>
      <c r="EU130" s="175"/>
      <c r="EV130" s="175"/>
      <c r="EW130" s="175"/>
      <c r="EX130" s="175"/>
      <c r="EY130" s="175"/>
      <c r="EZ130" s="175"/>
      <c r="FA130" s="175"/>
      <c r="FB130" s="175"/>
      <c r="FC130" s="175"/>
      <c r="FD130" s="175"/>
      <c r="FE130" s="175"/>
      <c r="FF130" s="175"/>
      <c r="FG130" s="175"/>
      <c r="FH130" s="175"/>
      <c r="FI130" s="175"/>
      <c r="FJ130" s="175"/>
      <c r="FK130" s="175"/>
      <c r="FL130" s="175"/>
      <c r="FM130" s="175"/>
      <c r="FN130" s="175"/>
      <c r="FO130" s="175"/>
      <c r="FP130" s="175"/>
      <c r="FQ130" s="175"/>
      <c r="FR130" s="175"/>
      <c r="FS130" s="175"/>
      <c r="FT130" s="175"/>
      <c r="FU130" s="175"/>
      <c r="FV130" s="175"/>
      <c r="FW130" s="175"/>
      <c r="FX130" s="175"/>
      <c r="FY130" s="175"/>
      <c r="FZ130" s="175"/>
      <c r="GA130" s="175"/>
      <c r="GB130" s="175"/>
      <c r="GC130" s="175"/>
      <c r="GD130" s="175"/>
      <c r="GE130" s="175"/>
      <c r="GF130" s="175"/>
      <c r="GG130" s="175"/>
      <c r="GH130" s="175"/>
      <c r="GI130" s="175"/>
      <c r="GJ130" s="175"/>
      <c r="GK130" s="175"/>
      <c r="GL130" s="175"/>
      <c r="GM130" s="175"/>
      <c r="GN130" s="175"/>
      <c r="GO130" s="175"/>
      <c r="GP130" s="175"/>
      <c r="GQ130" s="175"/>
      <c r="GR130" s="175"/>
      <c r="GS130" s="175"/>
      <c r="GT130" s="175"/>
      <c r="GU130" s="175"/>
      <c r="GV130" s="175"/>
      <c r="GW130" s="175"/>
      <c r="GX130" s="175"/>
      <c r="GY130" s="175"/>
      <c r="GZ130" s="175"/>
      <c r="HA130" s="175"/>
      <c r="HB130" s="175"/>
      <c r="HC130" s="175"/>
      <c r="HD130" s="175"/>
      <c r="HE130" s="175"/>
      <c r="HF130" s="175"/>
      <c r="HG130" s="175"/>
      <c r="HH130" s="175"/>
      <c r="HI130" s="175"/>
      <c r="HJ130" s="175"/>
      <c r="HK130" s="175"/>
      <c r="HL130" s="175"/>
      <c r="HM130" s="175"/>
      <c r="HN130" s="175"/>
      <c r="HO130" s="175"/>
      <c r="HP130" s="175"/>
      <c r="HQ130" s="175"/>
      <c r="HR130" s="175"/>
      <c r="HS130" s="175"/>
      <c r="HT130" s="175"/>
      <c r="HU130" s="175"/>
      <c r="HV130" s="175"/>
      <c r="HW130" s="175">
        <v>0</v>
      </c>
      <c r="HX130" s="175"/>
      <c r="HY130" s="175"/>
      <c r="HZ130" s="175"/>
      <c r="IA130" s="175"/>
      <c r="IB130" s="175"/>
      <c r="IC130" s="175"/>
      <c r="ID130" s="175"/>
      <c r="IE130" s="175"/>
      <c r="IF130" s="175"/>
      <c r="IG130" s="175"/>
      <c r="IH130" s="175"/>
      <c r="II130" s="175"/>
      <c r="IJ130" s="175"/>
      <c r="IK130" s="175"/>
      <c r="IL130" s="175"/>
      <c r="IM130" s="175"/>
      <c r="IN130" s="175"/>
      <c r="IO130" s="175"/>
      <c r="IP130" s="175"/>
      <c r="IQ130" s="175"/>
      <c r="IR130" s="175"/>
      <c r="IS130" s="175"/>
      <c r="IT130" s="175"/>
      <c r="IU130" s="175"/>
      <c r="IV130" s="175"/>
      <c r="IW130" s="175"/>
      <c r="IX130" s="175"/>
      <c r="IY130" s="175"/>
      <c r="IZ130" s="175"/>
    </row>
    <row r="131" spans="1:260" s="13" customFormat="1" ht="18" customHeight="1">
      <c r="A131" s="99" t="s">
        <v>530</v>
      </c>
      <c r="B131" s="26" t="s">
        <v>546</v>
      </c>
      <c r="C131" s="175">
        <v>10715</v>
      </c>
      <c r="D131" s="175">
        <v>2013</v>
      </c>
      <c r="E131" s="4" t="s">
        <v>544</v>
      </c>
      <c r="F131" s="175">
        <v>7468</v>
      </c>
      <c r="G131" s="12" t="s">
        <v>24</v>
      </c>
      <c r="H131" s="4" t="s">
        <v>110</v>
      </c>
      <c r="I131" s="175">
        <f t="shared" si="12"/>
        <v>0</v>
      </c>
      <c r="J131" s="99">
        <f>I131</f>
        <v>0</v>
      </c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/>
      <c r="BO131" s="175"/>
      <c r="BP131" s="175"/>
      <c r="BQ131" s="175"/>
      <c r="BR131" s="175"/>
      <c r="BS131" s="175"/>
      <c r="BT131" s="175"/>
      <c r="BU131" s="175"/>
      <c r="BV131" s="175"/>
      <c r="BW131" s="175"/>
      <c r="BX131" s="175"/>
      <c r="BY131" s="175"/>
      <c r="BZ131" s="175"/>
      <c r="CA131" s="175"/>
      <c r="CB131" s="175"/>
      <c r="CC131" s="175"/>
      <c r="CD131" s="175"/>
      <c r="CE131" s="175"/>
      <c r="CF131" s="175"/>
      <c r="CG131" s="175"/>
      <c r="CH131" s="175"/>
      <c r="CI131" s="175"/>
      <c r="CJ131" s="175"/>
      <c r="CK131" s="175"/>
      <c r="CL131" s="175"/>
      <c r="CM131" s="175"/>
      <c r="CN131" s="175"/>
      <c r="CO131" s="175"/>
      <c r="CP131" s="175"/>
      <c r="CQ131" s="175"/>
      <c r="CR131" s="175"/>
      <c r="CS131" s="175"/>
      <c r="CT131" s="175"/>
      <c r="CU131" s="175"/>
      <c r="CV131" s="175"/>
      <c r="CW131" s="175"/>
      <c r="CX131" s="175"/>
      <c r="CY131" s="175"/>
      <c r="CZ131" s="175"/>
      <c r="DA131" s="175"/>
      <c r="DB131" s="175"/>
      <c r="DC131" s="175"/>
      <c r="DD131" s="175"/>
      <c r="DE131" s="175"/>
      <c r="DF131" s="175"/>
      <c r="DG131" s="175"/>
      <c r="DH131" s="175"/>
      <c r="DI131" s="175"/>
      <c r="DJ131" s="175"/>
      <c r="DK131" s="175"/>
      <c r="DL131" s="175"/>
      <c r="DM131" s="175"/>
      <c r="DN131" s="175"/>
      <c r="DO131" s="175"/>
      <c r="DP131" s="175"/>
      <c r="DQ131" s="175"/>
      <c r="DR131" s="175"/>
      <c r="DS131" s="175"/>
      <c r="DT131" s="175"/>
      <c r="DU131" s="175"/>
      <c r="DV131" s="175"/>
      <c r="DW131" s="175"/>
      <c r="DX131" s="175"/>
      <c r="DY131" s="175"/>
      <c r="DZ131" s="175"/>
      <c r="EA131" s="175"/>
      <c r="EB131" s="175"/>
      <c r="EC131" s="175"/>
      <c r="ED131" s="175"/>
      <c r="EE131" s="175"/>
      <c r="EF131" s="175"/>
      <c r="EG131" s="175"/>
      <c r="EH131" s="175"/>
      <c r="EI131" s="175"/>
      <c r="EJ131" s="175"/>
      <c r="EK131" s="175"/>
      <c r="EL131" s="175"/>
      <c r="EM131" s="175"/>
      <c r="EN131" s="175"/>
      <c r="EO131" s="175"/>
      <c r="EP131" s="175"/>
      <c r="EQ131" s="175"/>
      <c r="ER131" s="175"/>
      <c r="ES131" s="175"/>
      <c r="ET131" s="175"/>
      <c r="EU131" s="175"/>
      <c r="EV131" s="175"/>
      <c r="EW131" s="175"/>
      <c r="EX131" s="175"/>
      <c r="EY131" s="175"/>
      <c r="EZ131" s="175"/>
      <c r="FA131" s="175"/>
      <c r="FB131" s="175"/>
      <c r="FC131" s="175"/>
      <c r="FD131" s="175"/>
      <c r="FE131" s="175"/>
      <c r="FF131" s="175"/>
      <c r="FG131" s="175"/>
      <c r="FH131" s="175"/>
      <c r="FI131" s="175"/>
      <c r="FJ131" s="175"/>
      <c r="FK131" s="175"/>
      <c r="FL131" s="175"/>
      <c r="FM131" s="175"/>
      <c r="FN131" s="175"/>
      <c r="FO131" s="175"/>
      <c r="FP131" s="175"/>
      <c r="FQ131" s="175"/>
      <c r="FR131" s="175"/>
      <c r="FS131" s="175"/>
      <c r="FT131" s="175"/>
      <c r="FU131" s="175"/>
      <c r="FV131" s="175"/>
      <c r="FW131" s="175"/>
      <c r="FX131" s="175"/>
      <c r="FY131" s="175"/>
      <c r="FZ131" s="175"/>
      <c r="GA131" s="175"/>
      <c r="GB131" s="175"/>
      <c r="GC131" s="175"/>
      <c r="GD131" s="175"/>
      <c r="GE131" s="175"/>
      <c r="GF131" s="175"/>
      <c r="GG131" s="175"/>
      <c r="GH131" s="175"/>
      <c r="GI131" s="175"/>
      <c r="GJ131" s="175"/>
      <c r="GK131" s="175"/>
      <c r="GL131" s="175"/>
      <c r="GM131" s="175"/>
      <c r="GN131" s="175"/>
      <c r="GO131" s="175"/>
      <c r="GP131" s="175"/>
      <c r="GQ131" s="175"/>
      <c r="GR131" s="175"/>
      <c r="GS131" s="175"/>
      <c r="GT131" s="175"/>
      <c r="GU131" s="175"/>
      <c r="GV131" s="175"/>
      <c r="GW131" s="175"/>
      <c r="GX131" s="175"/>
      <c r="GY131" s="175"/>
      <c r="GZ131" s="175"/>
      <c r="HA131" s="175"/>
      <c r="HB131" s="175"/>
      <c r="HC131" s="175"/>
      <c r="HD131" s="175"/>
      <c r="HE131" s="175"/>
      <c r="HF131" s="175"/>
      <c r="HG131" s="175"/>
      <c r="HH131" s="175"/>
      <c r="HI131" s="175"/>
      <c r="HJ131" s="175"/>
      <c r="HK131" s="175"/>
      <c r="HL131" s="175"/>
      <c r="HM131" s="175"/>
      <c r="HN131" s="175"/>
      <c r="HO131" s="175"/>
      <c r="HP131" s="175"/>
      <c r="HQ131" s="175">
        <v>0</v>
      </c>
      <c r="HR131" s="175"/>
      <c r="HS131" s="175"/>
      <c r="HT131" s="175"/>
      <c r="HU131" s="175"/>
      <c r="HV131" s="175"/>
      <c r="HW131" s="175"/>
      <c r="HX131" s="175">
        <v>0</v>
      </c>
      <c r="HY131" s="175"/>
      <c r="HZ131" s="175"/>
      <c r="IA131" s="175"/>
      <c r="IB131" s="175"/>
      <c r="IC131" s="175"/>
      <c r="ID131" s="175"/>
      <c r="IE131" s="175"/>
      <c r="IF131" s="175"/>
      <c r="IG131" s="175"/>
      <c r="IH131" s="175"/>
      <c r="II131" s="175"/>
      <c r="IJ131" s="175"/>
      <c r="IK131" s="175"/>
      <c r="IL131" s="175"/>
      <c r="IM131" s="175"/>
      <c r="IN131" s="175"/>
      <c r="IO131" s="175"/>
      <c r="IP131" s="175"/>
      <c r="IQ131" s="175"/>
      <c r="IR131" s="175"/>
      <c r="IS131" s="175"/>
      <c r="IT131" s="175"/>
      <c r="IU131" s="175"/>
      <c r="IV131" s="175"/>
      <c r="IW131" s="175"/>
      <c r="IX131" s="175"/>
      <c r="IY131" s="175"/>
      <c r="IZ131" s="175"/>
    </row>
    <row r="132" spans="1:260" s="13" customFormat="1" ht="18" customHeight="1">
      <c r="A132" s="99" t="s">
        <v>530</v>
      </c>
      <c r="B132" s="26" t="s">
        <v>548</v>
      </c>
      <c r="C132" s="175">
        <v>9004</v>
      </c>
      <c r="D132" s="175">
        <v>2009</v>
      </c>
      <c r="E132" s="4" t="s">
        <v>547</v>
      </c>
      <c r="F132" s="175">
        <v>8105</v>
      </c>
      <c r="G132" s="12" t="s">
        <v>24</v>
      </c>
      <c r="H132" s="4" t="s">
        <v>110</v>
      </c>
      <c r="I132" s="175">
        <f t="shared" si="12"/>
        <v>0</v>
      </c>
      <c r="J132" s="99">
        <f>I132</f>
        <v>0</v>
      </c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175"/>
      <c r="BJ132" s="175"/>
      <c r="BK132" s="175"/>
      <c r="BL132" s="175"/>
      <c r="BM132" s="175"/>
      <c r="BN132" s="175"/>
      <c r="BO132" s="175"/>
      <c r="BP132" s="175"/>
      <c r="BQ132" s="175"/>
      <c r="BR132" s="175"/>
      <c r="BS132" s="175"/>
      <c r="BT132" s="175"/>
      <c r="BU132" s="175"/>
      <c r="BV132" s="175"/>
      <c r="BW132" s="175"/>
      <c r="BX132" s="175"/>
      <c r="BY132" s="175"/>
      <c r="BZ132" s="175"/>
      <c r="CA132" s="175"/>
      <c r="CB132" s="175"/>
      <c r="CC132" s="175"/>
      <c r="CD132" s="175"/>
      <c r="CE132" s="175"/>
      <c r="CF132" s="175"/>
      <c r="CG132" s="175"/>
      <c r="CH132" s="175"/>
      <c r="CI132" s="175"/>
      <c r="CJ132" s="175"/>
      <c r="CK132" s="175"/>
      <c r="CL132" s="175"/>
      <c r="CM132" s="175"/>
      <c r="CN132" s="175"/>
      <c r="CO132" s="175"/>
      <c r="CP132" s="175"/>
      <c r="CQ132" s="175"/>
      <c r="CR132" s="175"/>
      <c r="CS132" s="175"/>
      <c r="CT132" s="175"/>
      <c r="CU132" s="175"/>
      <c r="CV132" s="175"/>
      <c r="CW132" s="175"/>
      <c r="CX132" s="175"/>
      <c r="CY132" s="175"/>
      <c r="CZ132" s="175"/>
      <c r="DA132" s="175"/>
      <c r="DB132" s="175"/>
      <c r="DC132" s="175"/>
      <c r="DD132" s="175"/>
      <c r="DE132" s="175"/>
      <c r="DF132" s="175"/>
      <c r="DG132" s="175"/>
      <c r="DH132" s="175"/>
      <c r="DI132" s="175"/>
      <c r="DJ132" s="175"/>
      <c r="DK132" s="175"/>
      <c r="DL132" s="175"/>
      <c r="DM132" s="175"/>
      <c r="DN132" s="175"/>
      <c r="DO132" s="175"/>
      <c r="DP132" s="175"/>
      <c r="DQ132" s="175"/>
      <c r="DR132" s="175"/>
      <c r="DS132" s="175"/>
      <c r="DT132" s="175"/>
      <c r="DU132" s="175"/>
      <c r="DV132" s="175"/>
      <c r="DW132" s="175"/>
      <c r="DX132" s="175"/>
      <c r="DY132" s="175"/>
      <c r="DZ132" s="175"/>
      <c r="EA132" s="175"/>
      <c r="EB132" s="175"/>
      <c r="EC132" s="175"/>
      <c r="ED132" s="175"/>
      <c r="EE132" s="175"/>
      <c r="EF132" s="175"/>
      <c r="EG132" s="175"/>
      <c r="EH132" s="175"/>
      <c r="EI132" s="175"/>
      <c r="EJ132" s="175"/>
      <c r="EK132" s="175"/>
      <c r="EL132" s="175"/>
      <c r="EM132" s="175"/>
      <c r="EN132" s="175"/>
      <c r="EO132" s="175"/>
      <c r="EP132" s="175"/>
      <c r="EQ132" s="175"/>
      <c r="ER132" s="175"/>
      <c r="ES132" s="175"/>
      <c r="ET132" s="175"/>
      <c r="EU132" s="175"/>
      <c r="EV132" s="175"/>
      <c r="EW132" s="175"/>
      <c r="EX132" s="175"/>
      <c r="EY132" s="175"/>
      <c r="EZ132" s="175"/>
      <c r="FA132" s="175"/>
      <c r="FB132" s="175"/>
      <c r="FC132" s="175"/>
      <c r="FD132" s="175"/>
      <c r="FE132" s="175"/>
      <c r="FF132" s="175"/>
      <c r="FG132" s="175"/>
      <c r="FH132" s="175"/>
      <c r="FI132" s="175"/>
      <c r="FJ132" s="175"/>
      <c r="FK132" s="175"/>
      <c r="FL132" s="175"/>
      <c r="FM132" s="175"/>
      <c r="FN132" s="175"/>
      <c r="FO132" s="175"/>
      <c r="FP132" s="175"/>
      <c r="FQ132" s="175"/>
      <c r="FR132" s="175"/>
      <c r="FS132" s="175"/>
      <c r="FT132" s="175"/>
      <c r="FU132" s="175"/>
      <c r="FV132" s="175"/>
      <c r="FW132" s="175"/>
      <c r="FX132" s="175"/>
      <c r="FY132" s="175"/>
      <c r="FZ132" s="175"/>
      <c r="GA132" s="175"/>
      <c r="GB132" s="175"/>
      <c r="GC132" s="175"/>
      <c r="GD132" s="175"/>
      <c r="GE132" s="175"/>
      <c r="GF132" s="175"/>
      <c r="GG132" s="175"/>
      <c r="GH132" s="175"/>
      <c r="GI132" s="175"/>
      <c r="GJ132" s="175"/>
      <c r="GK132" s="175"/>
      <c r="GL132" s="175"/>
      <c r="GM132" s="175"/>
      <c r="GN132" s="175"/>
      <c r="GO132" s="175"/>
      <c r="GP132" s="175"/>
      <c r="GQ132" s="175"/>
      <c r="GR132" s="175"/>
      <c r="GS132" s="175"/>
      <c r="GT132" s="175"/>
      <c r="GU132" s="175"/>
      <c r="GV132" s="175"/>
      <c r="GW132" s="175"/>
      <c r="GX132" s="175"/>
      <c r="GY132" s="175"/>
      <c r="GZ132" s="175"/>
      <c r="HA132" s="175"/>
      <c r="HB132" s="175"/>
      <c r="HC132" s="175"/>
      <c r="HD132" s="175"/>
      <c r="HE132" s="175"/>
      <c r="HF132" s="175"/>
      <c r="HG132" s="175"/>
      <c r="HH132" s="175"/>
      <c r="HI132" s="175"/>
      <c r="HJ132" s="175"/>
      <c r="HK132" s="175"/>
      <c r="HL132" s="175"/>
      <c r="HM132" s="175"/>
      <c r="HN132" s="175"/>
      <c r="HO132" s="175"/>
      <c r="HP132" s="175"/>
      <c r="HQ132" s="175"/>
      <c r="HR132" s="175"/>
      <c r="HS132" s="175"/>
      <c r="HT132" s="175"/>
      <c r="HU132" s="175"/>
      <c r="HV132" s="175">
        <v>0</v>
      </c>
      <c r="HW132" s="175"/>
      <c r="HX132" s="175"/>
      <c r="HY132" s="175"/>
      <c r="HZ132" s="175"/>
      <c r="IA132" s="175"/>
      <c r="IB132" s="175"/>
      <c r="IC132" s="175"/>
      <c r="ID132" s="175"/>
      <c r="IE132" s="175"/>
      <c r="IF132" s="175"/>
      <c r="IG132" s="175"/>
      <c r="IH132" s="175"/>
      <c r="II132" s="175"/>
      <c r="IJ132" s="175"/>
      <c r="IK132" s="175"/>
      <c r="IL132" s="175"/>
      <c r="IM132" s="175"/>
      <c r="IN132" s="175"/>
      <c r="IO132" s="175"/>
      <c r="IP132" s="175"/>
      <c r="IQ132" s="175"/>
      <c r="IR132" s="175"/>
      <c r="IS132" s="175"/>
      <c r="IT132" s="175"/>
      <c r="IU132" s="175"/>
      <c r="IV132" s="175"/>
      <c r="IW132" s="175"/>
      <c r="IX132" s="175"/>
      <c r="IY132" s="175"/>
      <c r="IZ132" s="175"/>
    </row>
    <row r="133" spans="1:260" s="13" customFormat="1" ht="18" customHeight="1">
      <c r="A133" s="99" t="s">
        <v>530</v>
      </c>
      <c r="B133" s="26" t="s">
        <v>118</v>
      </c>
      <c r="C133" s="175">
        <v>10234</v>
      </c>
      <c r="D133" s="175">
        <v>2004</v>
      </c>
      <c r="E133" t="s">
        <v>116</v>
      </c>
      <c r="F133" s="175">
        <v>7841</v>
      </c>
      <c r="G133" s="175" t="s">
        <v>26</v>
      </c>
      <c r="H133" t="s">
        <v>82</v>
      </c>
      <c r="I133" s="175">
        <f t="shared" si="12"/>
        <v>0</v>
      </c>
      <c r="J133" s="99">
        <f t="shared" si="15"/>
        <v>0</v>
      </c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  <c r="BI133" s="175"/>
      <c r="BJ133" s="175"/>
      <c r="BK133" s="175"/>
      <c r="BL133" s="175"/>
      <c r="BM133" s="175"/>
      <c r="BN133" s="175"/>
      <c r="BO133" s="175"/>
      <c r="BP133" s="175"/>
      <c r="BQ133" s="175"/>
      <c r="BR133" s="175"/>
      <c r="BS133" s="175"/>
      <c r="BT133" s="175"/>
      <c r="BU133" s="175"/>
      <c r="BV133" s="175"/>
      <c r="BW133" s="175"/>
      <c r="BX133" s="175"/>
      <c r="BY133" s="175"/>
      <c r="BZ133" s="175"/>
      <c r="CA133" s="175">
        <v>0</v>
      </c>
      <c r="CB133" s="175"/>
      <c r="CC133" s="175"/>
      <c r="CD133" s="175"/>
      <c r="CE133" s="175"/>
      <c r="CF133" s="175"/>
      <c r="CG133" s="175"/>
      <c r="CH133" s="175"/>
      <c r="CI133" s="175"/>
      <c r="CJ133" s="175"/>
      <c r="CK133" s="175">
        <v>0</v>
      </c>
      <c r="CL133" s="175"/>
      <c r="CM133" s="175"/>
      <c r="CN133" s="175"/>
      <c r="CO133" s="175"/>
      <c r="CP133" s="175"/>
      <c r="CQ133" s="175"/>
      <c r="CR133" s="175"/>
      <c r="CS133" s="175"/>
      <c r="CT133" s="175">
        <v>0</v>
      </c>
      <c r="CU133" s="175"/>
      <c r="CV133" s="175"/>
      <c r="CW133" s="175"/>
      <c r="CX133" s="175"/>
      <c r="CY133" s="175"/>
      <c r="CZ133" s="175"/>
      <c r="DA133" s="175"/>
      <c r="DB133" s="175"/>
      <c r="DC133" s="175"/>
      <c r="DD133" s="175"/>
      <c r="DE133" s="175"/>
      <c r="DF133" s="175"/>
      <c r="DG133" s="175"/>
      <c r="DH133" s="175"/>
      <c r="DI133" s="175"/>
      <c r="DJ133" s="175"/>
      <c r="DK133" s="175"/>
      <c r="DL133" s="175">
        <v>0</v>
      </c>
      <c r="DM133" s="175"/>
      <c r="DN133" s="175"/>
      <c r="DO133" s="175"/>
      <c r="DP133" s="175"/>
      <c r="DQ133" s="175"/>
      <c r="DR133" s="175"/>
      <c r="DS133" s="175"/>
      <c r="DT133" s="175"/>
      <c r="DU133" s="175"/>
      <c r="DV133" s="175"/>
      <c r="DW133" s="175"/>
      <c r="DX133" s="175"/>
      <c r="DY133" s="175"/>
      <c r="DZ133" s="175"/>
      <c r="EA133" s="175"/>
      <c r="EB133" s="175"/>
      <c r="EC133" s="175"/>
      <c r="ED133" s="175"/>
      <c r="EE133" s="175"/>
      <c r="EF133" s="175"/>
      <c r="EG133" s="175"/>
      <c r="EH133" s="175"/>
      <c r="EI133" s="175"/>
      <c r="EJ133" s="175"/>
      <c r="EK133" s="175"/>
      <c r="EL133" s="175"/>
      <c r="EM133" s="175"/>
      <c r="EN133" s="175"/>
      <c r="EO133" s="175"/>
      <c r="EP133" s="175"/>
      <c r="EQ133" s="175"/>
      <c r="ER133" s="175"/>
      <c r="ES133" s="175"/>
      <c r="ET133" s="175"/>
      <c r="EU133" s="175"/>
      <c r="EV133" s="175"/>
      <c r="EW133" s="175"/>
      <c r="EX133" s="175"/>
      <c r="EY133" s="175"/>
      <c r="EZ133" s="175"/>
      <c r="FA133" s="175"/>
      <c r="FB133" s="175"/>
      <c r="FC133" s="175"/>
      <c r="FD133" s="175"/>
      <c r="FE133" s="175"/>
      <c r="FF133" s="175"/>
      <c r="FG133" s="175"/>
      <c r="FH133" s="175"/>
      <c r="FI133" s="175"/>
      <c r="FJ133" s="175"/>
      <c r="FK133" s="175"/>
      <c r="FL133" s="175"/>
      <c r="FM133" s="175"/>
      <c r="FN133" s="175"/>
      <c r="FO133" s="175"/>
      <c r="FP133" s="175"/>
      <c r="FQ133" s="175"/>
      <c r="FR133" s="175"/>
      <c r="FS133" s="175"/>
      <c r="FT133" s="175"/>
      <c r="FU133" s="175"/>
      <c r="FV133" s="175"/>
      <c r="FW133" s="175"/>
      <c r="FX133" s="175"/>
      <c r="FY133" s="175"/>
      <c r="FZ133" s="175"/>
      <c r="GA133" s="175"/>
      <c r="GB133" s="175"/>
      <c r="GC133" s="175"/>
      <c r="GD133" s="175"/>
      <c r="GE133" s="175"/>
      <c r="GF133" s="175"/>
      <c r="GG133" s="175"/>
      <c r="GH133" s="175"/>
      <c r="GI133" s="175"/>
      <c r="GJ133" s="175"/>
      <c r="GK133" s="175"/>
      <c r="GL133" s="175"/>
      <c r="GM133" s="175"/>
      <c r="GN133" s="175"/>
      <c r="GO133" s="175"/>
      <c r="GP133" s="175"/>
      <c r="GQ133" s="175"/>
      <c r="GR133" s="175"/>
      <c r="GS133" s="175"/>
      <c r="GT133" s="175"/>
      <c r="GU133" s="175"/>
      <c r="GV133" s="175"/>
      <c r="GW133" s="175"/>
      <c r="GX133" s="175"/>
      <c r="GY133" s="175"/>
      <c r="GZ133" s="175"/>
      <c r="HA133" s="175"/>
      <c r="HB133" s="175"/>
      <c r="HC133" s="175"/>
      <c r="HD133" s="175"/>
      <c r="HE133" s="175"/>
      <c r="HF133" s="175"/>
      <c r="HG133" s="175"/>
      <c r="HH133" s="175"/>
      <c r="HI133" s="175"/>
      <c r="HJ133" s="175"/>
      <c r="HK133" s="175"/>
      <c r="HL133" s="175"/>
      <c r="HM133" s="175"/>
      <c r="HN133" s="175"/>
      <c r="HO133" s="175"/>
      <c r="HP133" s="175"/>
      <c r="HQ133" s="175"/>
      <c r="HR133" s="175"/>
      <c r="HS133" s="175"/>
      <c r="HT133" s="175"/>
      <c r="HU133" s="175"/>
      <c r="HV133" s="175"/>
      <c r="HW133" s="175"/>
      <c r="HX133" s="175"/>
      <c r="HY133" s="175"/>
      <c r="HZ133" s="175"/>
      <c r="IA133" s="175"/>
      <c r="IB133" s="175"/>
      <c r="IC133" s="175"/>
      <c r="ID133" s="175"/>
      <c r="IE133" s="175"/>
      <c r="IF133" s="175"/>
      <c r="IG133" s="175"/>
      <c r="IH133" s="175"/>
      <c r="II133" s="175"/>
      <c r="IJ133" s="175"/>
      <c r="IK133" s="175"/>
      <c r="IL133" s="175"/>
      <c r="IM133" s="175"/>
      <c r="IN133" s="175"/>
      <c r="IO133" s="175"/>
      <c r="IP133" s="175"/>
      <c r="IQ133" s="175"/>
      <c r="IR133" s="175"/>
      <c r="IS133" s="175"/>
      <c r="IT133" s="175"/>
      <c r="IU133" s="175"/>
      <c r="IV133" s="175"/>
      <c r="IW133" s="175"/>
      <c r="IX133" s="175"/>
      <c r="IY133" s="175"/>
      <c r="IZ133" s="175"/>
    </row>
    <row r="134" spans="1:260" s="13" customFormat="1" ht="18" customHeight="1">
      <c r="A134" s="99" t="s">
        <v>530</v>
      </c>
      <c r="B134" s="26" t="s">
        <v>191</v>
      </c>
      <c r="C134" s="175">
        <v>8217</v>
      </c>
      <c r="D134" s="175"/>
      <c r="E134" t="s">
        <v>213</v>
      </c>
      <c r="F134" s="175">
        <v>8431</v>
      </c>
      <c r="G134" s="175" t="s">
        <v>24</v>
      </c>
      <c r="H134" t="s">
        <v>42</v>
      </c>
      <c r="I134" s="175">
        <f t="shared" si="12"/>
        <v>0</v>
      </c>
      <c r="J134" s="99">
        <f t="shared" ref="J134:J139" si="16">I134</f>
        <v>0</v>
      </c>
      <c r="K134" s="175"/>
      <c r="L134" s="175"/>
      <c r="M134" s="175"/>
      <c r="N134" s="175"/>
      <c r="O134" s="175"/>
      <c r="P134" s="175"/>
      <c r="Q134" s="175"/>
      <c r="R134" s="175"/>
      <c r="S134" s="175">
        <v>0</v>
      </c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>
        <v>0</v>
      </c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  <c r="BI134" s="175"/>
      <c r="BJ134" s="175"/>
      <c r="BK134" s="175"/>
      <c r="BL134" s="175"/>
      <c r="BM134" s="175"/>
      <c r="BN134" s="175"/>
      <c r="BO134" s="175"/>
      <c r="BP134" s="175"/>
      <c r="BQ134" s="175"/>
      <c r="BR134" s="175"/>
      <c r="BS134" s="175"/>
      <c r="BT134" s="175"/>
      <c r="BU134" s="175"/>
      <c r="BV134" s="175"/>
      <c r="BW134" s="175"/>
      <c r="BX134" s="175"/>
      <c r="BY134" s="175"/>
      <c r="BZ134" s="175"/>
      <c r="CA134" s="175"/>
      <c r="CB134" s="175"/>
      <c r="CC134" s="175"/>
      <c r="CD134" s="175"/>
      <c r="CE134" s="175"/>
      <c r="CF134" s="175"/>
      <c r="CG134" s="175"/>
      <c r="CH134" s="175"/>
      <c r="CI134" s="175"/>
      <c r="CJ134" s="175"/>
      <c r="CK134" s="175"/>
      <c r="CL134" s="175"/>
      <c r="CM134" s="175"/>
      <c r="CN134" s="175"/>
      <c r="CO134" s="175"/>
      <c r="CP134" s="175"/>
      <c r="CQ134" s="175"/>
      <c r="CR134" s="175"/>
      <c r="CS134" s="175"/>
      <c r="CT134" s="175"/>
      <c r="CU134" s="175"/>
      <c r="CV134" s="175"/>
      <c r="CW134" s="175"/>
      <c r="CX134" s="175"/>
      <c r="CY134" s="175"/>
      <c r="CZ134" s="175"/>
      <c r="DA134" s="175"/>
      <c r="DB134" s="175"/>
      <c r="DC134" s="175"/>
      <c r="DD134" s="175"/>
      <c r="DE134" s="175"/>
      <c r="DF134" s="175"/>
      <c r="DG134" s="175"/>
      <c r="DH134" s="175"/>
      <c r="DI134" s="175"/>
      <c r="DJ134" s="175"/>
      <c r="DK134" s="175"/>
      <c r="DL134" s="175"/>
      <c r="DM134" s="175"/>
      <c r="DN134" s="175"/>
      <c r="DO134" s="175"/>
      <c r="DP134" s="175"/>
      <c r="DQ134" s="175"/>
      <c r="DR134" s="175"/>
      <c r="DS134" s="175"/>
      <c r="DT134" s="175"/>
      <c r="DU134" s="175"/>
      <c r="DV134" s="175"/>
      <c r="DW134" s="175"/>
      <c r="DX134" s="175"/>
      <c r="DY134" s="175"/>
      <c r="DZ134" s="175"/>
      <c r="EA134" s="175"/>
      <c r="EB134" s="175"/>
      <c r="EC134" s="175"/>
      <c r="ED134" s="175"/>
      <c r="EE134" s="175"/>
      <c r="EF134" s="175"/>
      <c r="EG134" s="175"/>
      <c r="EH134" s="175"/>
      <c r="EI134" s="175"/>
      <c r="EJ134" s="175"/>
      <c r="EK134" s="175"/>
      <c r="EL134" s="175"/>
      <c r="EM134" s="175"/>
      <c r="EN134" s="175"/>
      <c r="EO134" s="175"/>
      <c r="EP134" s="175"/>
      <c r="EQ134" s="175"/>
      <c r="ER134" s="175"/>
      <c r="ES134" s="175"/>
      <c r="ET134" s="175"/>
      <c r="EU134" s="175"/>
      <c r="EV134" s="175"/>
      <c r="EW134" s="175"/>
      <c r="EX134" s="175"/>
      <c r="EY134" s="175"/>
      <c r="EZ134" s="175"/>
      <c r="FA134" s="175"/>
      <c r="FB134" s="175"/>
      <c r="FC134" s="175"/>
      <c r="FD134" s="175"/>
      <c r="FE134" s="175"/>
      <c r="FF134" s="175"/>
      <c r="FG134" s="175"/>
      <c r="FH134" s="175"/>
      <c r="FI134" s="175"/>
      <c r="FJ134" s="175"/>
      <c r="FK134" s="175"/>
      <c r="FL134" s="175"/>
      <c r="FM134" s="175"/>
      <c r="FN134" s="175"/>
      <c r="FO134" s="175"/>
      <c r="FP134" s="175"/>
      <c r="FQ134" s="175"/>
      <c r="FR134" s="175"/>
      <c r="FS134" s="175"/>
      <c r="FT134" s="175"/>
      <c r="FU134" s="175"/>
      <c r="FV134" s="175"/>
      <c r="FW134" s="175"/>
      <c r="FX134" s="175"/>
      <c r="FY134" s="175"/>
      <c r="FZ134" s="175"/>
      <c r="GA134" s="175"/>
      <c r="GB134" s="175"/>
      <c r="GC134" s="175"/>
      <c r="GD134" s="175"/>
      <c r="GE134" s="175"/>
      <c r="GF134" s="175"/>
      <c r="GG134" s="175"/>
      <c r="GH134" s="175"/>
      <c r="GI134" s="175"/>
      <c r="GJ134" s="175"/>
      <c r="GK134" s="175"/>
      <c r="GL134" s="175"/>
      <c r="GM134" s="175"/>
      <c r="GN134" s="175"/>
      <c r="GO134" s="175"/>
      <c r="GP134" s="175"/>
      <c r="GQ134" s="175"/>
      <c r="GR134" s="175"/>
      <c r="GS134" s="175"/>
      <c r="GT134" s="175"/>
      <c r="GU134" s="175"/>
      <c r="GV134" s="175"/>
      <c r="GW134" s="175"/>
      <c r="GX134" s="175"/>
      <c r="GY134" s="175"/>
      <c r="GZ134" s="175"/>
      <c r="HA134" s="175"/>
      <c r="HB134" s="175"/>
      <c r="HC134" s="175"/>
      <c r="HD134" s="175"/>
      <c r="HE134" s="175"/>
      <c r="HF134" s="175"/>
      <c r="HG134" s="175"/>
      <c r="HH134" s="175"/>
      <c r="HI134" s="175"/>
      <c r="HJ134" s="175"/>
      <c r="HK134" s="175"/>
      <c r="HL134" s="175"/>
      <c r="HM134" s="175"/>
      <c r="HN134" s="175"/>
      <c r="HO134" s="175"/>
      <c r="HP134" s="175"/>
      <c r="HQ134" s="175"/>
      <c r="HR134" s="175"/>
      <c r="HS134" s="175"/>
      <c r="HT134" s="175"/>
      <c r="HU134" s="175"/>
      <c r="HV134" s="175"/>
      <c r="HW134" s="175"/>
      <c r="HX134" s="175"/>
      <c r="HY134" s="175"/>
      <c r="HZ134" s="175"/>
      <c r="IA134" s="175"/>
      <c r="IB134" s="175"/>
      <c r="IC134" s="175"/>
      <c r="ID134" s="175"/>
      <c r="IE134" s="175"/>
      <c r="IF134" s="175"/>
      <c r="IG134" s="175"/>
      <c r="IH134" s="175"/>
      <c r="II134" s="175"/>
      <c r="IJ134" s="175"/>
      <c r="IK134" s="175"/>
      <c r="IL134" s="175"/>
      <c r="IM134" s="175"/>
      <c r="IN134" s="175"/>
      <c r="IO134" s="175"/>
      <c r="IP134" s="175"/>
      <c r="IQ134" s="175"/>
      <c r="IR134" s="175"/>
      <c r="IS134" s="175"/>
      <c r="IT134" s="175"/>
      <c r="IU134" s="175"/>
      <c r="IV134" s="175"/>
      <c r="IW134" s="175"/>
      <c r="IX134" s="175"/>
      <c r="IY134" s="175"/>
      <c r="IZ134" s="175"/>
    </row>
    <row r="135" spans="1:260" s="13" customFormat="1" ht="18" customHeight="1">
      <c r="A135" s="99" t="s">
        <v>530</v>
      </c>
      <c r="B135" s="26" t="s">
        <v>507</v>
      </c>
      <c r="C135" s="175">
        <v>11080</v>
      </c>
      <c r="D135" s="175">
        <v>2015</v>
      </c>
      <c r="E135" t="s">
        <v>63</v>
      </c>
      <c r="F135" s="175">
        <v>6972</v>
      </c>
      <c r="G135" s="175" t="s">
        <v>16</v>
      </c>
      <c r="H135" t="s">
        <v>163</v>
      </c>
      <c r="I135" s="175">
        <f t="shared" ref="I135:I142" si="17">SUM(K135:IZ135)</f>
        <v>0</v>
      </c>
      <c r="J135" s="99">
        <f t="shared" si="16"/>
        <v>0</v>
      </c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5"/>
      <c r="AT135" s="175"/>
      <c r="AU135" s="175"/>
      <c r="AV135" s="175"/>
      <c r="AW135" s="175"/>
      <c r="AX135" s="175"/>
      <c r="AY135" s="175"/>
      <c r="AZ135" s="175"/>
      <c r="BA135" s="175"/>
      <c r="BB135" s="175"/>
      <c r="BC135" s="175"/>
      <c r="BD135" s="175"/>
      <c r="BE135" s="175"/>
      <c r="BF135" s="175"/>
      <c r="BG135" s="175"/>
      <c r="BH135" s="175"/>
      <c r="BI135" s="175"/>
      <c r="BJ135" s="175"/>
      <c r="BK135" s="175"/>
      <c r="BL135" s="175"/>
      <c r="BM135" s="175"/>
      <c r="BN135" s="175"/>
      <c r="BO135" s="175"/>
      <c r="BP135" s="175"/>
      <c r="BQ135" s="175"/>
      <c r="BR135" s="175"/>
      <c r="BS135" s="175"/>
      <c r="BT135" s="175"/>
      <c r="BU135" s="175"/>
      <c r="BV135" s="175"/>
      <c r="BW135" s="175"/>
      <c r="BX135" s="175"/>
      <c r="BY135" s="175"/>
      <c r="BZ135" s="175"/>
      <c r="CA135" s="175"/>
      <c r="CB135" s="175"/>
      <c r="CC135" s="175"/>
      <c r="CD135" s="175"/>
      <c r="CE135" s="175"/>
      <c r="CF135" s="175"/>
      <c r="CG135" s="175"/>
      <c r="CH135" s="175"/>
      <c r="CI135" s="175"/>
      <c r="CJ135" s="175"/>
      <c r="CK135" s="175"/>
      <c r="CL135" s="175"/>
      <c r="CM135" s="175"/>
      <c r="CN135" s="175"/>
      <c r="CO135" s="175"/>
      <c r="CP135" s="175"/>
      <c r="CQ135" s="175"/>
      <c r="CR135" s="175"/>
      <c r="CS135" s="175"/>
      <c r="CT135" s="175"/>
      <c r="CU135" s="175"/>
      <c r="CV135" s="175"/>
      <c r="CW135" s="175"/>
      <c r="CX135" s="175"/>
      <c r="CY135" s="175"/>
      <c r="CZ135" s="175"/>
      <c r="DA135" s="175"/>
      <c r="DB135" s="175"/>
      <c r="DC135" s="175"/>
      <c r="DD135" s="175"/>
      <c r="DE135" s="175"/>
      <c r="DF135" s="175"/>
      <c r="DG135" s="175"/>
      <c r="DH135" s="175"/>
      <c r="DI135" s="175"/>
      <c r="DJ135" s="175"/>
      <c r="DK135" s="175"/>
      <c r="DL135" s="175"/>
      <c r="DM135" s="175"/>
      <c r="DN135" s="175"/>
      <c r="DO135" s="175"/>
      <c r="DP135" s="175"/>
      <c r="DQ135" s="175"/>
      <c r="DR135" s="175"/>
      <c r="DS135" s="175"/>
      <c r="DT135" s="175"/>
      <c r="DU135" s="175"/>
      <c r="DV135" s="175"/>
      <c r="DW135" s="175"/>
      <c r="DX135" s="175"/>
      <c r="DY135" s="175"/>
      <c r="DZ135" s="175"/>
      <c r="EA135" s="175"/>
      <c r="EB135" s="175"/>
      <c r="EC135" s="175"/>
      <c r="ED135" s="175"/>
      <c r="EE135" s="175"/>
      <c r="EF135" s="175"/>
      <c r="EG135" s="175"/>
      <c r="EH135" s="175"/>
      <c r="EI135" s="175"/>
      <c r="EJ135" s="175"/>
      <c r="EK135" s="175"/>
      <c r="EL135" s="175"/>
      <c r="EM135" s="175"/>
      <c r="EN135" s="175"/>
      <c r="EO135" s="175"/>
      <c r="EP135" s="175"/>
      <c r="EQ135" s="175"/>
      <c r="ER135" s="175"/>
      <c r="ES135" s="175"/>
      <c r="ET135" s="175"/>
      <c r="EU135" s="175"/>
      <c r="EV135" s="175"/>
      <c r="EW135" s="175"/>
      <c r="EX135" s="175"/>
      <c r="EY135" s="175"/>
      <c r="EZ135" s="175"/>
      <c r="FA135" s="175"/>
      <c r="FB135" s="175"/>
      <c r="FC135" s="175"/>
      <c r="FD135" s="175"/>
      <c r="FE135" s="175"/>
      <c r="FF135" s="175"/>
      <c r="FG135" s="175"/>
      <c r="FH135" s="175"/>
      <c r="FI135" s="175"/>
      <c r="FJ135" s="175"/>
      <c r="FK135" s="175"/>
      <c r="FL135" s="175"/>
      <c r="FM135" s="175"/>
      <c r="FN135" s="175"/>
      <c r="FO135" s="175"/>
      <c r="FP135" s="175"/>
      <c r="FQ135" s="175"/>
      <c r="FR135" s="175">
        <v>0</v>
      </c>
      <c r="FS135" s="175">
        <v>0</v>
      </c>
      <c r="FT135" s="175"/>
      <c r="FU135" s="175"/>
      <c r="FV135" s="175"/>
      <c r="FW135" s="175">
        <v>0</v>
      </c>
      <c r="FX135" s="175"/>
      <c r="FY135" s="175"/>
      <c r="FZ135" s="175"/>
      <c r="GA135" s="175"/>
      <c r="GB135" s="175"/>
      <c r="GC135" s="175"/>
      <c r="GD135" s="175"/>
      <c r="GE135" s="175"/>
      <c r="GF135" s="175"/>
      <c r="GG135" s="175"/>
      <c r="GH135" s="175"/>
      <c r="GI135" s="175"/>
      <c r="GJ135" s="175"/>
      <c r="GK135" s="175"/>
      <c r="GL135" s="175"/>
      <c r="GM135" s="175"/>
      <c r="GN135" s="175"/>
      <c r="GO135" s="175"/>
      <c r="GP135" s="175"/>
      <c r="GQ135" s="175"/>
      <c r="GR135" s="175"/>
      <c r="GS135" s="175"/>
      <c r="GT135" s="175"/>
      <c r="GU135" s="175"/>
      <c r="GV135" s="175"/>
      <c r="GW135" s="175"/>
      <c r="GX135" s="175"/>
      <c r="GY135" s="175"/>
      <c r="GZ135" s="175"/>
      <c r="HA135" s="175"/>
      <c r="HB135" s="175"/>
      <c r="HC135" s="175"/>
      <c r="HD135" s="175"/>
      <c r="HE135" s="175"/>
      <c r="HF135" s="175"/>
      <c r="HG135" s="175"/>
      <c r="HH135" s="175"/>
      <c r="HI135" s="175"/>
      <c r="HJ135" s="175"/>
      <c r="HK135" s="175"/>
      <c r="HL135" s="175"/>
      <c r="HM135" s="175"/>
      <c r="HN135" s="175"/>
      <c r="HO135" s="175"/>
      <c r="HP135" s="175"/>
      <c r="HQ135" s="175"/>
      <c r="HR135" s="175"/>
      <c r="HS135" s="175"/>
      <c r="HT135" s="175"/>
      <c r="HU135" s="175"/>
      <c r="HV135" s="175"/>
      <c r="HW135" s="175"/>
      <c r="HX135" s="175"/>
      <c r="HY135" s="175"/>
      <c r="HZ135" s="175"/>
      <c r="IA135" s="175"/>
      <c r="IB135" s="175"/>
      <c r="IC135" s="175"/>
      <c r="ID135" s="175"/>
      <c r="IE135" s="175"/>
      <c r="IF135" s="175"/>
      <c r="IG135" s="175"/>
      <c r="IH135" s="175"/>
      <c r="II135" s="175"/>
      <c r="IJ135" s="175"/>
      <c r="IK135" s="175"/>
      <c r="IL135" s="175"/>
      <c r="IM135" s="175"/>
      <c r="IN135" s="175"/>
      <c r="IO135" s="175"/>
      <c r="IP135" s="175"/>
      <c r="IQ135" s="175"/>
      <c r="IR135" s="175"/>
      <c r="IS135" s="175"/>
      <c r="IT135" s="175"/>
      <c r="IU135" s="175"/>
      <c r="IV135" s="175"/>
      <c r="IW135" s="175"/>
      <c r="IX135" s="175"/>
      <c r="IY135" s="175"/>
      <c r="IZ135" s="175"/>
    </row>
    <row r="136" spans="1:260" s="13" customFormat="1" ht="18" customHeight="1">
      <c r="A136" s="99" t="s">
        <v>530</v>
      </c>
      <c r="B136" s="26" t="s">
        <v>309</v>
      </c>
      <c r="C136" s="175">
        <v>10978</v>
      </c>
      <c r="D136" s="175">
        <v>2014</v>
      </c>
      <c r="E136" t="s">
        <v>310</v>
      </c>
      <c r="F136" s="175">
        <v>8220</v>
      </c>
      <c r="G136" s="175" t="s">
        <v>24</v>
      </c>
      <c r="H136" t="s">
        <v>311</v>
      </c>
      <c r="I136" s="175">
        <f t="shared" si="17"/>
        <v>0</v>
      </c>
      <c r="J136" s="99">
        <f t="shared" si="16"/>
        <v>0</v>
      </c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  <c r="BE136" s="175"/>
      <c r="BF136" s="175"/>
      <c r="BG136" s="175"/>
      <c r="BH136" s="175"/>
      <c r="BI136" s="175"/>
      <c r="BJ136" s="175"/>
      <c r="BK136" s="175"/>
      <c r="BL136" s="175"/>
      <c r="BM136" s="175"/>
      <c r="BN136" s="175"/>
      <c r="BO136" s="175"/>
      <c r="BP136" s="175"/>
      <c r="BQ136" s="175"/>
      <c r="BR136" s="175"/>
      <c r="BS136" s="175"/>
      <c r="BT136" s="175"/>
      <c r="BU136" s="175"/>
      <c r="BV136" s="175"/>
      <c r="BW136" s="175"/>
      <c r="BX136" s="175"/>
      <c r="BY136" s="175"/>
      <c r="BZ136" s="175">
        <v>0</v>
      </c>
      <c r="CA136" s="175">
        <v>0</v>
      </c>
      <c r="CB136" s="175"/>
      <c r="CC136" s="175"/>
      <c r="CD136" s="175"/>
      <c r="CE136" s="175"/>
      <c r="CF136" s="175"/>
      <c r="CG136" s="175"/>
      <c r="CH136" s="175"/>
      <c r="CI136" s="175"/>
      <c r="CJ136" s="175"/>
      <c r="CK136" s="175"/>
      <c r="CL136" s="175"/>
      <c r="CM136" s="175"/>
      <c r="CN136" s="175"/>
      <c r="CO136" s="175"/>
      <c r="CP136" s="175"/>
      <c r="CQ136" s="175"/>
      <c r="CR136" s="175"/>
      <c r="CS136" s="175"/>
      <c r="CT136" s="175"/>
      <c r="CU136" s="175"/>
      <c r="CV136" s="175"/>
      <c r="CW136" s="175"/>
      <c r="CX136" s="175"/>
      <c r="CY136" s="175"/>
      <c r="CZ136" s="175"/>
      <c r="DA136" s="175"/>
      <c r="DB136" s="175"/>
      <c r="DC136" s="175"/>
      <c r="DD136" s="175"/>
      <c r="DE136" s="175"/>
      <c r="DF136" s="175"/>
      <c r="DG136" s="175"/>
      <c r="DH136" s="175"/>
      <c r="DI136" s="175"/>
      <c r="DJ136" s="175"/>
      <c r="DK136" s="175"/>
      <c r="DL136" s="175"/>
      <c r="DM136" s="175"/>
      <c r="DN136" s="175"/>
      <c r="DO136" s="175"/>
      <c r="DP136" s="175"/>
      <c r="DQ136" s="175"/>
      <c r="DR136" s="175"/>
      <c r="DS136" s="175"/>
      <c r="DT136" s="175"/>
      <c r="DU136" s="175"/>
      <c r="DV136" s="175"/>
      <c r="DW136" s="175"/>
      <c r="DX136" s="175"/>
      <c r="DY136" s="175"/>
      <c r="DZ136" s="175"/>
      <c r="EA136" s="175"/>
      <c r="EB136" s="175"/>
      <c r="EC136" s="175"/>
      <c r="ED136" s="175"/>
      <c r="EE136" s="175"/>
      <c r="EF136" s="175"/>
      <c r="EG136" s="175"/>
      <c r="EH136" s="175"/>
      <c r="EI136" s="175"/>
      <c r="EJ136" s="175"/>
      <c r="EK136" s="175"/>
      <c r="EL136" s="175"/>
      <c r="EM136" s="175"/>
      <c r="EN136" s="175"/>
      <c r="EO136" s="175"/>
      <c r="EP136" s="175"/>
      <c r="EQ136" s="175"/>
      <c r="ER136" s="175"/>
      <c r="ES136" s="175"/>
      <c r="ET136" s="175"/>
      <c r="EU136" s="175"/>
      <c r="EV136" s="175"/>
      <c r="EW136" s="175"/>
      <c r="EX136" s="175"/>
      <c r="EY136" s="175"/>
      <c r="EZ136" s="175"/>
      <c r="FA136" s="175"/>
      <c r="FB136" s="175"/>
      <c r="FC136" s="175"/>
      <c r="FD136" s="175"/>
      <c r="FE136" s="175"/>
      <c r="FF136" s="175"/>
      <c r="FG136" s="175"/>
      <c r="FH136" s="175"/>
      <c r="FI136" s="175"/>
      <c r="FJ136" s="175"/>
      <c r="FK136" s="175"/>
      <c r="FL136" s="175"/>
      <c r="FM136" s="175"/>
      <c r="FN136" s="175"/>
      <c r="FO136" s="175"/>
      <c r="FP136" s="175"/>
      <c r="FQ136" s="175"/>
      <c r="FR136" s="175"/>
      <c r="FS136" s="175"/>
      <c r="FT136" s="175"/>
      <c r="FU136" s="175"/>
      <c r="FV136" s="175"/>
      <c r="FW136" s="175"/>
      <c r="FX136" s="175"/>
      <c r="FY136" s="175"/>
      <c r="FZ136" s="175"/>
      <c r="GA136" s="175"/>
      <c r="GB136" s="175"/>
      <c r="GC136" s="175"/>
      <c r="GD136" s="175"/>
      <c r="GE136" s="175"/>
      <c r="GF136" s="175"/>
      <c r="GG136" s="175"/>
      <c r="GH136" s="175"/>
      <c r="GI136" s="175"/>
      <c r="GJ136" s="175"/>
      <c r="GK136" s="175"/>
      <c r="GL136" s="175"/>
      <c r="GM136" s="175"/>
      <c r="GN136" s="175"/>
      <c r="GO136" s="175"/>
      <c r="GP136" s="175"/>
      <c r="GQ136" s="175"/>
      <c r="GR136" s="175"/>
      <c r="GS136" s="175"/>
      <c r="GT136" s="175"/>
      <c r="GU136" s="175"/>
      <c r="GV136" s="175"/>
      <c r="GW136" s="175"/>
      <c r="GX136" s="175"/>
      <c r="GY136" s="175"/>
      <c r="GZ136" s="175"/>
      <c r="HA136" s="175"/>
      <c r="HB136" s="175"/>
      <c r="HC136" s="175"/>
      <c r="HD136" s="175"/>
      <c r="HE136" s="175"/>
      <c r="HF136" s="175"/>
      <c r="HG136" s="175"/>
      <c r="HH136" s="175"/>
      <c r="HI136" s="175"/>
      <c r="HJ136" s="175"/>
      <c r="HK136" s="175"/>
      <c r="HL136" s="175"/>
      <c r="HM136" s="175"/>
      <c r="HN136" s="175"/>
      <c r="HO136" s="175"/>
      <c r="HP136" s="175"/>
      <c r="HQ136" s="175"/>
      <c r="HR136" s="175"/>
      <c r="HS136" s="175"/>
      <c r="HT136" s="175"/>
      <c r="HU136" s="175"/>
      <c r="HV136" s="175"/>
      <c r="HW136" s="175"/>
      <c r="HX136" s="175"/>
      <c r="HY136" s="175"/>
      <c r="HZ136" s="175"/>
      <c r="IA136" s="175"/>
      <c r="IB136" s="175"/>
      <c r="IC136" s="175"/>
      <c r="ID136" s="175"/>
      <c r="IE136" s="175"/>
      <c r="IF136" s="175"/>
      <c r="IG136" s="175"/>
      <c r="IH136" s="175"/>
      <c r="II136" s="175"/>
      <c r="IJ136" s="175"/>
      <c r="IK136" s="175"/>
      <c r="IL136" s="175"/>
      <c r="IM136" s="175"/>
      <c r="IN136" s="175"/>
      <c r="IO136" s="175"/>
      <c r="IP136" s="175"/>
      <c r="IQ136" s="175"/>
      <c r="IR136" s="175"/>
      <c r="IS136" s="175"/>
      <c r="IT136" s="175"/>
      <c r="IU136" s="175"/>
      <c r="IV136" s="175"/>
      <c r="IW136" s="175"/>
      <c r="IX136" s="175"/>
      <c r="IY136" s="175"/>
      <c r="IZ136" s="175"/>
    </row>
    <row r="137" spans="1:260" s="13" customFormat="1" ht="18" customHeight="1">
      <c r="A137" s="99" t="s">
        <v>530</v>
      </c>
      <c r="B137" s="26" t="s">
        <v>323</v>
      </c>
      <c r="C137" s="175">
        <v>11047</v>
      </c>
      <c r="D137" s="175"/>
      <c r="E137" t="s">
        <v>45</v>
      </c>
      <c r="F137" s="175">
        <v>5701</v>
      </c>
      <c r="G137" s="175" t="s">
        <v>24</v>
      </c>
      <c r="H137" t="s">
        <v>44</v>
      </c>
      <c r="I137" s="175">
        <f t="shared" si="17"/>
        <v>0</v>
      </c>
      <c r="J137" s="99">
        <f t="shared" si="16"/>
        <v>0</v>
      </c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>
        <v>0</v>
      </c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175"/>
      <c r="AT137" s="175"/>
      <c r="AU137" s="175"/>
      <c r="AV137" s="175"/>
      <c r="AW137" s="175"/>
      <c r="AX137" s="175"/>
      <c r="AY137" s="175"/>
      <c r="AZ137" s="175"/>
      <c r="BA137" s="175"/>
      <c r="BB137" s="175"/>
      <c r="BC137" s="175"/>
      <c r="BD137" s="175"/>
      <c r="BE137" s="175"/>
      <c r="BF137" s="175"/>
      <c r="BG137" s="175"/>
      <c r="BH137" s="175"/>
      <c r="BI137" s="175"/>
      <c r="BJ137" s="175"/>
      <c r="BK137" s="175"/>
      <c r="BL137" s="175">
        <v>0</v>
      </c>
      <c r="BM137" s="175"/>
      <c r="BN137" s="175"/>
      <c r="BO137" s="175"/>
      <c r="BP137" s="175"/>
      <c r="BQ137" s="175"/>
      <c r="BR137" s="175"/>
      <c r="BS137" s="175"/>
      <c r="BT137" s="175"/>
      <c r="BU137" s="175"/>
      <c r="BV137" s="175"/>
      <c r="BW137" s="175"/>
      <c r="BX137" s="175"/>
      <c r="BY137" s="175"/>
      <c r="BZ137" s="175"/>
      <c r="CA137" s="175"/>
      <c r="CB137" s="175"/>
      <c r="CC137" s="175"/>
      <c r="CD137" s="175"/>
      <c r="CE137" s="175"/>
      <c r="CF137" s="175"/>
      <c r="CG137" s="175"/>
      <c r="CH137" s="175"/>
      <c r="CI137" s="175"/>
      <c r="CJ137" s="175"/>
      <c r="CK137" s="175"/>
      <c r="CL137" s="175"/>
      <c r="CM137" s="175"/>
      <c r="CN137" s="175"/>
      <c r="CO137" s="175"/>
      <c r="CP137" s="175"/>
      <c r="CQ137" s="175"/>
      <c r="CR137" s="175"/>
      <c r="CS137" s="175"/>
      <c r="CT137" s="175"/>
      <c r="CU137" s="175"/>
      <c r="CV137" s="175"/>
      <c r="CW137" s="175"/>
      <c r="CX137" s="175"/>
      <c r="CY137" s="175"/>
      <c r="CZ137" s="175"/>
      <c r="DA137" s="175"/>
      <c r="DB137" s="175"/>
      <c r="DC137" s="175"/>
      <c r="DD137" s="175"/>
      <c r="DE137" s="175"/>
      <c r="DF137" s="175"/>
      <c r="DG137" s="175"/>
      <c r="DH137" s="175"/>
      <c r="DI137" s="175"/>
      <c r="DJ137" s="175"/>
      <c r="DK137" s="175"/>
      <c r="DL137" s="175"/>
      <c r="DM137" s="175"/>
      <c r="DN137" s="175"/>
      <c r="DO137" s="175"/>
      <c r="DP137" s="175"/>
      <c r="DQ137" s="175"/>
      <c r="DR137" s="175"/>
      <c r="DS137" s="175"/>
      <c r="DT137" s="175"/>
      <c r="DU137" s="175"/>
      <c r="DV137" s="175"/>
      <c r="DW137" s="175"/>
      <c r="DX137" s="175"/>
      <c r="DY137" s="175"/>
      <c r="DZ137" s="175"/>
      <c r="EA137" s="175"/>
      <c r="EB137" s="175"/>
      <c r="EC137" s="175"/>
      <c r="ED137" s="175"/>
      <c r="EE137" s="175"/>
      <c r="EF137" s="175"/>
      <c r="EG137" s="175"/>
      <c r="EH137" s="175"/>
      <c r="EI137" s="175"/>
      <c r="EJ137" s="175"/>
      <c r="EK137" s="175"/>
      <c r="EL137" s="175"/>
      <c r="EM137" s="175"/>
      <c r="EN137" s="175"/>
      <c r="EO137" s="175"/>
      <c r="EP137" s="175"/>
      <c r="EQ137" s="175"/>
      <c r="ER137" s="175"/>
      <c r="ES137" s="175"/>
      <c r="ET137" s="175"/>
      <c r="EU137" s="175"/>
      <c r="EV137" s="175"/>
      <c r="EW137" s="175"/>
      <c r="EX137" s="175"/>
      <c r="EY137" s="175"/>
      <c r="EZ137" s="175"/>
      <c r="FA137" s="175"/>
      <c r="FB137" s="175"/>
      <c r="FC137" s="175"/>
      <c r="FD137" s="175"/>
      <c r="FE137" s="175"/>
      <c r="FF137" s="175"/>
      <c r="FG137" s="175"/>
      <c r="FH137" s="175"/>
      <c r="FI137" s="175"/>
      <c r="FJ137" s="175"/>
      <c r="FK137" s="175"/>
      <c r="FL137" s="175"/>
      <c r="FM137" s="175"/>
      <c r="FN137" s="175"/>
      <c r="FO137" s="175"/>
      <c r="FP137" s="175"/>
      <c r="FQ137" s="175"/>
      <c r="FR137" s="175"/>
      <c r="FS137" s="175"/>
      <c r="FT137" s="175"/>
      <c r="FU137" s="175"/>
      <c r="FV137" s="175"/>
      <c r="FW137" s="175"/>
      <c r="FX137" s="175"/>
      <c r="FY137" s="175"/>
      <c r="FZ137" s="175"/>
      <c r="GA137" s="175"/>
      <c r="GB137" s="175"/>
      <c r="GC137" s="175"/>
      <c r="GD137" s="175"/>
      <c r="GE137" s="175"/>
      <c r="GF137" s="175"/>
      <c r="GG137" s="175"/>
      <c r="GH137" s="175"/>
      <c r="GI137" s="175"/>
      <c r="GJ137" s="175"/>
      <c r="GK137" s="175"/>
      <c r="GL137" s="175"/>
      <c r="GM137" s="175"/>
      <c r="GN137" s="175"/>
      <c r="GO137" s="175"/>
      <c r="GP137" s="175"/>
      <c r="GQ137" s="175"/>
      <c r="GR137" s="175"/>
      <c r="GS137" s="175"/>
      <c r="GT137" s="175"/>
      <c r="GU137" s="175"/>
      <c r="GV137" s="175"/>
      <c r="GW137" s="175"/>
      <c r="GX137" s="175"/>
      <c r="GY137" s="175"/>
      <c r="GZ137" s="175"/>
      <c r="HA137" s="175"/>
      <c r="HB137" s="175"/>
      <c r="HC137" s="175"/>
      <c r="HD137" s="175"/>
      <c r="HE137" s="175"/>
      <c r="HF137" s="175"/>
      <c r="HG137" s="175"/>
      <c r="HH137" s="175"/>
      <c r="HI137" s="175"/>
      <c r="HJ137" s="175"/>
      <c r="HK137" s="175"/>
      <c r="HL137" s="175"/>
      <c r="HM137" s="175"/>
      <c r="HN137" s="175"/>
      <c r="HO137" s="175"/>
      <c r="HP137" s="175"/>
      <c r="HQ137" s="175"/>
      <c r="HR137" s="175"/>
      <c r="HS137" s="175"/>
      <c r="HT137" s="175"/>
      <c r="HU137" s="175"/>
      <c r="HV137" s="175"/>
      <c r="HW137" s="175"/>
      <c r="HX137" s="175"/>
      <c r="HY137" s="175"/>
      <c r="HZ137" s="175"/>
      <c r="IA137" s="175"/>
      <c r="IB137" s="175"/>
      <c r="IC137" s="175"/>
      <c r="ID137" s="175"/>
      <c r="IE137" s="175"/>
      <c r="IF137" s="175"/>
      <c r="IG137" s="175"/>
      <c r="IH137" s="175"/>
      <c r="II137" s="175"/>
      <c r="IJ137" s="175"/>
      <c r="IK137" s="175"/>
      <c r="IL137" s="175"/>
      <c r="IM137" s="175"/>
      <c r="IN137" s="175"/>
      <c r="IO137" s="175"/>
      <c r="IP137" s="175"/>
      <c r="IQ137" s="175"/>
      <c r="IR137" s="175"/>
      <c r="IS137" s="175"/>
      <c r="IT137" s="175"/>
      <c r="IU137" s="175"/>
      <c r="IV137" s="175"/>
      <c r="IW137" s="175"/>
      <c r="IX137" s="175"/>
      <c r="IY137" s="175"/>
      <c r="IZ137" s="175"/>
    </row>
    <row r="138" spans="1:260" s="13" customFormat="1" ht="18" customHeight="1">
      <c r="A138" s="99" t="s">
        <v>530</v>
      </c>
      <c r="B138" s="26" t="s">
        <v>365</v>
      </c>
      <c r="C138" s="175">
        <v>10631</v>
      </c>
      <c r="D138" s="175">
        <v>2013</v>
      </c>
      <c r="E138" s="4" t="s">
        <v>482</v>
      </c>
      <c r="F138" s="175">
        <v>8610</v>
      </c>
      <c r="G138" s="12" t="s">
        <v>26</v>
      </c>
      <c r="H138" s="4" t="s">
        <v>48</v>
      </c>
      <c r="I138" s="175">
        <f t="shared" si="17"/>
        <v>0</v>
      </c>
      <c r="J138" s="99">
        <f t="shared" si="16"/>
        <v>0</v>
      </c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H138" s="175"/>
      <c r="BI138" s="175"/>
      <c r="BJ138" s="175"/>
      <c r="BK138" s="175"/>
      <c r="BL138" s="175"/>
      <c r="BM138" s="175"/>
      <c r="BN138" s="175"/>
      <c r="BO138" s="175"/>
      <c r="BP138" s="175"/>
      <c r="BQ138" s="175"/>
      <c r="BR138" s="175"/>
      <c r="BS138" s="175"/>
      <c r="BT138" s="175"/>
      <c r="BU138" s="175"/>
      <c r="BV138" s="175"/>
      <c r="BW138" s="175"/>
      <c r="BX138" s="175"/>
      <c r="BY138" s="175"/>
      <c r="BZ138" s="175"/>
      <c r="CA138" s="175"/>
      <c r="CB138" s="175"/>
      <c r="CC138" s="175"/>
      <c r="CD138" s="175"/>
      <c r="CE138" s="175"/>
      <c r="CF138" s="175"/>
      <c r="CG138" s="175"/>
      <c r="CH138" s="175"/>
      <c r="CI138" s="175"/>
      <c r="CJ138" s="175"/>
      <c r="CK138" s="175"/>
      <c r="CL138" s="175"/>
      <c r="CM138" s="175"/>
      <c r="CN138" s="175"/>
      <c r="CO138" s="175"/>
      <c r="CP138" s="175"/>
      <c r="CQ138" s="175"/>
      <c r="CR138" s="175"/>
      <c r="CS138" s="175"/>
      <c r="CT138" s="175"/>
      <c r="CU138" s="175"/>
      <c r="CV138" s="175"/>
      <c r="CW138" s="175"/>
      <c r="CX138" s="175"/>
      <c r="CY138" s="175"/>
      <c r="CZ138" s="175"/>
      <c r="DA138" s="175"/>
      <c r="DB138" s="175"/>
      <c r="DC138" s="175"/>
      <c r="DD138" s="175"/>
      <c r="DE138" s="175"/>
      <c r="DF138" s="175"/>
      <c r="DG138" s="175"/>
      <c r="DH138" s="175"/>
      <c r="DI138" s="175"/>
      <c r="DJ138" s="175"/>
      <c r="DK138" s="175"/>
      <c r="DL138" s="175"/>
      <c r="DM138" s="175"/>
      <c r="DN138" s="175"/>
      <c r="DO138" s="175"/>
      <c r="DP138" s="175"/>
      <c r="DQ138" s="175"/>
      <c r="DR138" s="175"/>
      <c r="DS138" s="175"/>
      <c r="DT138" s="175"/>
      <c r="DU138" s="175"/>
      <c r="DV138" s="175"/>
      <c r="DW138" s="175"/>
      <c r="DX138" s="175"/>
      <c r="DY138" s="175"/>
      <c r="DZ138" s="175"/>
      <c r="EA138" s="175"/>
      <c r="EB138" s="175"/>
      <c r="EC138" s="175"/>
      <c r="ED138" s="175"/>
      <c r="EE138" s="175"/>
      <c r="EF138" s="175"/>
      <c r="EG138" s="175"/>
      <c r="EH138" s="175"/>
      <c r="EI138" s="175"/>
      <c r="EJ138" s="175"/>
      <c r="EK138" s="175"/>
      <c r="EL138" s="175"/>
      <c r="EM138" s="175"/>
      <c r="EN138" s="175"/>
      <c r="EO138" s="175"/>
      <c r="EP138" s="175"/>
      <c r="EQ138" s="175"/>
      <c r="ER138" s="175"/>
      <c r="ES138" s="175"/>
      <c r="ET138" s="175"/>
      <c r="EU138" s="175"/>
      <c r="EV138" s="175"/>
      <c r="EW138" s="175"/>
      <c r="EX138" s="175"/>
      <c r="EY138" s="175"/>
      <c r="EZ138" s="175"/>
      <c r="FA138" s="175"/>
      <c r="FB138" s="175"/>
      <c r="FC138" s="175"/>
      <c r="FD138" s="175"/>
      <c r="FE138" s="175"/>
      <c r="FF138" s="175">
        <v>0</v>
      </c>
      <c r="FG138" s="175"/>
      <c r="FH138" s="175"/>
      <c r="FI138" s="175"/>
      <c r="FJ138" s="175"/>
      <c r="FK138" s="175"/>
      <c r="FL138" s="175"/>
      <c r="FM138" s="175"/>
      <c r="FN138" s="175"/>
      <c r="FO138" s="175"/>
      <c r="FP138" s="175"/>
      <c r="FQ138" s="175"/>
      <c r="FR138" s="175"/>
      <c r="FS138" s="175"/>
      <c r="FT138" s="175"/>
      <c r="FU138" s="175"/>
      <c r="FV138" s="175"/>
      <c r="FW138" s="175"/>
      <c r="FX138" s="175"/>
      <c r="FY138" s="175"/>
      <c r="FZ138" s="175"/>
      <c r="GA138" s="175"/>
      <c r="GB138" s="175"/>
      <c r="GC138" s="175"/>
      <c r="GD138" s="175"/>
      <c r="GE138" s="175"/>
      <c r="GF138" s="175"/>
      <c r="GG138" s="175"/>
      <c r="GH138" s="175"/>
      <c r="GI138" s="175"/>
      <c r="GJ138" s="175"/>
      <c r="GK138" s="175"/>
      <c r="GL138" s="175"/>
      <c r="GM138" s="175"/>
      <c r="GN138" s="175"/>
      <c r="GO138" s="175"/>
      <c r="GP138" s="175"/>
      <c r="GQ138" s="175"/>
      <c r="GR138" s="175"/>
      <c r="GS138" s="175"/>
      <c r="GT138" s="175"/>
      <c r="GU138" s="175"/>
      <c r="GV138" s="175"/>
      <c r="GW138" s="175"/>
      <c r="GX138" s="175"/>
      <c r="GY138" s="175"/>
      <c r="GZ138" s="175"/>
      <c r="HA138" s="175"/>
      <c r="HB138" s="175"/>
      <c r="HC138" s="175"/>
      <c r="HD138" s="175"/>
      <c r="HE138" s="175"/>
      <c r="HF138" s="175"/>
      <c r="HG138" s="175"/>
      <c r="HH138" s="175"/>
      <c r="HI138" s="175"/>
      <c r="HJ138" s="175"/>
      <c r="HK138" s="175"/>
      <c r="HL138" s="175"/>
      <c r="HM138" s="175"/>
      <c r="HN138" s="175"/>
      <c r="HO138" s="175"/>
      <c r="HP138" s="175"/>
      <c r="HQ138" s="175"/>
      <c r="HR138" s="175"/>
      <c r="HS138" s="175"/>
      <c r="HT138" s="175"/>
      <c r="HU138" s="175"/>
      <c r="HV138" s="175"/>
      <c r="HW138" s="175"/>
      <c r="HX138" s="175"/>
      <c r="HY138" s="175"/>
      <c r="HZ138" s="175"/>
      <c r="IA138" s="175"/>
      <c r="IB138" s="175"/>
      <c r="IC138" s="175"/>
      <c r="ID138" s="175"/>
      <c r="IE138" s="175"/>
      <c r="IF138" s="175"/>
      <c r="IG138" s="175"/>
      <c r="IH138" s="175"/>
      <c r="II138" s="175"/>
      <c r="IJ138" s="175"/>
      <c r="IK138" s="175"/>
      <c r="IL138" s="175"/>
      <c r="IM138" s="175"/>
      <c r="IN138" s="175"/>
      <c r="IO138" s="175"/>
      <c r="IP138" s="175"/>
      <c r="IQ138" s="175"/>
      <c r="IR138" s="175"/>
      <c r="IS138" s="175"/>
      <c r="IT138" s="175"/>
      <c r="IU138" s="175"/>
      <c r="IV138" s="175"/>
      <c r="IW138" s="175"/>
      <c r="IX138" s="175"/>
      <c r="IY138" s="175"/>
      <c r="IZ138" s="175"/>
    </row>
    <row r="139" spans="1:260" s="13" customFormat="1" ht="18" customHeight="1">
      <c r="A139" s="99" t="s">
        <v>530</v>
      </c>
      <c r="B139" s="26" t="s">
        <v>318</v>
      </c>
      <c r="C139" s="175">
        <v>8371</v>
      </c>
      <c r="D139" s="175">
        <v>2009</v>
      </c>
      <c r="E139" t="s">
        <v>319</v>
      </c>
      <c r="F139" s="175">
        <v>7553</v>
      </c>
      <c r="G139" s="175" t="s">
        <v>24</v>
      </c>
      <c r="H139" t="s">
        <v>255</v>
      </c>
      <c r="I139" s="175">
        <f t="shared" si="17"/>
        <v>0</v>
      </c>
      <c r="J139" s="99">
        <f t="shared" si="16"/>
        <v>0</v>
      </c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  <c r="BE139" s="175"/>
      <c r="BF139" s="175"/>
      <c r="BG139" s="175"/>
      <c r="BH139" s="175"/>
      <c r="BI139" s="175"/>
      <c r="BJ139" s="175"/>
      <c r="BK139" s="175"/>
      <c r="BL139" s="175"/>
      <c r="BM139" s="175"/>
      <c r="BN139" s="175"/>
      <c r="BO139" s="175"/>
      <c r="BP139" s="175"/>
      <c r="BQ139" s="175"/>
      <c r="BR139" s="175"/>
      <c r="BS139" s="175"/>
      <c r="BT139" s="175"/>
      <c r="BU139" s="175"/>
      <c r="BV139" s="175"/>
      <c r="BW139" s="175"/>
      <c r="BX139" s="175"/>
      <c r="BY139" s="175"/>
      <c r="BZ139" s="175"/>
      <c r="CA139" s="175">
        <v>0</v>
      </c>
      <c r="CB139" s="175"/>
      <c r="CC139" s="175"/>
      <c r="CD139" s="175"/>
      <c r="CE139" s="175"/>
      <c r="CF139" s="175"/>
      <c r="CG139" s="175"/>
      <c r="CH139" s="175"/>
      <c r="CI139" s="175"/>
      <c r="CJ139" s="175"/>
      <c r="CK139" s="175"/>
      <c r="CL139" s="175"/>
      <c r="CM139" s="175"/>
      <c r="CN139" s="175"/>
      <c r="CO139" s="175"/>
      <c r="CP139" s="175"/>
      <c r="CQ139" s="175"/>
      <c r="CR139" s="175"/>
      <c r="CS139" s="175"/>
      <c r="CT139" s="175"/>
      <c r="CU139" s="175"/>
      <c r="CV139" s="175"/>
      <c r="CW139" s="175"/>
      <c r="CX139" s="175"/>
      <c r="CY139" s="175"/>
      <c r="CZ139" s="175"/>
      <c r="DA139" s="175"/>
      <c r="DB139" s="175"/>
      <c r="DC139" s="175"/>
      <c r="DD139" s="175"/>
      <c r="DE139" s="175"/>
      <c r="DF139" s="175"/>
      <c r="DG139" s="175"/>
      <c r="DH139" s="175"/>
      <c r="DI139" s="175"/>
      <c r="DJ139" s="175"/>
      <c r="DK139" s="175"/>
      <c r="DL139" s="175"/>
      <c r="DM139" s="175"/>
      <c r="DN139" s="175"/>
      <c r="DO139" s="175"/>
      <c r="DP139" s="175"/>
      <c r="DQ139" s="175"/>
      <c r="DR139" s="175"/>
      <c r="DS139" s="175"/>
      <c r="DT139" s="175"/>
      <c r="DU139" s="175"/>
      <c r="DV139" s="175"/>
      <c r="DW139" s="175"/>
      <c r="DX139" s="175"/>
      <c r="DY139" s="175"/>
      <c r="DZ139" s="175"/>
      <c r="EA139" s="175"/>
      <c r="EB139" s="175"/>
      <c r="EC139" s="175"/>
      <c r="ED139" s="175"/>
      <c r="EE139" s="175"/>
      <c r="EF139" s="175"/>
      <c r="EG139" s="175"/>
      <c r="EH139" s="175"/>
      <c r="EI139" s="175"/>
      <c r="EJ139" s="175"/>
      <c r="EK139" s="175"/>
      <c r="EL139" s="175"/>
      <c r="EM139" s="175"/>
      <c r="EN139" s="175"/>
      <c r="EO139" s="175"/>
      <c r="EP139" s="175"/>
      <c r="EQ139" s="175"/>
      <c r="ER139" s="175"/>
      <c r="ES139" s="175"/>
      <c r="ET139" s="175"/>
      <c r="EU139" s="175"/>
      <c r="EV139" s="175"/>
      <c r="EW139" s="175"/>
      <c r="EX139" s="175"/>
      <c r="EY139" s="175"/>
      <c r="EZ139" s="175"/>
      <c r="FA139" s="175"/>
      <c r="FB139" s="175"/>
      <c r="FC139" s="175"/>
      <c r="FD139" s="175"/>
      <c r="FE139" s="175"/>
      <c r="FF139" s="175"/>
      <c r="FG139" s="175"/>
      <c r="FH139" s="175"/>
      <c r="FI139" s="175"/>
      <c r="FJ139" s="175"/>
      <c r="FK139" s="175"/>
      <c r="FL139" s="175"/>
      <c r="FM139" s="175"/>
      <c r="FN139" s="175"/>
      <c r="FO139" s="175"/>
      <c r="FP139" s="175"/>
      <c r="FQ139" s="175"/>
      <c r="FR139" s="175"/>
      <c r="FS139" s="175"/>
      <c r="FT139" s="175"/>
      <c r="FU139" s="175"/>
      <c r="FV139" s="175"/>
      <c r="FW139" s="175"/>
      <c r="FX139" s="175"/>
      <c r="FY139" s="175"/>
      <c r="FZ139" s="175"/>
      <c r="GA139" s="175"/>
      <c r="GB139" s="175"/>
      <c r="GC139" s="175"/>
      <c r="GD139" s="175"/>
      <c r="GE139" s="175"/>
      <c r="GF139" s="175"/>
      <c r="GG139" s="175"/>
      <c r="GH139" s="175"/>
      <c r="GI139" s="175"/>
      <c r="GJ139" s="175"/>
      <c r="GK139" s="175"/>
      <c r="GL139" s="175"/>
      <c r="GM139" s="175"/>
      <c r="GN139" s="175"/>
      <c r="GO139" s="175"/>
      <c r="GP139" s="175"/>
      <c r="GQ139" s="175"/>
      <c r="GR139" s="175"/>
      <c r="GS139" s="175"/>
      <c r="GT139" s="175"/>
      <c r="GU139" s="175"/>
      <c r="GV139" s="175"/>
      <c r="GW139" s="175"/>
      <c r="GX139" s="175"/>
      <c r="GY139" s="175"/>
      <c r="GZ139" s="175"/>
      <c r="HA139" s="175"/>
      <c r="HB139" s="175"/>
      <c r="HC139" s="175"/>
      <c r="HD139" s="175"/>
      <c r="HE139" s="175"/>
      <c r="HF139" s="175"/>
      <c r="HG139" s="175"/>
      <c r="HH139" s="175"/>
      <c r="HI139" s="175"/>
      <c r="HJ139" s="175"/>
      <c r="HK139" s="175"/>
      <c r="HL139" s="175"/>
      <c r="HM139" s="175"/>
      <c r="HN139" s="175"/>
      <c r="HO139" s="175"/>
      <c r="HP139" s="175"/>
      <c r="HQ139" s="175"/>
      <c r="HR139" s="175"/>
      <c r="HS139" s="175"/>
      <c r="HT139" s="175"/>
      <c r="HU139" s="175"/>
      <c r="HV139" s="175"/>
      <c r="HW139" s="175"/>
      <c r="HX139" s="175"/>
      <c r="HY139" s="175"/>
      <c r="HZ139" s="175"/>
      <c r="IA139" s="175"/>
      <c r="IB139" s="175"/>
      <c r="IC139" s="175"/>
      <c r="ID139" s="175"/>
      <c r="IE139" s="175"/>
      <c r="IF139" s="175"/>
      <c r="IG139" s="175"/>
      <c r="IH139" s="175"/>
      <c r="II139" s="175"/>
      <c r="IJ139" s="175"/>
      <c r="IK139" s="175"/>
      <c r="IL139" s="175"/>
      <c r="IM139" s="175"/>
      <c r="IN139" s="175"/>
      <c r="IO139" s="175"/>
      <c r="IP139" s="175"/>
      <c r="IQ139" s="175"/>
      <c r="IR139" s="175"/>
      <c r="IS139" s="175"/>
      <c r="IT139" s="175"/>
      <c r="IU139" s="175"/>
      <c r="IV139" s="175"/>
      <c r="IW139" s="175"/>
      <c r="IX139" s="175"/>
      <c r="IY139" s="175"/>
      <c r="IZ139" s="175"/>
    </row>
    <row r="140" spans="1:260" s="13" customFormat="1" ht="18" customHeight="1">
      <c r="A140" s="99" t="s">
        <v>530</v>
      </c>
      <c r="B140" s="26" t="s">
        <v>529</v>
      </c>
      <c r="C140" s="175">
        <v>10314</v>
      </c>
      <c r="D140" s="175">
        <v>2013</v>
      </c>
      <c r="E140" s="4" t="s">
        <v>523</v>
      </c>
      <c r="F140" s="175">
        <v>5174</v>
      </c>
      <c r="G140" s="12" t="s">
        <v>16</v>
      </c>
      <c r="H140" s="4" t="s">
        <v>525</v>
      </c>
      <c r="I140" s="175">
        <f t="shared" si="17"/>
        <v>0</v>
      </c>
      <c r="J140" s="99">
        <f t="shared" si="15"/>
        <v>0</v>
      </c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  <c r="BI140" s="175"/>
      <c r="BJ140" s="175"/>
      <c r="BK140" s="175"/>
      <c r="BL140" s="175"/>
      <c r="BM140" s="175"/>
      <c r="BN140" s="175"/>
      <c r="BO140" s="175"/>
      <c r="BP140" s="175"/>
      <c r="BQ140" s="175"/>
      <c r="BR140" s="175"/>
      <c r="BS140" s="175"/>
      <c r="BT140" s="175"/>
      <c r="BU140" s="175"/>
      <c r="BV140" s="175"/>
      <c r="BW140" s="175"/>
      <c r="BX140" s="175"/>
      <c r="BY140" s="175"/>
      <c r="BZ140" s="175"/>
      <c r="CA140" s="175"/>
      <c r="CB140" s="175"/>
      <c r="CC140" s="175"/>
      <c r="CD140" s="175"/>
      <c r="CE140" s="175"/>
      <c r="CF140" s="175"/>
      <c r="CG140" s="175"/>
      <c r="CH140" s="175"/>
      <c r="CI140" s="175"/>
      <c r="CJ140" s="175"/>
      <c r="CK140" s="175"/>
      <c r="CL140" s="175"/>
      <c r="CM140" s="175"/>
      <c r="CN140" s="175"/>
      <c r="CO140" s="175"/>
      <c r="CP140" s="175"/>
      <c r="CQ140" s="175"/>
      <c r="CR140" s="175"/>
      <c r="CS140" s="175"/>
      <c r="CT140" s="175"/>
      <c r="CU140" s="175"/>
      <c r="CV140" s="175"/>
      <c r="CW140" s="175"/>
      <c r="CX140" s="175"/>
      <c r="CY140" s="175"/>
      <c r="CZ140" s="175"/>
      <c r="DA140" s="175"/>
      <c r="DB140" s="175"/>
      <c r="DC140" s="175"/>
      <c r="DD140" s="175"/>
      <c r="DE140" s="175"/>
      <c r="DF140" s="175"/>
      <c r="DG140" s="175"/>
      <c r="DH140" s="175"/>
      <c r="DI140" s="175"/>
      <c r="DJ140" s="175"/>
      <c r="DK140" s="175"/>
      <c r="DL140" s="175"/>
      <c r="DM140" s="175"/>
      <c r="DN140" s="175"/>
      <c r="DO140" s="175"/>
      <c r="DP140" s="175"/>
      <c r="DQ140" s="175"/>
      <c r="DR140" s="175"/>
      <c r="DS140" s="175"/>
      <c r="DT140" s="175"/>
      <c r="DU140" s="175"/>
      <c r="DV140" s="175"/>
      <c r="DW140" s="175"/>
      <c r="DX140" s="175"/>
      <c r="DY140" s="175"/>
      <c r="DZ140" s="175"/>
      <c r="EA140" s="175"/>
      <c r="EB140" s="175"/>
      <c r="EC140" s="175"/>
      <c r="ED140" s="175"/>
      <c r="EE140" s="175"/>
      <c r="EF140" s="175"/>
      <c r="EG140" s="175"/>
      <c r="EH140" s="175"/>
      <c r="EI140" s="175"/>
      <c r="EJ140" s="175"/>
      <c r="EK140" s="175"/>
      <c r="EL140" s="175"/>
      <c r="EM140" s="175"/>
      <c r="EN140" s="175"/>
      <c r="EO140" s="175"/>
      <c r="EP140" s="175"/>
      <c r="EQ140" s="175"/>
      <c r="ER140" s="175"/>
      <c r="ES140" s="175"/>
      <c r="ET140" s="175"/>
      <c r="EU140" s="175"/>
      <c r="EV140" s="175"/>
      <c r="EW140" s="175"/>
      <c r="EX140" s="175"/>
      <c r="EY140" s="175"/>
      <c r="EZ140" s="175"/>
      <c r="FA140" s="175"/>
      <c r="FB140" s="175"/>
      <c r="FC140" s="175"/>
      <c r="FD140" s="175"/>
      <c r="FE140" s="175"/>
      <c r="FF140" s="175"/>
      <c r="FG140" s="175"/>
      <c r="FH140" s="175"/>
      <c r="FI140" s="175"/>
      <c r="FJ140" s="175"/>
      <c r="FK140" s="175"/>
      <c r="FL140" s="175"/>
      <c r="FM140" s="175"/>
      <c r="FN140" s="175"/>
      <c r="FO140" s="175"/>
      <c r="FP140" s="175"/>
      <c r="FQ140" s="175"/>
      <c r="FR140" s="175"/>
      <c r="FS140" s="175"/>
      <c r="FT140" s="175"/>
      <c r="FU140" s="175"/>
      <c r="FV140" s="175"/>
      <c r="FW140" s="175"/>
      <c r="FX140" s="175"/>
      <c r="FY140" s="175"/>
      <c r="FZ140" s="175"/>
      <c r="GA140" s="175"/>
      <c r="GB140" s="175"/>
      <c r="GC140" s="175"/>
      <c r="GD140" s="175"/>
      <c r="GE140" s="175"/>
      <c r="GF140" s="175"/>
      <c r="GG140" s="175"/>
      <c r="GH140" s="175"/>
      <c r="GI140" s="175"/>
      <c r="GJ140" s="175"/>
      <c r="GK140" s="175"/>
      <c r="GL140" s="175"/>
      <c r="GM140" s="175"/>
      <c r="GN140" s="175"/>
      <c r="GO140" s="175"/>
      <c r="GP140" s="175"/>
      <c r="GQ140" s="175"/>
      <c r="GR140" s="175"/>
      <c r="GS140" s="175"/>
      <c r="GT140" s="175"/>
      <c r="GU140" s="175"/>
      <c r="GV140" s="175"/>
      <c r="GW140" s="175">
        <v>0</v>
      </c>
      <c r="GX140" s="175"/>
      <c r="GY140" s="175"/>
      <c r="GZ140" s="175"/>
      <c r="HA140" s="175"/>
      <c r="HB140" s="175"/>
      <c r="HC140" s="175"/>
      <c r="HD140" s="175"/>
      <c r="HE140" s="175"/>
      <c r="HF140" s="175"/>
      <c r="HG140" s="175"/>
      <c r="HH140" s="175"/>
      <c r="HI140" s="175"/>
      <c r="HJ140" s="175"/>
      <c r="HK140" s="175"/>
      <c r="HL140" s="175"/>
      <c r="HM140" s="175"/>
      <c r="HN140" s="175"/>
      <c r="HO140" s="175"/>
      <c r="HP140" s="175"/>
      <c r="HQ140" s="175"/>
      <c r="HR140" s="175"/>
      <c r="HS140" s="175"/>
      <c r="HT140" s="175"/>
      <c r="HU140" s="175"/>
      <c r="HV140" s="175"/>
      <c r="HW140" s="175"/>
      <c r="HX140" s="175"/>
      <c r="HY140" s="175"/>
      <c r="HZ140" s="175"/>
      <c r="IA140" s="175"/>
      <c r="IB140" s="175"/>
      <c r="IC140" s="175"/>
      <c r="ID140" s="175"/>
      <c r="IE140" s="175"/>
      <c r="IF140" s="175"/>
      <c r="IG140" s="175"/>
      <c r="IH140" s="175"/>
      <c r="II140" s="175"/>
      <c r="IJ140" s="175"/>
      <c r="IK140" s="175"/>
      <c r="IL140" s="175"/>
      <c r="IM140" s="175"/>
      <c r="IN140" s="175"/>
      <c r="IO140" s="175"/>
      <c r="IP140" s="175"/>
      <c r="IQ140" s="175"/>
      <c r="IR140" s="175"/>
      <c r="IS140" s="175"/>
      <c r="IT140" s="175"/>
      <c r="IU140" s="175"/>
      <c r="IV140" s="175"/>
      <c r="IW140" s="175"/>
      <c r="IX140" s="175"/>
      <c r="IY140" s="175"/>
      <c r="IZ140" s="175"/>
    </row>
    <row r="141" spans="1:260" s="13" customFormat="1" ht="18" customHeight="1">
      <c r="A141" s="99" t="s">
        <v>530</v>
      </c>
      <c r="B141" s="26" t="s">
        <v>540</v>
      </c>
      <c r="C141" s="175">
        <v>8021</v>
      </c>
      <c r="D141" s="175">
        <v>2005</v>
      </c>
      <c r="E141" s="4" t="s">
        <v>227</v>
      </c>
      <c r="F141" s="175">
        <v>7843</v>
      </c>
      <c r="G141" s="12" t="s">
        <v>24</v>
      </c>
      <c r="H141" s="4" t="s">
        <v>62</v>
      </c>
      <c r="I141" s="175">
        <f t="shared" si="17"/>
        <v>0</v>
      </c>
      <c r="J141" s="99">
        <f>I141</f>
        <v>0</v>
      </c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  <c r="AR141" s="175"/>
      <c r="AS141" s="175"/>
      <c r="AT141" s="175"/>
      <c r="AU141" s="175"/>
      <c r="AV141" s="175"/>
      <c r="AW141" s="175"/>
      <c r="AX141" s="175"/>
      <c r="AY141" s="175"/>
      <c r="AZ141" s="175"/>
      <c r="BA141" s="175"/>
      <c r="BB141" s="175"/>
      <c r="BC141" s="175"/>
      <c r="BD141" s="175"/>
      <c r="BE141" s="175"/>
      <c r="BF141" s="175"/>
      <c r="BG141" s="175"/>
      <c r="BH141" s="175"/>
      <c r="BI141" s="175"/>
      <c r="BJ141" s="175"/>
      <c r="BK141" s="175"/>
      <c r="BL141" s="175"/>
      <c r="BM141" s="175"/>
      <c r="BN141" s="175"/>
      <c r="BO141" s="175"/>
      <c r="BP141" s="175"/>
      <c r="BQ141" s="175"/>
      <c r="BR141" s="175"/>
      <c r="BS141" s="175"/>
      <c r="BT141" s="175"/>
      <c r="BU141" s="175"/>
      <c r="BV141" s="175"/>
      <c r="BW141" s="175"/>
      <c r="BX141" s="175"/>
      <c r="BY141" s="175"/>
      <c r="BZ141" s="175"/>
      <c r="CA141" s="175"/>
      <c r="CB141" s="175"/>
      <c r="CC141" s="175"/>
      <c r="CD141" s="175"/>
      <c r="CE141" s="175"/>
      <c r="CF141" s="175"/>
      <c r="CG141" s="175"/>
      <c r="CH141" s="175"/>
      <c r="CI141" s="175"/>
      <c r="CJ141" s="175"/>
      <c r="CK141" s="175"/>
      <c r="CL141" s="175"/>
      <c r="CM141" s="175"/>
      <c r="CN141" s="175"/>
      <c r="CO141" s="175"/>
      <c r="CP141" s="175"/>
      <c r="CQ141" s="175"/>
      <c r="CR141" s="175"/>
      <c r="CS141" s="175"/>
      <c r="CT141" s="175"/>
      <c r="CU141" s="175"/>
      <c r="CV141" s="175"/>
      <c r="CW141" s="175"/>
      <c r="CX141" s="175"/>
      <c r="CY141" s="175"/>
      <c r="CZ141" s="175"/>
      <c r="DA141" s="175"/>
      <c r="DB141" s="175"/>
      <c r="DC141" s="175"/>
      <c r="DD141" s="175"/>
      <c r="DE141" s="175"/>
      <c r="DF141" s="175"/>
      <c r="DG141" s="175"/>
      <c r="DH141" s="175"/>
      <c r="DI141" s="175"/>
      <c r="DJ141" s="175"/>
      <c r="DK141" s="175"/>
      <c r="DL141" s="175"/>
      <c r="DM141" s="175"/>
      <c r="DN141" s="175"/>
      <c r="DO141" s="175"/>
      <c r="DP141" s="175"/>
      <c r="DQ141" s="175"/>
      <c r="DR141" s="175"/>
      <c r="DS141" s="175"/>
      <c r="DT141" s="175"/>
      <c r="DU141" s="175"/>
      <c r="DV141" s="175"/>
      <c r="DW141" s="175"/>
      <c r="DX141" s="175"/>
      <c r="DY141" s="175"/>
      <c r="DZ141" s="175"/>
      <c r="EA141" s="175"/>
      <c r="EB141" s="175"/>
      <c r="EC141" s="175"/>
      <c r="ED141" s="175"/>
      <c r="EE141" s="175"/>
      <c r="EF141" s="175"/>
      <c r="EG141" s="175"/>
      <c r="EH141" s="175"/>
      <c r="EI141" s="175"/>
      <c r="EJ141" s="175"/>
      <c r="EK141" s="175"/>
      <c r="EL141" s="175"/>
      <c r="EM141" s="175"/>
      <c r="EN141" s="175"/>
      <c r="EO141" s="175"/>
      <c r="EP141" s="175"/>
      <c r="EQ141" s="175"/>
      <c r="ER141" s="175"/>
      <c r="ES141" s="175"/>
      <c r="ET141" s="175"/>
      <c r="EU141" s="175"/>
      <c r="EV141" s="175"/>
      <c r="EW141" s="175"/>
      <c r="EX141" s="175"/>
      <c r="EY141" s="175"/>
      <c r="EZ141" s="175"/>
      <c r="FA141" s="175"/>
      <c r="FB141" s="175"/>
      <c r="FC141" s="175"/>
      <c r="FD141" s="175"/>
      <c r="FE141" s="175"/>
      <c r="FF141" s="175"/>
      <c r="FG141" s="175"/>
      <c r="FH141" s="175"/>
      <c r="FI141" s="175"/>
      <c r="FJ141" s="175"/>
      <c r="FK141" s="175"/>
      <c r="FL141" s="175"/>
      <c r="FM141" s="175"/>
      <c r="FN141" s="175"/>
      <c r="FO141" s="175"/>
      <c r="FP141" s="175"/>
      <c r="FQ141" s="175"/>
      <c r="FR141" s="175"/>
      <c r="FS141" s="175"/>
      <c r="FT141" s="175"/>
      <c r="FU141" s="175"/>
      <c r="FV141" s="175"/>
      <c r="FW141" s="175"/>
      <c r="FX141" s="175"/>
      <c r="FY141" s="175"/>
      <c r="FZ141" s="175"/>
      <c r="GA141" s="175"/>
      <c r="GB141" s="175"/>
      <c r="GC141" s="175"/>
      <c r="GD141" s="175"/>
      <c r="GE141" s="175"/>
      <c r="GF141" s="175"/>
      <c r="GG141" s="175"/>
      <c r="GH141" s="175"/>
      <c r="GI141" s="175"/>
      <c r="GJ141" s="175"/>
      <c r="GK141" s="175"/>
      <c r="GL141" s="175"/>
      <c r="GM141" s="175"/>
      <c r="GN141" s="175"/>
      <c r="GO141" s="175"/>
      <c r="GP141" s="175"/>
      <c r="GQ141" s="175"/>
      <c r="GR141" s="175"/>
      <c r="GS141" s="175"/>
      <c r="GT141" s="175"/>
      <c r="GU141" s="175"/>
      <c r="GV141" s="175"/>
      <c r="GW141" s="175"/>
      <c r="GX141" s="175"/>
      <c r="GY141" s="175"/>
      <c r="GZ141" s="175"/>
      <c r="HA141" s="175"/>
      <c r="HB141" s="175"/>
      <c r="HC141" s="175"/>
      <c r="HD141" s="175"/>
      <c r="HE141" s="175"/>
      <c r="HF141" s="175"/>
      <c r="HG141" s="175"/>
      <c r="HH141" s="175"/>
      <c r="HI141" s="175"/>
      <c r="HJ141" s="175"/>
      <c r="HK141" s="175"/>
      <c r="HL141" s="175"/>
      <c r="HM141" s="175"/>
      <c r="HN141" s="175"/>
      <c r="HO141" s="175"/>
      <c r="HP141" s="175">
        <v>0</v>
      </c>
      <c r="HQ141" s="175">
        <v>0</v>
      </c>
      <c r="HR141" s="175"/>
      <c r="HS141" s="175"/>
      <c r="HT141" s="175"/>
      <c r="HU141" s="175"/>
      <c r="HV141" s="175"/>
      <c r="HW141" s="175"/>
      <c r="HX141" s="175"/>
      <c r="HY141" s="175"/>
      <c r="HZ141" s="175"/>
      <c r="IA141" s="175"/>
      <c r="IB141" s="175"/>
      <c r="IC141" s="175"/>
      <c r="ID141" s="175"/>
      <c r="IE141" s="175"/>
      <c r="IF141" s="175"/>
      <c r="IG141" s="175"/>
      <c r="IH141" s="175"/>
      <c r="II141" s="175"/>
      <c r="IJ141" s="175"/>
      <c r="IK141" s="175"/>
      <c r="IL141" s="175"/>
      <c r="IM141" s="175"/>
      <c r="IN141" s="175"/>
      <c r="IO141" s="175"/>
      <c r="IP141" s="175"/>
      <c r="IQ141" s="175"/>
      <c r="IR141" s="175"/>
      <c r="IS141" s="175"/>
      <c r="IT141" s="175"/>
      <c r="IU141" s="175"/>
      <c r="IV141" s="175"/>
      <c r="IW141" s="175"/>
      <c r="IX141" s="175"/>
      <c r="IY141" s="175"/>
      <c r="IZ141" s="175"/>
    </row>
    <row r="142" spans="1:260" ht="17.25" customHeight="1">
      <c r="A142" s="99" t="s">
        <v>530</v>
      </c>
      <c r="B142" s="26" t="s">
        <v>261</v>
      </c>
      <c r="C142" s="175">
        <v>10838</v>
      </c>
      <c r="D142" s="175"/>
      <c r="E142" t="s">
        <v>260</v>
      </c>
      <c r="F142" s="175">
        <v>7380</v>
      </c>
      <c r="G142" s="175" t="s">
        <v>16</v>
      </c>
      <c r="H142" t="s">
        <v>303</v>
      </c>
      <c r="I142" s="175">
        <f t="shared" si="17"/>
        <v>0</v>
      </c>
      <c r="J142" s="99">
        <f t="shared" si="15"/>
        <v>0</v>
      </c>
      <c r="EM142" s="175">
        <v>0</v>
      </c>
      <c r="EN142" s="175">
        <v>0</v>
      </c>
    </row>
    <row r="143" spans="1:260" ht="17.25" customHeight="1">
      <c r="A143" s="99">
        <v>130</v>
      </c>
      <c r="B143" s="26" t="s">
        <v>51</v>
      </c>
      <c r="D143" s="175"/>
    </row>
    <row r="144" spans="1:260" ht="17.25" customHeight="1"/>
    <row r="145" ht="17.25" customHeight="1"/>
    <row r="146" ht="17.25" customHeight="1"/>
  </sheetData>
  <sortState ref="A39:OO79">
    <sortCondition descending="1" ref="J39:J79"/>
  </sortState>
  <mergeCells count="12">
    <mergeCell ref="A1:H1"/>
    <mergeCell ref="A3:H3"/>
    <mergeCell ref="H5:H7"/>
    <mergeCell ref="I5:I7"/>
    <mergeCell ref="J5:J7"/>
    <mergeCell ref="C5:C7"/>
    <mergeCell ref="F5:F7"/>
    <mergeCell ref="A5:A7"/>
    <mergeCell ref="B5:B7"/>
    <mergeCell ref="D5:D7"/>
    <mergeCell ref="E5:E7"/>
    <mergeCell ref="G5:G7"/>
  </mergeCells>
  <conditionalFormatting sqref="BX9:CW9 BP9:BV9 K9:U9 W9:BN9 CY9:IZ9">
    <cfRule type="top10" dxfId="13" priority="25" rank="15"/>
  </conditionalFormatting>
  <conditionalFormatting sqref="K11:BW11 BY11:IG11 II11:IZ11">
    <cfRule type="top10" dxfId="12" priority="29" rank="15"/>
  </conditionalFormatting>
  <conditionalFormatting sqref="K13:CQ13 CS13:HX13 HZ13:IZ13">
    <cfRule type="top10" dxfId="11" priority="31" rank="15"/>
  </conditionalFormatting>
  <conditionalFormatting sqref="K16:S16 U16:AA16 AC16:IZ16">
    <cfRule type="top10" dxfId="10" priority="32" rank="15"/>
  </conditionalFormatting>
  <conditionalFormatting sqref="AC28:AH28 AJ28:AL28 AN28:IZ28 K28:AA28">
    <cfRule type="top10" dxfId="9" priority="34" rank="15"/>
  </conditionalFormatting>
  <conditionalFormatting sqref="K14:HQ14 HS14:IZ14">
    <cfRule type="top10" dxfId="8" priority="38" rank="15"/>
  </conditionalFormatting>
  <conditionalFormatting sqref="K21:IZ21">
    <cfRule type="top10" dxfId="7" priority="40" rank="15"/>
  </conditionalFormatting>
  <conditionalFormatting sqref="AB26:BL26 BN26:BS26 K26:R26 BU26:CA26 T26:Z26 CC26:IZ26">
    <cfRule type="top10" dxfId="6" priority="41" rank="15"/>
  </conditionalFormatting>
  <conditionalFormatting sqref="K10:IZ10">
    <cfRule type="top10" dxfId="5" priority="47" rank="15"/>
  </conditionalFormatting>
  <conditionalFormatting sqref="AO17:BU17 BW17:HS17 HU17:HX17 K17:AM17 IA17:IZ17">
    <cfRule type="top10" dxfId="4" priority="48" rank="15"/>
  </conditionalFormatting>
  <conditionalFormatting sqref="J39:AJ39 AL39:AN39 AP39:IZ39">
    <cfRule type="top10" priority="50" rank="10"/>
  </conditionalFormatting>
  <conditionalFormatting sqref="K39:AJ39 AL39:AN39 AP39:IZ39">
    <cfRule type="top10" dxfId="3" priority="51" rank="15"/>
  </conditionalFormatting>
  <conditionalFormatting sqref="K25:IZ25">
    <cfRule type="top10" dxfId="2" priority="3" rank="15"/>
  </conditionalFormatting>
  <conditionalFormatting sqref="K19:DM19 DP19:IZ19">
    <cfRule type="top10" dxfId="1" priority="2" rank="15"/>
  </conditionalFormatting>
  <conditionalFormatting sqref="K30:CJ30 CL30:IZ30">
    <cfRule type="top10" dxfId="0" priority="1" rank="15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3"/>
  </sheetPr>
  <dimension ref="A1:K75"/>
  <sheetViews>
    <sheetView showGridLines="0" workbookViewId="0">
      <selection sqref="A1:F1"/>
    </sheetView>
  </sheetViews>
  <sheetFormatPr defaultRowHeight="12.75"/>
  <cols>
    <col min="1" max="1" width="12.28515625" customWidth="1"/>
    <col min="2" max="9" width="9.42578125" customWidth="1"/>
    <col min="10" max="11" width="10.42578125" customWidth="1"/>
    <col min="12" max="12" width="11.5703125" customWidth="1"/>
    <col min="13" max="14" width="11.85546875" bestFit="1" customWidth="1"/>
    <col min="15" max="15" width="11.5703125" bestFit="1" customWidth="1"/>
  </cols>
  <sheetData>
    <row r="1" spans="1:6" ht="26.25">
      <c r="A1" s="354" t="s">
        <v>11</v>
      </c>
      <c r="B1" s="354"/>
      <c r="C1" s="354"/>
      <c r="D1" s="354"/>
      <c r="E1" s="354"/>
      <c r="F1" s="354"/>
    </row>
    <row r="3" spans="1:6" s="244" customFormat="1" ht="15">
      <c r="A3" s="246" t="s">
        <v>405</v>
      </c>
    </row>
    <row r="4" spans="1:6" s="244" customFormat="1" ht="15.75">
      <c r="A4" s="241"/>
    </row>
    <row r="5" spans="1:6" s="244" customFormat="1" ht="15.75">
      <c r="A5" s="242" t="s">
        <v>425</v>
      </c>
      <c r="C5" s="246" t="s">
        <v>426</v>
      </c>
    </row>
    <row r="6" spans="1:6" s="244" customFormat="1" ht="15.75">
      <c r="A6" s="242"/>
      <c r="C6" s="246" t="s">
        <v>427</v>
      </c>
    </row>
    <row r="7" spans="1:6" s="244" customFormat="1" ht="15.75">
      <c r="A7" s="242"/>
      <c r="C7" s="246" t="s">
        <v>428</v>
      </c>
    </row>
    <row r="8" spans="1:6" s="244" customFormat="1" ht="15.75">
      <c r="B8" s="240" t="s">
        <v>432</v>
      </c>
      <c r="C8" s="246" t="s">
        <v>433</v>
      </c>
    </row>
    <row r="9" spans="1:6" s="244" customFormat="1" ht="15.75">
      <c r="B9" s="240" t="s">
        <v>434</v>
      </c>
      <c r="C9" s="246" t="s">
        <v>435</v>
      </c>
    </row>
    <row r="10" spans="1:6" s="244" customFormat="1" ht="15.75">
      <c r="B10" s="240" t="s">
        <v>436</v>
      </c>
      <c r="C10" s="246" t="s">
        <v>437</v>
      </c>
    </row>
    <row r="11" spans="1:6" s="244" customFormat="1" ht="15">
      <c r="C11" s="246" t="s">
        <v>438</v>
      </c>
    </row>
    <row r="12" spans="1:6" s="244" customFormat="1" ht="15">
      <c r="C12" s="246"/>
    </row>
    <row r="13" spans="1:6" s="244" customFormat="1" ht="15.75">
      <c r="A13" s="242" t="s">
        <v>429</v>
      </c>
      <c r="C13" s="246" t="s">
        <v>430</v>
      </c>
    </row>
    <row r="14" spans="1:6" s="244" customFormat="1" ht="15">
      <c r="C14" s="246" t="s">
        <v>431</v>
      </c>
    </row>
    <row r="15" spans="1:6" s="244" customFormat="1"/>
    <row r="16" spans="1:6" s="244" customFormat="1">
      <c r="A16" s="244" t="s">
        <v>406</v>
      </c>
    </row>
    <row r="17" spans="1:11" s="244" customFormat="1"/>
    <row r="18" spans="1:11" s="244" customFormat="1" ht="15">
      <c r="A18" s="246" t="s">
        <v>439</v>
      </c>
    </row>
    <row r="19" spans="1:11" s="244" customFormat="1" ht="15">
      <c r="A19" s="246" t="s">
        <v>440</v>
      </c>
    </row>
    <row r="20" spans="1:11" s="244" customFormat="1" ht="15">
      <c r="A20" s="246" t="s">
        <v>407</v>
      </c>
    </row>
    <row r="21" spans="1:11" s="244" customFormat="1" ht="15">
      <c r="A21" s="246" t="s">
        <v>441</v>
      </c>
    </row>
    <row r="22" spans="1:11" s="244" customFormat="1" ht="15">
      <c r="A22" s="246" t="s">
        <v>442</v>
      </c>
    </row>
    <row r="23" spans="1:11" s="244" customFormat="1" ht="15">
      <c r="A23" s="246"/>
    </row>
    <row r="24" spans="1:11" s="244" customFormat="1" ht="14.25">
      <c r="A24" s="247" t="s">
        <v>408</v>
      </c>
    </row>
    <row r="25" spans="1:11" s="244" customFormat="1" ht="15.75">
      <c r="A25" s="243"/>
    </row>
    <row r="27" spans="1:11" ht="15">
      <c r="A27" s="355" t="s">
        <v>12</v>
      </c>
      <c r="B27" s="357" t="s">
        <v>13</v>
      </c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 ht="15">
      <c r="A28" s="356"/>
      <c r="B28" s="256">
        <v>1</v>
      </c>
      <c r="C28" s="256">
        <v>2</v>
      </c>
      <c r="D28" s="256">
        <v>3</v>
      </c>
      <c r="E28" s="256">
        <v>4</v>
      </c>
      <c r="F28" s="256">
        <v>5</v>
      </c>
      <c r="G28" s="256">
        <v>6</v>
      </c>
      <c r="H28" s="256">
        <v>7</v>
      </c>
      <c r="I28" s="256">
        <v>8</v>
      </c>
      <c r="J28" s="256">
        <v>9</v>
      </c>
      <c r="K28" s="257">
        <v>10</v>
      </c>
    </row>
    <row r="29" spans="1:11">
      <c r="A29" s="249" t="s">
        <v>14</v>
      </c>
      <c r="B29" s="254">
        <v>3</v>
      </c>
      <c r="C29" s="254">
        <v>2</v>
      </c>
      <c r="D29" s="254">
        <v>1</v>
      </c>
      <c r="E29" s="254"/>
      <c r="F29" s="254"/>
      <c r="G29" s="254"/>
      <c r="H29" s="254"/>
      <c r="I29" s="254"/>
      <c r="J29" s="254"/>
      <c r="K29" s="258"/>
    </row>
    <row r="30" spans="1:11">
      <c r="A30" s="250" t="s">
        <v>15</v>
      </c>
      <c r="B30" s="255">
        <v>5</v>
      </c>
      <c r="C30" s="255">
        <v>4</v>
      </c>
      <c r="D30" s="255">
        <v>3</v>
      </c>
      <c r="E30" s="255">
        <v>2</v>
      </c>
      <c r="F30" s="255">
        <v>1</v>
      </c>
      <c r="G30" s="255"/>
      <c r="H30" s="255"/>
      <c r="I30" s="255"/>
      <c r="J30" s="255"/>
      <c r="K30" s="259"/>
    </row>
    <row r="31" spans="1:11">
      <c r="A31" s="249" t="s">
        <v>37</v>
      </c>
      <c r="B31" s="254">
        <v>7</v>
      </c>
      <c r="C31" s="254">
        <v>5</v>
      </c>
      <c r="D31" s="254">
        <v>4</v>
      </c>
      <c r="E31" s="254">
        <v>3</v>
      </c>
      <c r="F31" s="254">
        <v>2</v>
      </c>
      <c r="G31" s="254"/>
      <c r="H31" s="254"/>
      <c r="I31" s="254"/>
      <c r="J31" s="254"/>
      <c r="K31" s="258"/>
    </row>
    <row r="32" spans="1:11">
      <c r="A32" s="250" t="s">
        <v>16</v>
      </c>
      <c r="B32" s="255">
        <v>9</v>
      </c>
      <c r="C32" s="255">
        <v>7</v>
      </c>
      <c r="D32" s="255">
        <v>5</v>
      </c>
      <c r="E32" s="255">
        <v>4</v>
      </c>
      <c r="F32" s="255">
        <v>3</v>
      </c>
      <c r="G32" s="255">
        <v>1</v>
      </c>
      <c r="H32" s="255"/>
      <c r="I32" s="255"/>
      <c r="J32" s="255"/>
      <c r="K32" s="259"/>
    </row>
    <row r="33" spans="1:11">
      <c r="A33" s="249" t="s">
        <v>43</v>
      </c>
      <c r="B33" s="254">
        <v>12</v>
      </c>
      <c r="C33" s="254">
        <v>10</v>
      </c>
      <c r="D33" s="254">
        <v>8</v>
      </c>
      <c r="E33" s="254">
        <v>6</v>
      </c>
      <c r="F33" s="254">
        <v>5</v>
      </c>
      <c r="G33" s="254">
        <v>3</v>
      </c>
      <c r="H33" s="254">
        <v>2</v>
      </c>
      <c r="I33" s="254"/>
      <c r="J33" s="254"/>
      <c r="K33" s="258"/>
    </row>
    <row r="34" spans="1:11">
      <c r="A34" s="250" t="s">
        <v>409</v>
      </c>
      <c r="B34" s="255">
        <v>15</v>
      </c>
      <c r="C34" s="255">
        <v>12</v>
      </c>
      <c r="D34" s="255">
        <v>10</v>
      </c>
      <c r="E34" s="255">
        <v>8</v>
      </c>
      <c r="F34" s="255">
        <v>6</v>
      </c>
      <c r="G34" s="255">
        <v>4</v>
      </c>
      <c r="H34" s="255">
        <v>3</v>
      </c>
      <c r="I34" s="255">
        <v>2</v>
      </c>
      <c r="J34" s="255">
        <v>1</v>
      </c>
      <c r="K34" s="259"/>
    </row>
    <row r="35" spans="1:11">
      <c r="A35" s="249" t="s">
        <v>410</v>
      </c>
      <c r="B35" s="254">
        <v>20</v>
      </c>
      <c r="C35" s="254">
        <v>18</v>
      </c>
      <c r="D35" s="254">
        <v>16</v>
      </c>
      <c r="E35" s="254">
        <v>14</v>
      </c>
      <c r="F35" s="254">
        <v>12</v>
      </c>
      <c r="G35" s="254">
        <v>10</v>
      </c>
      <c r="H35" s="254">
        <v>8</v>
      </c>
      <c r="I35" s="254">
        <v>6</v>
      </c>
      <c r="J35" s="254">
        <v>4</v>
      </c>
      <c r="K35" s="258">
        <v>2</v>
      </c>
    </row>
    <row r="36" spans="1:11" ht="15.75">
      <c r="A36" s="241"/>
    </row>
    <row r="37" spans="1:11" ht="15.75">
      <c r="A37" s="241"/>
    </row>
    <row r="38" spans="1:11" ht="14.25">
      <c r="A38" s="247" t="s">
        <v>411</v>
      </c>
    </row>
    <row r="39" spans="1:11" ht="15.75">
      <c r="A39" s="243"/>
    </row>
    <row r="40" spans="1:11" ht="15">
      <c r="A40" s="355" t="s">
        <v>12</v>
      </c>
      <c r="B40" s="357" t="s">
        <v>412</v>
      </c>
      <c r="C40" s="357"/>
      <c r="D40" s="357"/>
      <c r="E40" s="357"/>
      <c r="F40" s="357"/>
      <c r="G40" s="357"/>
      <c r="H40" s="357"/>
      <c r="I40" s="357"/>
      <c r="J40" s="245"/>
    </row>
    <row r="41" spans="1:11" ht="30.75" customHeight="1">
      <c r="A41" s="356"/>
      <c r="B41" s="251" t="s">
        <v>413</v>
      </c>
      <c r="C41" s="251" t="s">
        <v>414</v>
      </c>
      <c r="D41" s="251" t="s">
        <v>415</v>
      </c>
      <c r="E41" s="251" t="s">
        <v>416</v>
      </c>
      <c r="F41" s="251" t="s">
        <v>417</v>
      </c>
      <c r="G41" s="251" t="s">
        <v>418</v>
      </c>
      <c r="H41" s="251" t="s">
        <v>419</v>
      </c>
      <c r="I41" s="251" t="s">
        <v>420</v>
      </c>
      <c r="J41" s="245"/>
    </row>
    <row r="42" spans="1:11">
      <c r="A42" s="249"/>
      <c r="B42" s="254"/>
      <c r="C42" s="254"/>
      <c r="D42" s="254"/>
      <c r="E42" s="254"/>
      <c r="F42" s="254"/>
      <c r="G42" s="254"/>
      <c r="H42" s="254"/>
      <c r="I42" s="254"/>
      <c r="J42" s="245"/>
    </row>
    <row r="43" spans="1:11">
      <c r="A43" s="250" t="s">
        <v>14</v>
      </c>
      <c r="B43" s="255"/>
      <c r="C43" s="255"/>
      <c r="D43" s="255"/>
      <c r="E43" s="255"/>
      <c r="F43" s="255"/>
      <c r="G43" s="255">
        <v>1</v>
      </c>
      <c r="H43" s="255">
        <v>2</v>
      </c>
      <c r="I43" s="255">
        <v>3</v>
      </c>
      <c r="J43" s="245"/>
    </row>
    <row r="44" spans="1:11">
      <c r="A44" s="249" t="s">
        <v>38</v>
      </c>
      <c r="B44" s="254"/>
      <c r="C44" s="254"/>
      <c r="D44" s="254"/>
      <c r="E44" s="254"/>
      <c r="F44" s="254">
        <v>1</v>
      </c>
      <c r="G44" s="254">
        <v>2</v>
      </c>
      <c r="H44" s="254">
        <v>3</v>
      </c>
      <c r="I44" s="254">
        <v>4</v>
      </c>
      <c r="J44" s="245"/>
    </row>
    <row r="45" spans="1:11">
      <c r="A45" s="250" t="s">
        <v>16</v>
      </c>
      <c r="B45" s="255"/>
      <c r="C45" s="255"/>
      <c r="D45" s="255"/>
      <c r="E45" s="255">
        <v>1</v>
      </c>
      <c r="F45" s="255">
        <v>2</v>
      </c>
      <c r="G45" s="255">
        <v>3</v>
      </c>
      <c r="H45" s="255">
        <v>4</v>
      </c>
      <c r="I45" s="255">
        <v>5</v>
      </c>
      <c r="J45" s="245"/>
    </row>
    <row r="46" spans="1:11">
      <c r="A46" s="249" t="s">
        <v>43</v>
      </c>
      <c r="B46" s="254"/>
      <c r="C46" s="254"/>
      <c r="D46" s="254">
        <v>1</v>
      </c>
      <c r="E46" s="254">
        <v>2</v>
      </c>
      <c r="F46" s="254">
        <v>3</v>
      </c>
      <c r="G46" s="254">
        <v>4</v>
      </c>
      <c r="H46" s="254">
        <v>5</v>
      </c>
      <c r="I46" s="254">
        <v>6</v>
      </c>
      <c r="J46" s="245"/>
    </row>
    <row r="47" spans="1:11">
      <c r="A47" s="250" t="s">
        <v>409</v>
      </c>
      <c r="B47" s="255"/>
      <c r="C47" s="255">
        <v>1</v>
      </c>
      <c r="D47" s="255">
        <v>2</v>
      </c>
      <c r="E47" s="255">
        <v>3</v>
      </c>
      <c r="F47" s="255">
        <v>4</v>
      </c>
      <c r="G47" s="255">
        <v>5</v>
      </c>
      <c r="H47" s="255">
        <v>6</v>
      </c>
      <c r="I47" s="255">
        <v>7</v>
      </c>
      <c r="J47" s="245"/>
    </row>
    <row r="48" spans="1:11">
      <c r="A48" s="249" t="s">
        <v>410</v>
      </c>
      <c r="B48" s="254">
        <v>1</v>
      </c>
      <c r="C48" s="254">
        <v>2</v>
      </c>
      <c r="D48" s="254">
        <v>3</v>
      </c>
      <c r="E48" s="254">
        <v>4</v>
      </c>
      <c r="F48" s="254">
        <v>5</v>
      </c>
      <c r="G48" s="254">
        <v>6</v>
      </c>
      <c r="H48" s="254">
        <v>7</v>
      </c>
      <c r="I48" s="254">
        <v>8</v>
      </c>
      <c r="J48" s="245"/>
    </row>
    <row r="49" spans="1:5" ht="15.75">
      <c r="A49" s="240"/>
    </row>
    <row r="50" spans="1:5" ht="15">
      <c r="A50" s="355" t="s">
        <v>12</v>
      </c>
      <c r="B50" s="357" t="s">
        <v>22</v>
      </c>
      <c r="C50" s="357"/>
      <c r="D50" s="357"/>
      <c r="E50" s="357"/>
    </row>
    <row r="51" spans="1:5" ht="30">
      <c r="A51" s="356"/>
      <c r="B51" s="253" t="s">
        <v>421</v>
      </c>
      <c r="C51" s="253" t="s">
        <v>18</v>
      </c>
      <c r="D51" s="253" t="s">
        <v>19</v>
      </c>
      <c r="E51" s="253" t="s">
        <v>20</v>
      </c>
    </row>
    <row r="52" spans="1:5">
      <c r="A52" s="249" t="s">
        <v>14</v>
      </c>
      <c r="B52" s="254"/>
      <c r="C52" s="254">
        <v>1</v>
      </c>
      <c r="D52" s="254">
        <v>2</v>
      </c>
      <c r="E52" s="254">
        <v>3</v>
      </c>
    </row>
    <row r="53" spans="1:5">
      <c r="A53" s="250" t="s">
        <v>38</v>
      </c>
      <c r="B53" s="255">
        <v>1</v>
      </c>
      <c r="C53" s="255">
        <v>2</v>
      </c>
      <c r="D53" s="255">
        <v>3</v>
      </c>
      <c r="E53" s="255">
        <v>4</v>
      </c>
    </row>
    <row r="54" spans="1:5" ht="15.75">
      <c r="A54" s="242"/>
    </row>
    <row r="55" spans="1:5" ht="15.75">
      <c r="A55" s="242"/>
    </row>
    <row r="56" spans="1:5" ht="15.75">
      <c r="A56" s="242" t="s">
        <v>422</v>
      </c>
    </row>
    <row r="57" spans="1:5" ht="15.75">
      <c r="A57" s="242"/>
    </row>
    <row r="58" spans="1:5" ht="15">
      <c r="A58" s="355" t="s">
        <v>12</v>
      </c>
      <c r="B58" s="252" t="s">
        <v>9</v>
      </c>
    </row>
    <row r="59" spans="1:5" ht="15">
      <c r="A59" s="356" t="s">
        <v>21</v>
      </c>
      <c r="B59" s="253"/>
    </row>
    <row r="60" spans="1:5">
      <c r="A60" s="26" t="s">
        <v>21</v>
      </c>
      <c r="B60" s="175">
        <v>1</v>
      </c>
    </row>
    <row r="61" spans="1:5">
      <c r="A61" s="249" t="s">
        <v>39</v>
      </c>
      <c r="B61" s="254">
        <v>2</v>
      </c>
    </row>
    <row r="62" spans="1:5">
      <c r="A62" s="250" t="s">
        <v>43</v>
      </c>
      <c r="B62" s="255">
        <v>3</v>
      </c>
      <c r="E62" s="4" t="s">
        <v>17</v>
      </c>
    </row>
    <row r="63" spans="1:5">
      <c r="A63" s="249" t="s">
        <v>409</v>
      </c>
      <c r="B63" s="254">
        <v>4</v>
      </c>
    </row>
    <row r="64" spans="1:5">
      <c r="A64" s="250" t="s">
        <v>423</v>
      </c>
      <c r="B64" s="255">
        <v>5</v>
      </c>
    </row>
    <row r="65" spans="1:9" ht="15.75">
      <c r="A65" s="242"/>
    </row>
    <row r="66" spans="1:9" ht="15.75">
      <c r="A66" s="242"/>
    </row>
    <row r="67" spans="1:9" ht="15.75">
      <c r="A67" s="242" t="s">
        <v>424</v>
      </c>
    </row>
    <row r="68" spans="1:9" ht="15.75">
      <c r="A68" s="242"/>
    </row>
    <row r="69" spans="1:9" ht="15.75">
      <c r="A69" s="241"/>
    </row>
    <row r="70" spans="1:9" ht="15.75">
      <c r="A70" s="240" t="s">
        <v>443</v>
      </c>
    </row>
    <row r="71" spans="1:9" ht="15.75">
      <c r="A71" s="240" t="s">
        <v>444</v>
      </c>
    </row>
    <row r="72" spans="1:9" ht="15.75">
      <c r="A72" s="240" t="s">
        <v>446</v>
      </c>
      <c r="I72" s="248" t="s">
        <v>447</v>
      </c>
    </row>
    <row r="73" spans="1:9" ht="15.75">
      <c r="A73" s="240" t="s">
        <v>448</v>
      </c>
    </row>
    <row r="74" spans="1:9" ht="15.75">
      <c r="A74" s="240" t="s">
        <v>449</v>
      </c>
    </row>
    <row r="75" spans="1:9" ht="15.75">
      <c r="A75" s="240" t="s">
        <v>445</v>
      </c>
    </row>
  </sheetData>
  <mergeCells count="8">
    <mergeCell ref="A1:F1"/>
    <mergeCell ref="A58:A59"/>
    <mergeCell ref="B27:K27"/>
    <mergeCell ref="A27:A28"/>
    <mergeCell ref="A40:A41"/>
    <mergeCell ref="A50:A51"/>
    <mergeCell ref="B50:E50"/>
    <mergeCell ref="B40:I40"/>
  </mergeCells>
  <phoneticPr fontId="0" type="noConversion"/>
  <hyperlinks>
    <hyperlink ref="I72" r:id="rId1"/>
  </hyperlinks>
  <pageMargins left="0.75" right="0.75" top="1" bottom="1" header="0.4921259845" footer="0.4921259845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M56"/>
  <sheetViews>
    <sheetView showGridLines="0" workbookViewId="0">
      <selection sqref="A1:M1"/>
    </sheetView>
  </sheetViews>
  <sheetFormatPr defaultRowHeight="12.75"/>
  <cols>
    <col min="2" max="4" width="12" customWidth="1"/>
  </cols>
  <sheetData>
    <row r="1" spans="1:13" ht="26.25">
      <c r="A1" s="379" t="s">
        <v>577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4" spans="1:13" ht="18.75" thickBot="1">
      <c r="A4" s="25" t="s">
        <v>133</v>
      </c>
      <c r="C4">
        <v>2020</v>
      </c>
      <c r="D4" s="29">
        <v>2019</v>
      </c>
      <c r="E4" s="161">
        <v>2018</v>
      </c>
      <c r="F4" s="27">
        <v>2017</v>
      </c>
      <c r="G4" s="27">
        <v>2016</v>
      </c>
      <c r="H4" s="27">
        <v>2015</v>
      </c>
      <c r="I4" s="28">
        <v>2014</v>
      </c>
      <c r="J4" s="29">
        <v>2013</v>
      </c>
      <c r="K4" s="30">
        <v>2012</v>
      </c>
      <c r="L4" s="30">
        <v>2011</v>
      </c>
      <c r="M4" s="30">
        <v>2010</v>
      </c>
    </row>
    <row r="5" spans="1:13" ht="13.5" thickTop="1">
      <c r="A5" s="31" t="s">
        <v>134</v>
      </c>
      <c r="B5" s="32"/>
      <c r="C5" s="359">
        <v>36</v>
      </c>
      <c r="D5" s="366">
        <v>60</v>
      </c>
      <c r="E5" s="164">
        <v>57</v>
      </c>
      <c r="F5" s="33">
        <v>50</v>
      </c>
      <c r="G5" s="33">
        <v>35</v>
      </c>
      <c r="H5" s="33">
        <v>40</v>
      </c>
      <c r="I5" s="34">
        <v>39</v>
      </c>
      <c r="J5" s="35">
        <v>44</v>
      </c>
      <c r="K5" s="35">
        <v>41</v>
      </c>
      <c r="L5" s="35">
        <v>33</v>
      </c>
      <c r="M5" s="36">
        <v>29</v>
      </c>
    </row>
    <row r="6" spans="1:13">
      <c r="A6" s="37" t="s">
        <v>135</v>
      </c>
      <c r="B6" s="38" t="s">
        <v>136</v>
      </c>
      <c r="C6" s="360">
        <v>14</v>
      </c>
      <c r="D6" s="367">
        <v>22</v>
      </c>
      <c r="E6" s="165">
        <v>21</v>
      </c>
      <c r="F6" s="34">
        <v>22</v>
      </c>
      <c r="G6" s="34">
        <v>19</v>
      </c>
      <c r="H6" s="34">
        <v>30</v>
      </c>
      <c r="I6" s="39">
        <v>28</v>
      </c>
      <c r="J6" s="40">
        <v>24</v>
      </c>
      <c r="K6" s="40">
        <v>26</v>
      </c>
      <c r="L6" s="40">
        <v>19</v>
      </c>
      <c r="M6" s="41">
        <v>16</v>
      </c>
    </row>
    <row r="7" spans="1:13">
      <c r="A7" s="42"/>
      <c r="B7" s="38" t="s">
        <v>137</v>
      </c>
      <c r="C7" s="360">
        <v>9</v>
      </c>
      <c r="D7" s="367">
        <v>4</v>
      </c>
      <c r="E7" s="165">
        <v>8</v>
      </c>
      <c r="F7" s="34">
        <v>2</v>
      </c>
      <c r="G7" s="34">
        <v>3</v>
      </c>
      <c r="H7" s="34">
        <v>2</v>
      </c>
      <c r="I7" s="39">
        <v>4</v>
      </c>
      <c r="J7" s="40">
        <v>8</v>
      </c>
      <c r="K7" s="40">
        <v>8</v>
      </c>
      <c r="L7" s="40">
        <v>2</v>
      </c>
      <c r="M7" s="41">
        <v>2</v>
      </c>
    </row>
    <row r="8" spans="1:13">
      <c r="A8" s="18"/>
      <c r="B8" s="38" t="s">
        <v>138</v>
      </c>
      <c r="C8" s="360">
        <v>2</v>
      </c>
      <c r="D8" s="367">
        <v>9</v>
      </c>
      <c r="E8" s="165">
        <v>11</v>
      </c>
      <c r="F8" s="34">
        <v>12</v>
      </c>
      <c r="G8" s="34">
        <v>11</v>
      </c>
      <c r="H8" s="34">
        <v>4</v>
      </c>
      <c r="I8" s="39">
        <v>6</v>
      </c>
      <c r="J8" s="40">
        <v>8</v>
      </c>
      <c r="K8" s="40">
        <v>5</v>
      </c>
      <c r="L8" s="40">
        <v>11</v>
      </c>
      <c r="M8" s="41">
        <v>10</v>
      </c>
    </row>
    <row r="9" spans="1:13">
      <c r="A9" s="18"/>
      <c r="B9" s="43" t="s">
        <v>139</v>
      </c>
      <c r="C9" s="361">
        <v>1</v>
      </c>
      <c r="D9" s="368">
        <v>2</v>
      </c>
      <c r="E9" s="166">
        <v>1</v>
      </c>
      <c r="F9" s="44">
        <v>1</v>
      </c>
      <c r="G9" s="44">
        <v>1</v>
      </c>
      <c r="H9" s="44" t="s">
        <v>140</v>
      </c>
      <c r="I9" s="39"/>
      <c r="J9" s="40"/>
      <c r="K9" s="40"/>
      <c r="L9" s="45" t="s">
        <v>141</v>
      </c>
      <c r="M9" s="41"/>
    </row>
    <row r="10" spans="1:13">
      <c r="A10" s="18"/>
      <c r="B10" s="43" t="s">
        <v>142</v>
      </c>
      <c r="C10" s="361">
        <v>9</v>
      </c>
      <c r="D10" s="368">
        <v>19</v>
      </c>
      <c r="E10" s="166">
        <v>15</v>
      </c>
      <c r="F10" s="46">
        <v>10</v>
      </c>
      <c r="G10" s="46">
        <v>1</v>
      </c>
      <c r="H10" s="46">
        <v>1</v>
      </c>
      <c r="I10" s="47">
        <v>1</v>
      </c>
      <c r="J10" s="48">
        <v>4</v>
      </c>
      <c r="K10" s="48">
        <v>2</v>
      </c>
      <c r="L10" s="48">
        <v>0</v>
      </c>
      <c r="M10" s="49">
        <v>1</v>
      </c>
    </row>
    <row r="11" spans="1:13">
      <c r="A11" s="50"/>
      <c r="B11" s="51" t="s">
        <v>143</v>
      </c>
      <c r="C11" s="362">
        <v>0</v>
      </c>
      <c r="D11" s="369">
        <v>1</v>
      </c>
      <c r="E11" s="167" t="s">
        <v>158</v>
      </c>
      <c r="F11" s="163">
        <v>1</v>
      </c>
      <c r="G11" s="52"/>
      <c r="H11" s="52"/>
      <c r="I11" s="53"/>
      <c r="J11" s="54"/>
      <c r="K11" s="54"/>
      <c r="L11" s="54"/>
      <c r="M11" s="41"/>
    </row>
    <row r="12" spans="1:13">
      <c r="A12" s="158"/>
      <c r="B12" s="51" t="s">
        <v>273</v>
      </c>
      <c r="C12" s="362">
        <v>1</v>
      </c>
      <c r="D12" s="369">
        <v>1</v>
      </c>
      <c r="E12" s="165"/>
      <c r="F12" s="169" t="s">
        <v>272</v>
      </c>
      <c r="G12" s="52"/>
      <c r="H12" s="52"/>
      <c r="I12" s="53"/>
      <c r="J12" s="54"/>
      <c r="K12" s="54"/>
      <c r="L12" s="54"/>
      <c r="M12" s="41"/>
    </row>
    <row r="13" spans="1:13">
      <c r="A13" s="50"/>
      <c r="B13" s="170" t="s">
        <v>274</v>
      </c>
      <c r="C13" s="363">
        <v>0</v>
      </c>
      <c r="D13" s="370">
        <v>1</v>
      </c>
      <c r="E13" s="165"/>
      <c r="F13" s="169"/>
      <c r="G13" s="52"/>
      <c r="H13" s="52"/>
      <c r="I13" s="53"/>
      <c r="J13" s="54"/>
      <c r="K13" s="54"/>
      <c r="L13" s="54"/>
      <c r="M13" s="41"/>
    </row>
    <row r="14" spans="1:13">
      <c r="A14" s="172"/>
      <c r="B14" s="51" t="s">
        <v>275</v>
      </c>
      <c r="C14" s="363">
        <v>0</v>
      </c>
      <c r="D14" s="370">
        <v>1</v>
      </c>
      <c r="E14" s="165"/>
      <c r="F14" s="169"/>
      <c r="G14" s="52"/>
      <c r="H14" s="52"/>
      <c r="I14" s="53"/>
      <c r="J14" s="54"/>
      <c r="K14" s="54"/>
      <c r="L14" s="54"/>
      <c r="M14" s="41"/>
    </row>
    <row r="15" spans="1:13" ht="13.5" thickBot="1">
      <c r="A15" s="55" t="s">
        <v>144</v>
      </c>
      <c r="B15" s="171" t="s">
        <v>145</v>
      </c>
      <c r="C15" s="364">
        <v>7</v>
      </c>
      <c r="D15" s="371">
        <v>12</v>
      </c>
      <c r="E15" s="165">
        <v>6</v>
      </c>
      <c r="F15" s="33">
        <v>8</v>
      </c>
      <c r="G15" s="52"/>
      <c r="H15" s="52"/>
      <c r="I15" s="53"/>
      <c r="J15" s="54"/>
      <c r="K15" s="54"/>
      <c r="L15" s="54"/>
      <c r="M15" s="41"/>
    </row>
    <row r="16" spans="1:13" ht="13.5" thickTop="1">
      <c r="A16" s="56" t="s">
        <v>17</v>
      </c>
      <c r="B16" s="56"/>
      <c r="C16" s="56"/>
      <c r="D16" s="62"/>
      <c r="E16" s="56"/>
      <c r="F16" s="56"/>
      <c r="G16" s="57"/>
      <c r="H16" s="57"/>
      <c r="I16" s="58"/>
      <c r="J16" s="59"/>
      <c r="K16" s="59"/>
      <c r="L16" s="59"/>
      <c r="M16" s="60"/>
    </row>
    <row r="17" spans="1:13">
      <c r="A17" s="61"/>
      <c r="B17" s="61"/>
      <c r="C17" s="61"/>
      <c r="D17" s="62"/>
      <c r="E17" s="61"/>
      <c r="F17" s="61"/>
      <c r="G17" s="61"/>
      <c r="H17" s="61"/>
      <c r="I17" s="61"/>
      <c r="J17" s="62"/>
      <c r="K17" s="61"/>
    </row>
    <row r="18" spans="1:13" ht="18.75" thickBot="1">
      <c r="A18" s="63" t="s">
        <v>0</v>
      </c>
      <c r="C18" s="5">
        <v>2020</v>
      </c>
      <c r="D18" s="29">
        <v>2019</v>
      </c>
      <c r="E18" s="161">
        <v>2018</v>
      </c>
      <c r="F18" s="27">
        <v>2017</v>
      </c>
      <c r="G18" s="27">
        <v>2016</v>
      </c>
      <c r="H18" s="27">
        <v>2015</v>
      </c>
      <c r="I18" s="28">
        <v>2014</v>
      </c>
      <c r="J18" s="30">
        <v>2013</v>
      </c>
      <c r="K18" s="30">
        <v>2012</v>
      </c>
      <c r="L18" s="30">
        <v>2011</v>
      </c>
      <c r="M18" s="30">
        <v>2010</v>
      </c>
    </row>
    <row r="19" spans="1:13" ht="13.5" thickTop="1">
      <c r="A19" s="64" t="s">
        <v>146</v>
      </c>
      <c r="B19" s="65"/>
      <c r="C19" s="65">
        <v>41</v>
      </c>
      <c r="D19" s="372">
        <v>89</v>
      </c>
      <c r="E19" s="164">
        <v>58</v>
      </c>
      <c r="F19" s="33">
        <v>64</v>
      </c>
      <c r="G19" s="33">
        <v>51</v>
      </c>
      <c r="H19" s="33">
        <v>60</v>
      </c>
      <c r="I19" s="33">
        <v>63</v>
      </c>
      <c r="J19" s="35">
        <v>62</v>
      </c>
      <c r="K19" s="35">
        <v>56</v>
      </c>
      <c r="L19" s="35">
        <v>43</v>
      </c>
      <c r="M19" s="41">
        <v>23</v>
      </c>
    </row>
    <row r="20" spans="1:13">
      <c r="A20" s="37" t="s">
        <v>147</v>
      </c>
      <c r="B20" s="66"/>
      <c r="C20" s="66">
        <v>65</v>
      </c>
      <c r="D20" s="367">
        <v>125</v>
      </c>
      <c r="E20" s="165">
        <v>92</v>
      </c>
      <c r="F20" s="34">
        <v>94</v>
      </c>
      <c r="G20" s="34">
        <v>74</v>
      </c>
      <c r="H20" s="34">
        <v>80</v>
      </c>
      <c r="I20" s="39">
        <v>90</v>
      </c>
      <c r="J20" s="40">
        <v>91</v>
      </c>
      <c r="K20" s="40">
        <v>89</v>
      </c>
      <c r="L20" s="40">
        <v>60</v>
      </c>
      <c r="M20" s="41">
        <v>30</v>
      </c>
    </row>
    <row r="21" spans="1:13">
      <c r="A21" s="42" t="s">
        <v>148</v>
      </c>
      <c r="B21" s="66"/>
      <c r="C21" s="66">
        <v>25</v>
      </c>
      <c r="D21" s="367">
        <v>51</v>
      </c>
      <c r="E21" s="165">
        <v>48</v>
      </c>
      <c r="F21" s="34">
        <v>41</v>
      </c>
      <c r="G21" s="34">
        <v>30</v>
      </c>
      <c r="H21" s="34">
        <v>37</v>
      </c>
      <c r="I21" s="39">
        <v>37</v>
      </c>
      <c r="J21" s="40">
        <v>43</v>
      </c>
      <c r="K21" s="40">
        <v>41</v>
      </c>
      <c r="L21" s="40">
        <v>29</v>
      </c>
      <c r="M21" s="41">
        <v>21</v>
      </c>
    </row>
    <row r="22" spans="1:13">
      <c r="A22" s="37" t="s">
        <v>149</v>
      </c>
      <c r="B22" s="81" t="s">
        <v>150</v>
      </c>
      <c r="C22" s="5">
        <v>14</v>
      </c>
      <c r="D22" s="373">
        <v>22</v>
      </c>
      <c r="E22" s="165">
        <v>21</v>
      </c>
      <c r="F22" s="34">
        <v>22</v>
      </c>
      <c r="G22" s="34">
        <v>18</v>
      </c>
      <c r="H22" s="34">
        <v>28</v>
      </c>
      <c r="I22" s="67">
        <v>27</v>
      </c>
      <c r="J22" s="40">
        <v>24</v>
      </c>
      <c r="K22" s="40">
        <v>26</v>
      </c>
      <c r="L22" s="40">
        <v>17</v>
      </c>
      <c r="M22" s="41">
        <v>9</v>
      </c>
    </row>
    <row r="23" spans="1:13" ht="13.5" thickBot="1">
      <c r="A23" s="68"/>
      <c r="B23" s="69" t="s">
        <v>151</v>
      </c>
      <c r="C23" s="69">
        <v>11</v>
      </c>
      <c r="D23" s="374">
        <v>29</v>
      </c>
      <c r="E23" s="165">
        <v>27</v>
      </c>
      <c r="F23" s="34">
        <v>19</v>
      </c>
      <c r="G23" s="34">
        <v>12</v>
      </c>
      <c r="H23" s="34">
        <v>9</v>
      </c>
      <c r="I23" s="39">
        <v>10</v>
      </c>
      <c r="J23" s="40">
        <v>19</v>
      </c>
      <c r="K23" s="40">
        <v>15</v>
      </c>
      <c r="L23" s="40">
        <v>12</v>
      </c>
      <c r="M23" s="41">
        <v>12</v>
      </c>
    </row>
    <row r="24" spans="1:13" ht="13.5" thickTop="1">
      <c r="A24" s="61"/>
      <c r="B24" s="61"/>
      <c r="C24" s="61"/>
      <c r="D24" s="62"/>
      <c r="E24" s="61"/>
      <c r="F24" s="61"/>
      <c r="G24" s="57"/>
      <c r="H24" s="57"/>
      <c r="I24" s="58"/>
      <c r="J24" s="60"/>
      <c r="K24" s="60"/>
      <c r="L24" s="60"/>
      <c r="M24" s="60"/>
    </row>
    <row r="25" spans="1:13">
      <c r="A25" s="61"/>
      <c r="B25" s="61"/>
      <c r="C25" s="61"/>
      <c r="D25" s="62"/>
      <c r="E25" s="61"/>
      <c r="F25" s="61"/>
      <c r="G25" s="57"/>
      <c r="H25" s="57"/>
      <c r="I25" s="58"/>
      <c r="J25" s="60"/>
      <c r="K25" s="60"/>
      <c r="L25" s="60"/>
      <c r="M25" s="60"/>
    </row>
    <row r="26" spans="1:13" ht="18.75" thickBot="1">
      <c r="A26" s="70" t="s">
        <v>6</v>
      </c>
      <c r="C26" s="5">
        <v>2020</v>
      </c>
      <c r="D26" s="29">
        <v>2019</v>
      </c>
      <c r="E26" s="161">
        <v>2018</v>
      </c>
      <c r="F26" s="27">
        <v>2017</v>
      </c>
      <c r="G26" s="27">
        <v>2016</v>
      </c>
      <c r="H26" s="27">
        <v>2015</v>
      </c>
      <c r="I26" s="27">
        <v>2014</v>
      </c>
      <c r="J26" s="29">
        <v>2013</v>
      </c>
      <c r="K26" s="30">
        <v>2012</v>
      </c>
      <c r="L26" s="30">
        <v>2011</v>
      </c>
      <c r="M26" s="30">
        <v>2010</v>
      </c>
    </row>
    <row r="27" spans="1:13" ht="13.5" thickTop="1">
      <c r="A27" s="71" t="s">
        <v>146</v>
      </c>
      <c r="B27" s="72"/>
      <c r="C27" s="72">
        <v>40</v>
      </c>
      <c r="D27" s="375">
        <v>41</v>
      </c>
      <c r="E27" s="164">
        <v>29</v>
      </c>
      <c r="F27" s="33">
        <v>30</v>
      </c>
      <c r="G27" s="33">
        <v>22</v>
      </c>
      <c r="H27" s="33">
        <v>35</v>
      </c>
      <c r="I27" s="33">
        <v>26</v>
      </c>
      <c r="J27" s="35">
        <v>21</v>
      </c>
      <c r="K27" s="35">
        <v>20</v>
      </c>
      <c r="L27" s="35">
        <v>23</v>
      </c>
      <c r="M27" s="41">
        <v>15</v>
      </c>
    </row>
    <row r="28" spans="1:13">
      <c r="A28" s="37" t="s">
        <v>147</v>
      </c>
      <c r="B28" s="66"/>
      <c r="C28" s="66">
        <v>51</v>
      </c>
      <c r="D28" s="367">
        <v>52</v>
      </c>
      <c r="E28" s="165">
        <v>39</v>
      </c>
      <c r="F28" s="34">
        <v>38</v>
      </c>
      <c r="G28" s="34">
        <v>24</v>
      </c>
      <c r="H28" s="34">
        <v>48</v>
      </c>
      <c r="I28" s="34">
        <v>41</v>
      </c>
      <c r="J28" s="40">
        <v>28</v>
      </c>
      <c r="K28" s="40">
        <v>27</v>
      </c>
      <c r="L28" s="40">
        <v>30</v>
      </c>
      <c r="M28" s="41">
        <v>21</v>
      </c>
    </row>
    <row r="29" spans="1:13">
      <c r="A29" s="42" t="s">
        <v>148</v>
      </c>
      <c r="B29" s="66"/>
      <c r="C29" s="66">
        <v>27</v>
      </c>
      <c r="D29" s="367">
        <v>40</v>
      </c>
      <c r="E29" s="165">
        <v>34</v>
      </c>
      <c r="F29" s="34">
        <v>36</v>
      </c>
      <c r="G29" s="34">
        <v>25</v>
      </c>
      <c r="H29" s="34">
        <v>30</v>
      </c>
      <c r="I29" s="34">
        <v>27</v>
      </c>
      <c r="J29" s="40">
        <v>23</v>
      </c>
      <c r="K29" s="40">
        <v>23</v>
      </c>
      <c r="L29" s="40">
        <v>27</v>
      </c>
      <c r="M29" s="41">
        <v>15</v>
      </c>
    </row>
    <row r="30" spans="1:13">
      <c r="A30" s="37" t="s">
        <v>149</v>
      </c>
      <c r="B30" s="81" t="s">
        <v>150</v>
      </c>
      <c r="C30" s="61">
        <v>14</v>
      </c>
      <c r="D30" s="373">
        <v>22</v>
      </c>
      <c r="E30" s="165">
        <v>20</v>
      </c>
      <c r="F30" s="34">
        <v>22</v>
      </c>
      <c r="G30" s="34">
        <v>17</v>
      </c>
      <c r="H30" s="34">
        <v>28</v>
      </c>
      <c r="I30" s="73">
        <v>24</v>
      </c>
      <c r="J30" s="40">
        <v>20</v>
      </c>
      <c r="K30" s="40">
        <v>23</v>
      </c>
      <c r="L30" s="40">
        <v>19</v>
      </c>
      <c r="M30" s="41">
        <v>15</v>
      </c>
    </row>
    <row r="31" spans="1:13" ht="13.5" thickBot="1">
      <c r="A31" s="68"/>
      <c r="B31" s="69" t="s">
        <v>151</v>
      </c>
      <c r="C31" s="69">
        <v>13</v>
      </c>
      <c r="D31" s="374">
        <v>18</v>
      </c>
      <c r="E31" s="165">
        <v>14</v>
      </c>
      <c r="F31" s="34">
        <v>14</v>
      </c>
      <c r="G31" s="34">
        <v>8</v>
      </c>
      <c r="H31" s="34">
        <v>2</v>
      </c>
      <c r="I31" s="34">
        <v>3</v>
      </c>
      <c r="J31" s="40">
        <v>3</v>
      </c>
      <c r="K31" s="40">
        <v>0</v>
      </c>
      <c r="L31" s="40">
        <v>8</v>
      </c>
      <c r="M31" s="41">
        <v>0</v>
      </c>
    </row>
    <row r="32" spans="1:13" ht="13.5" thickTop="1">
      <c r="A32" s="61"/>
      <c r="B32" s="61"/>
      <c r="C32" s="61"/>
      <c r="D32" s="62"/>
      <c r="E32" s="61"/>
      <c r="F32" s="61"/>
      <c r="G32" s="57"/>
      <c r="H32" s="57"/>
      <c r="I32" s="57"/>
      <c r="J32" s="60"/>
      <c r="K32" s="60"/>
      <c r="L32" s="60"/>
      <c r="M32" s="60"/>
    </row>
    <row r="33" spans="1:13">
      <c r="A33" s="61"/>
      <c r="B33" s="61"/>
      <c r="C33" s="61"/>
      <c r="D33" s="62"/>
      <c r="E33" s="61"/>
      <c r="F33" s="61"/>
      <c r="G33" s="57"/>
      <c r="H33" s="57"/>
      <c r="I33" s="57"/>
      <c r="J33" s="60"/>
      <c r="K33" s="60"/>
      <c r="L33" s="60"/>
      <c r="M33" s="60"/>
    </row>
    <row r="34" spans="1:13" ht="18.75" thickBot="1">
      <c r="A34" s="74" t="s">
        <v>7</v>
      </c>
      <c r="C34" s="5">
        <v>2020</v>
      </c>
      <c r="D34" s="29">
        <v>2019</v>
      </c>
      <c r="E34" s="161">
        <v>2018</v>
      </c>
      <c r="F34" s="28">
        <v>2017</v>
      </c>
      <c r="G34" s="28">
        <v>2016</v>
      </c>
      <c r="H34" s="28">
        <v>2015</v>
      </c>
      <c r="I34" s="28">
        <v>2014</v>
      </c>
      <c r="J34" s="30">
        <v>2013</v>
      </c>
      <c r="K34" s="30">
        <v>2012</v>
      </c>
      <c r="L34" s="30">
        <v>2011</v>
      </c>
      <c r="M34" s="30">
        <v>2010</v>
      </c>
    </row>
    <row r="35" spans="1:13" ht="13.5" thickTop="1">
      <c r="A35" s="75" t="s">
        <v>146</v>
      </c>
      <c r="B35" s="76"/>
      <c r="C35" s="76">
        <v>18</v>
      </c>
      <c r="D35" s="376">
        <v>38</v>
      </c>
      <c r="E35" s="164">
        <v>21</v>
      </c>
      <c r="F35" s="33">
        <v>17</v>
      </c>
      <c r="G35" s="33">
        <v>23</v>
      </c>
      <c r="H35" s="33">
        <v>27</v>
      </c>
      <c r="I35" s="33">
        <v>30</v>
      </c>
      <c r="J35" s="77">
        <v>26</v>
      </c>
      <c r="K35" s="77">
        <v>35</v>
      </c>
      <c r="L35" s="35">
        <v>21</v>
      </c>
      <c r="M35" s="41">
        <v>18</v>
      </c>
    </row>
    <row r="36" spans="1:13">
      <c r="A36" s="37" t="s">
        <v>147</v>
      </c>
      <c r="B36" s="66"/>
      <c r="C36" s="66">
        <v>27</v>
      </c>
      <c r="D36" s="367">
        <v>55</v>
      </c>
      <c r="E36" s="165">
        <v>31</v>
      </c>
      <c r="F36" s="39">
        <v>21</v>
      </c>
      <c r="G36" s="39">
        <v>28</v>
      </c>
      <c r="H36" s="39">
        <v>33</v>
      </c>
      <c r="I36" s="39">
        <v>37</v>
      </c>
      <c r="J36" s="35">
        <v>31</v>
      </c>
      <c r="K36" s="35">
        <v>46</v>
      </c>
      <c r="L36" s="40">
        <v>24</v>
      </c>
      <c r="M36" s="41">
        <v>25</v>
      </c>
    </row>
    <row r="37" spans="1:13">
      <c r="A37" s="42" t="s">
        <v>148</v>
      </c>
      <c r="B37" s="66"/>
      <c r="C37" s="66">
        <v>15</v>
      </c>
      <c r="D37" s="367">
        <v>31</v>
      </c>
      <c r="E37" s="165">
        <v>33</v>
      </c>
      <c r="F37" s="39">
        <v>26</v>
      </c>
      <c r="G37" s="39">
        <v>21</v>
      </c>
      <c r="H37" s="39">
        <v>28</v>
      </c>
      <c r="I37" s="39">
        <v>29</v>
      </c>
      <c r="J37" s="40">
        <v>31</v>
      </c>
      <c r="K37" s="40">
        <v>28</v>
      </c>
      <c r="L37" s="40">
        <v>15</v>
      </c>
      <c r="M37" s="41">
        <v>21</v>
      </c>
    </row>
    <row r="38" spans="1:13">
      <c r="A38" s="37" t="s">
        <v>149</v>
      </c>
      <c r="B38" s="81" t="s">
        <v>150</v>
      </c>
      <c r="C38" s="5">
        <v>13</v>
      </c>
      <c r="D38" s="373">
        <v>21</v>
      </c>
      <c r="E38" s="168">
        <v>19</v>
      </c>
      <c r="F38" s="39">
        <v>18</v>
      </c>
      <c r="G38" s="39">
        <v>16</v>
      </c>
      <c r="H38" s="39">
        <v>28</v>
      </c>
      <c r="I38" s="67">
        <v>26</v>
      </c>
      <c r="J38" s="40">
        <v>24</v>
      </c>
      <c r="K38" s="40">
        <v>26</v>
      </c>
      <c r="L38" s="40">
        <v>15</v>
      </c>
      <c r="M38" s="41">
        <v>15</v>
      </c>
    </row>
    <row r="39" spans="1:13" ht="13.5" thickBot="1">
      <c r="A39" s="68"/>
      <c r="B39" s="69" t="s">
        <v>151</v>
      </c>
      <c r="C39" s="69">
        <v>2</v>
      </c>
      <c r="D39" s="374">
        <v>10</v>
      </c>
      <c r="E39" s="165">
        <v>14</v>
      </c>
      <c r="F39" s="39">
        <v>8</v>
      </c>
      <c r="G39" s="39">
        <v>5</v>
      </c>
      <c r="H39" s="39">
        <v>0</v>
      </c>
      <c r="I39" s="39">
        <v>3</v>
      </c>
      <c r="J39" s="40">
        <v>7</v>
      </c>
      <c r="K39" s="40">
        <v>2</v>
      </c>
      <c r="L39" s="40">
        <v>0</v>
      </c>
      <c r="M39" s="41">
        <v>6</v>
      </c>
    </row>
    <row r="40" spans="1:13" ht="13.5" thickTop="1">
      <c r="A40" s="61"/>
      <c r="B40" s="61"/>
      <c r="C40" s="61"/>
      <c r="D40" s="62"/>
      <c r="E40" s="61"/>
      <c r="F40" s="61"/>
      <c r="G40" s="58"/>
      <c r="H40" s="58"/>
      <c r="I40" s="58"/>
      <c r="J40" s="60"/>
      <c r="K40" s="60"/>
      <c r="L40" s="60"/>
      <c r="M40" s="60"/>
    </row>
    <row r="41" spans="1:13">
      <c r="A41" s="61"/>
      <c r="B41" s="61"/>
      <c r="C41" s="61"/>
      <c r="D41" s="62"/>
      <c r="E41" s="61"/>
      <c r="F41" s="61"/>
      <c r="G41" s="58"/>
      <c r="H41" s="58"/>
      <c r="I41" s="58"/>
      <c r="J41" s="60"/>
      <c r="K41" s="60"/>
      <c r="L41" s="60"/>
      <c r="M41" s="60"/>
    </row>
    <row r="42" spans="1:13" ht="18.75" thickBot="1">
      <c r="A42" s="78" t="s">
        <v>8</v>
      </c>
      <c r="C42">
        <v>2020</v>
      </c>
      <c r="D42" s="29">
        <v>2019</v>
      </c>
      <c r="E42" s="161">
        <v>2018</v>
      </c>
      <c r="F42" s="27">
        <v>2017</v>
      </c>
      <c r="G42" s="27">
        <v>2016</v>
      </c>
      <c r="H42" s="27">
        <v>2015</v>
      </c>
      <c r="I42" s="27">
        <v>2014</v>
      </c>
      <c r="J42" s="30">
        <v>2013</v>
      </c>
      <c r="K42" s="30">
        <v>2012</v>
      </c>
      <c r="L42" s="30">
        <v>2011</v>
      </c>
      <c r="M42" s="30">
        <v>2010</v>
      </c>
    </row>
    <row r="43" spans="1:13" ht="13.5" thickTop="1">
      <c r="A43" s="79" t="s">
        <v>152</v>
      </c>
      <c r="B43" s="80"/>
      <c r="C43" s="365">
        <v>130</v>
      </c>
      <c r="D43" s="377">
        <v>202</v>
      </c>
      <c r="E43" s="164">
        <v>143</v>
      </c>
      <c r="F43" s="33">
        <v>131</v>
      </c>
      <c r="G43" s="33">
        <v>102</v>
      </c>
      <c r="H43" s="33">
        <v>135</v>
      </c>
      <c r="I43" s="33">
        <v>137</v>
      </c>
      <c r="J43" s="35">
        <v>123</v>
      </c>
      <c r="K43" s="35">
        <v>133</v>
      </c>
      <c r="L43" s="35">
        <v>97</v>
      </c>
      <c r="M43" s="41">
        <v>114</v>
      </c>
    </row>
    <row r="44" spans="1:13">
      <c r="A44" s="37" t="s">
        <v>153</v>
      </c>
      <c r="B44" s="81" t="s">
        <v>154</v>
      </c>
      <c r="C44" s="66">
        <v>34</v>
      </c>
      <c r="D44" s="367">
        <v>45</v>
      </c>
      <c r="E44" s="165">
        <v>50</v>
      </c>
      <c r="F44" s="34">
        <v>42</v>
      </c>
      <c r="G44" s="34">
        <v>37</v>
      </c>
      <c r="H44" s="34">
        <v>39</v>
      </c>
      <c r="I44" s="34">
        <v>44</v>
      </c>
      <c r="J44" s="40">
        <v>45</v>
      </c>
      <c r="K44" s="40">
        <v>37</v>
      </c>
      <c r="L44" s="40">
        <v>24</v>
      </c>
      <c r="M44" s="41">
        <v>33</v>
      </c>
    </row>
    <row r="45" spans="1:13">
      <c r="A45" s="37"/>
      <c r="B45" s="81" t="s">
        <v>155</v>
      </c>
      <c r="C45" s="66">
        <v>19</v>
      </c>
      <c r="D45" s="367">
        <v>19</v>
      </c>
      <c r="E45" s="165">
        <v>19</v>
      </c>
      <c r="F45" s="34">
        <v>11</v>
      </c>
      <c r="G45" s="34">
        <v>15</v>
      </c>
      <c r="H45" s="34">
        <v>18</v>
      </c>
      <c r="I45" s="34">
        <v>14</v>
      </c>
      <c r="J45" s="40">
        <v>10</v>
      </c>
      <c r="K45" s="40">
        <v>12</v>
      </c>
      <c r="L45" s="40">
        <v>10</v>
      </c>
      <c r="M45" s="41">
        <v>10</v>
      </c>
    </row>
    <row r="46" spans="1:13" ht="13.5" thickBot="1">
      <c r="A46" s="82"/>
      <c r="B46" s="83" t="s">
        <v>156</v>
      </c>
      <c r="C46" s="69">
        <v>9</v>
      </c>
      <c r="D46" s="374">
        <v>13</v>
      </c>
      <c r="E46" s="165">
        <v>11</v>
      </c>
      <c r="F46" s="34">
        <v>9</v>
      </c>
      <c r="G46" s="34">
        <v>9</v>
      </c>
      <c r="H46" s="34">
        <v>8</v>
      </c>
      <c r="I46" s="34">
        <v>7</v>
      </c>
      <c r="J46" s="40">
        <v>8</v>
      </c>
      <c r="K46" s="40">
        <v>7</v>
      </c>
      <c r="L46" s="40">
        <v>5</v>
      </c>
      <c r="M46" s="41">
        <v>8</v>
      </c>
    </row>
    <row r="47" spans="1:13" ht="13.5" thickTop="1">
      <c r="A47" s="61"/>
      <c r="B47" s="61"/>
      <c r="C47" s="61"/>
      <c r="D47" s="62"/>
      <c r="E47" s="162"/>
      <c r="F47" s="57"/>
      <c r="G47" s="57"/>
      <c r="H47" s="57"/>
      <c r="I47" s="57"/>
      <c r="J47" s="60"/>
      <c r="K47" s="60"/>
      <c r="L47" s="60"/>
      <c r="M47" s="60"/>
    </row>
    <row r="48" spans="1:13">
      <c r="A48" s="173" t="s">
        <v>276</v>
      </c>
      <c r="B48" s="61"/>
      <c r="C48" s="5">
        <v>250</v>
      </c>
      <c r="D48" s="378">
        <v>401</v>
      </c>
      <c r="E48" s="162">
        <v>367</v>
      </c>
      <c r="F48" s="57">
        <v>267</v>
      </c>
      <c r="G48" s="57">
        <v>192</v>
      </c>
      <c r="H48" s="57">
        <v>201</v>
      </c>
      <c r="I48" s="57">
        <v>218</v>
      </c>
      <c r="J48" s="60">
        <v>231</v>
      </c>
      <c r="K48" s="60">
        <v>204</v>
      </c>
      <c r="L48" s="60">
        <v>173</v>
      </c>
      <c r="M48" s="60"/>
    </row>
    <row r="49" spans="1:11">
      <c r="A49" s="173" t="s">
        <v>277</v>
      </c>
      <c r="B49" s="61"/>
      <c r="C49" s="5">
        <v>954</v>
      </c>
      <c r="D49" s="378">
        <v>1684</v>
      </c>
      <c r="E49" s="162">
        <v>1352</v>
      </c>
      <c r="F49" s="57">
        <v>1064</v>
      </c>
      <c r="G49" s="57">
        <v>724</v>
      </c>
      <c r="H49" s="57">
        <v>724</v>
      </c>
      <c r="I49" s="57">
        <v>788</v>
      </c>
      <c r="J49" s="61"/>
      <c r="K49" s="61"/>
    </row>
    <row r="50" spans="1:11">
      <c r="A50" s="56"/>
      <c r="B50" s="61"/>
      <c r="C50" s="61"/>
      <c r="D50" s="61"/>
      <c r="E50" s="162"/>
      <c r="F50" s="61"/>
      <c r="G50" s="61"/>
      <c r="H50" s="61"/>
      <c r="I50" s="61"/>
      <c r="J50" s="61"/>
      <c r="K50" s="61"/>
    </row>
    <row r="51" spans="1:11">
      <c r="A51" s="56"/>
      <c r="B51" s="61"/>
      <c r="C51" s="61"/>
      <c r="D51" s="61"/>
      <c r="E51" s="162"/>
      <c r="F51" s="61"/>
      <c r="G51" s="61"/>
      <c r="H51" s="61"/>
      <c r="I51" s="61"/>
      <c r="J51" s="61"/>
      <c r="K51" s="61"/>
    </row>
    <row r="52" spans="1:11">
      <c r="A52" s="26" t="s">
        <v>157</v>
      </c>
    </row>
    <row r="53" spans="1:11">
      <c r="A53" s="4" t="s">
        <v>576</v>
      </c>
    </row>
    <row r="54" spans="1:11">
      <c r="A54" s="4"/>
    </row>
    <row r="56" spans="1:11">
      <c r="A56" s="4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Seniori</vt:lpstr>
      <vt:lpstr>Juniori</vt:lpstr>
      <vt:lpstr>Deti</vt:lpstr>
      <vt:lpstr>Kôň roka</vt:lpstr>
      <vt:lpstr>Kľúč</vt:lpstr>
      <vt:lpstr>Sumár</vt:lpstr>
      <vt:lpstr>Kľúč!OLE_LINK1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Eva</cp:lastModifiedBy>
  <cp:lastPrinted>2017-12-03T15:31:51Z</cp:lastPrinted>
  <dcterms:created xsi:type="dcterms:W3CDTF">2011-03-12T20:18:46Z</dcterms:created>
  <dcterms:modified xsi:type="dcterms:W3CDTF">2020-11-14T21:07:33Z</dcterms:modified>
</cp:coreProperties>
</file>