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F\Desktop\"/>
    </mc:Choice>
  </mc:AlternateContent>
  <xr:revisionPtr revIDLastSave="0" documentId="8_{04C1BE2B-2AD6-44B3-8FE1-34342BCDA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 drezúra" sheetId="7" r:id="rId1"/>
  </sheets>
  <calcPr calcId="191029"/>
</workbook>
</file>

<file path=xl/calcChain.xml><?xml version="1.0" encoding="utf-8"?>
<calcChain xmlns="http://schemas.openxmlformats.org/spreadsheetml/2006/main">
  <c r="H81" i="7" l="1"/>
  <c r="I81" i="7" s="1"/>
  <c r="H69" i="7" l="1"/>
  <c r="I69" i="7" s="1"/>
  <c r="H70" i="7"/>
  <c r="H102" i="7"/>
  <c r="I102" i="7" s="1"/>
  <c r="LD42" i="7"/>
  <c r="KX42" i="7"/>
  <c r="KD28" i="7"/>
  <c r="KC28" i="7"/>
  <c r="KD27" i="7"/>
  <c r="KC27" i="7"/>
  <c r="H63" i="7"/>
  <c r="H61" i="7"/>
  <c r="I61" i="7" s="1"/>
  <c r="KH37" i="7"/>
  <c r="KD37" i="7"/>
  <c r="H51" i="7"/>
  <c r="I51" i="7" s="1"/>
  <c r="KG59" i="7"/>
  <c r="H59" i="7" s="1"/>
  <c r="I59" i="7" s="1"/>
  <c r="H76" i="7"/>
  <c r="I76" i="7" s="1"/>
  <c r="LB18" i="7"/>
  <c r="KV18" i="7"/>
  <c r="KP10" i="7"/>
  <c r="KO10" i="7"/>
  <c r="KH15" i="7"/>
  <c r="KC15" i="7"/>
  <c r="KG12" i="7"/>
  <c r="KC12" i="7"/>
  <c r="H10" i="7" l="1"/>
  <c r="H15" i="7"/>
  <c r="H71" i="7"/>
  <c r="I71" i="7" s="1"/>
  <c r="JP40" i="7"/>
  <c r="JJ40" i="7"/>
  <c r="JP9" i="7"/>
  <c r="JJ9" i="7"/>
  <c r="JP8" i="7"/>
  <c r="JJ8" i="7"/>
  <c r="JO31" i="7"/>
  <c r="JP16" i="7"/>
  <c r="JJ16" i="7"/>
  <c r="JO26" i="7"/>
  <c r="JI26" i="7"/>
  <c r="JO25" i="7"/>
  <c r="JI25" i="7"/>
  <c r="JH29" i="7"/>
  <c r="H77" i="7"/>
  <c r="I77" i="7" s="1"/>
  <c r="JU45" i="7"/>
  <c r="H28" i="7"/>
  <c r="H62" i="7"/>
  <c r="I62" i="7" s="1"/>
  <c r="H65" i="7"/>
  <c r="I65" i="7" s="1"/>
  <c r="H90" i="7"/>
  <c r="I90" i="7" s="1"/>
  <c r="H82" i="7"/>
  <c r="H54" i="7"/>
  <c r="I54" i="7" s="1"/>
  <c r="H106" i="7"/>
  <c r="I106" i="7" s="1"/>
  <c r="H74" i="7"/>
  <c r="I74" i="7" s="1"/>
  <c r="H80" i="7"/>
  <c r="I80" i="7" s="1"/>
  <c r="JO16" i="7"/>
  <c r="JJ26" i="7"/>
  <c r="H87" i="7"/>
  <c r="I87" i="7" s="1"/>
  <c r="JU47" i="7"/>
  <c r="H47" i="7" s="1"/>
  <c r="I47" i="7" s="1"/>
  <c r="H105" i="7"/>
  <c r="I105" i="7" s="1"/>
  <c r="H66" i="7"/>
  <c r="IM60" i="7" l="1"/>
  <c r="H60" i="7" s="1"/>
  <c r="I60" i="7" s="1"/>
  <c r="IF29" i="7"/>
  <c r="ID29" i="7"/>
  <c r="IT27" i="7"/>
  <c r="IS27" i="7"/>
  <c r="IN27" i="7"/>
  <c r="IM27" i="7"/>
  <c r="IJ27" i="7"/>
  <c r="IK55" i="7"/>
  <c r="H55" i="7" s="1"/>
  <c r="I55" i="7" s="1"/>
  <c r="H108" i="7"/>
  <c r="I108" i="7" s="1"/>
  <c r="H88" i="7"/>
  <c r="I88" i="7" s="1"/>
  <c r="H56" i="7"/>
  <c r="H83" i="7"/>
  <c r="I83" i="7" s="1"/>
  <c r="IP16" i="7"/>
  <c r="IN16" i="7"/>
  <c r="GX27" i="7" l="1"/>
  <c r="GO27" i="7"/>
  <c r="GI24" i="7" l="1"/>
  <c r="FE24" i="7"/>
  <c r="FD24" i="7"/>
  <c r="EW24" i="7"/>
  <c r="EV24" i="7"/>
  <c r="DW24" i="7"/>
  <c r="DV24" i="7"/>
  <c r="DO24" i="7"/>
  <c r="DN24" i="7"/>
  <c r="CY24" i="7"/>
  <c r="CO24" i="7"/>
  <c r="CN24" i="7"/>
  <c r="W24" i="7"/>
  <c r="V24" i="7"/>
  <c r="P24" i="7"/>
  <c r="O24" i="7"/>
  <c r="GE45" i="7"/>
  <c r="FX32" i="7"/>
  <c r="FW32" i="7"/>
  <c r="FQ32" i="7"/>
  <c r="GX30" i="7"/>
  <c r="GF30" i="7"/>
  <c r="FG30" i="7"/>
  <c r="GY29" i="7"/>
  <c r="GF27" i="7"/>
  <c r="H73" i="7"/>
  <c r="H72" i="7"/>
  <c r="I72" i="7" s="1"/>
  <c r="GY25" i="7"/>
  <c r="GP25" i="7"/>
  <c r="GH25" i="7"/>
  <c r="GA31" i="7"/>
  <c r="GY26" i="7"/>
  <c r="GI26" i="7"/>
  <c r="HA8" i="7"/>
  <c r="GZ8" i="7"/>
  <c r="GS8" i="7"/>
  <c r="GR8" i="7"/>
  <c r="GL8" i="7"/>
  <c r="GJ8" i="7"/>
  <c r="GB8" i="7"/>
  <c r="FT8" i="7"/>
  <c r="FS8" i="7"/>
  <c r="HD9" i="7"/>
  <c r="HC9" i="7"/>
  <c r="FI14" i="7"/>
  <c r="GW12" i="7"/>
  <c r="GV12" i="7"/>
  <c r="GG12" i="7"/>
  <c r="GE12" i="7"/>
  <c r="GR13" i="7"/>
  <c r="GQ13" i="7"/>
  <c r="GI13" i="7"/>
  <c r="HA11" i="7"/>
  <c r="GS11" i="7"/>
  <c r="H32" i="7" l="1"/>
  <c r="H46" i="7"/>
  <c r="I46" i="7" s="1"/>
  <c r="H109" i="7" l="1"/>
  <c r="I109" i="7" s="1"/>
  <c r="H45" i="7"/>
  <c r="I45" i="7" s="1"/>
  <c r="H98" i="7"/>
  <c r="H92" i="7"/>
  <c r="I92" i="7" s="1"/>
  <c r="H95" i="7"/>
  <c r="H96" i="7"/>
  <c r="H93" i="7"/>
  <c r="EY30" i="7"/>
  <c r="H30" i="7" s="1"/>
  <c r="FC29" i="7"/>
  <c r="EK27" i="7"/>
  <c r="FC25" i="7"/>
  <c r="EU25" i="7"/>
  <c r="H84" i="7"/>
  <c r="I84" i="7" s="1"/>
  <c r="H23" i="7"/>
  <c r="H20" i="7"/>
  <c r="FD26" i="7"/>
  <c r="EV26" i="7"/>
  <c r="FE8" i="7"/>
  <c r="FA8" i="7"/>
  <c r="EW8" i="7"/>
  <c r="ES8" i="7"/>
  <c r="EP9" i="7"/>
  <c r="EO9" i="7"/>
  <c r="EN9" i="7"/>
  <c r="EY12" i="7"/>
  <c r="ET12" i="7"/>
  <c r="EQ12" i="7"/>
  <c r="FE11" i="7"/>
  <c r="EF39" i="7"/>
  <c r="FC44" i="7"/>
  <c r="I9" i="7" l="1"/>
  <c r="DU29" i="7"/>
  <c r="DM29" i="7"/>
  <c r="DU27" i="7"/>
  <c r="H101" i="7"/>
  <c r="I101" i="7" s="1"/>
  <c r="H104" i="7"/>
  <c r="H103" i="7"/>
  <c r="I103" i="7" s="1"/>
  <c r="DU25" i="7"/>
  <c r="DM25" i="7"/>
  <c r="DG41" i="7"/>
  <c r="DE41" i="7"/>
  <c r="DC41" i="7"/>
  <c r="DA16" i="7"/>
  <c r="CZ16" i="7"/>
  <c r="DV26" i="7"/>
  <c r="DN26" i="7"/>
  <c r="DW8" i="7"/>
  <c r="DS8" i="7"/>
  <c r="DO8" i="7"/>
  <c r="DK8" i="7"/>
  <c r="DG9" i="7"/>
  <c r="DE9" i="7"/>
  <c r="DC9" i="7"/>
  <c r="DL14" i="7"/>
  <c r="H14" i="7" s="1"/>
  <c r="DQ12" i="7"/>
  <c r="DL12" i="7"/>
  <c r="DI12" i="7"/>
  <c r="DV13" i="7"/>
  <c r="DN13" i="7"/>
  <c r="DM13" i="7"/>
  <c r="DW11" i="7"/>
  <c r="DO11" i="7"/>
  <c r="DT53" i="7"/>
  <c r="H53" i="7" s="1"/>
  <c r="I53" i="7" s="1"/>
  <c r="H48" i="7"/>
  <c r="AX35" i="7"/>
  <c r="AX34" i="7"/>
  <c r="I29" i="7" l="1"/>
  <c r="I8" i="7"/>
  <c r="H29" i="7"/>
  <c r="H12" i="7"/>
  <c r="H94" i="7"/>
  <c r="I94" i="7" s="1"/>
  <c r="H13" i="7"/>
  <c r="H40" i="7"/>
  <c r="I40" i="7" s="1"/>
  <c r="H64" i="7" l="1"/>
  <c r="I64" i="7" s="1"/>
  <c r="H57" i="7"/>
  <c r="I57" i="7" s="1"/>
  <c r="H49" i="7"/>
  <c r="I49" i="7" s="1"/>
  <c r="H91" i="7"/>
  <c r="I91" i="7" s="1"/>
  <c r="H36" i="7"/>
  <c r="H75" i="7"/>
  <c r="I75" i="7" s="1"/>
  <c r="H52" i="7"/>
  <c r="H79" i="7"/>
  <c r="H78" i="7"/>
  <c r="H39" i="7"/>
  <c r="I39" i="7" s="1"/>
  <c r="H42" i="7"/>
  <c r="H85" i="7"/>
  <c r="H21" i="7"/>
  <c r="H17" i="7"/>
  <c r="H34" i="7"/>
  <c r="I99" i="7"/>
  <c r="H99" i="7"/>
  <c r="H37" i="7" l="1"/>
  <c r="H86" i="7"/>
  <c r="I86" i="7" s="1"/>
  <c r="H100" i="7"/>
  <c r="I100" i="7" s="1"/>
  <c r="H24" i="7" l="1"/>
  <c r="H41" i="7"/>
  <c r="I41" i="7" s="1"/>
  <c r="H97" i="7"/>
  <c r="I97" i="7" s="1"/>
  <c r="I66" i="7"/>
  <c r="H50" i="7"/>
  <c r="I50" i="7" s="1"/>
  <c r="H68" i="7"/>
  <c r="H33" i="7"/>
  <c r="H58" i="7"/>
  <c r="I58" i="7" s="1"/>
  <c r="H67" i="7"/>
  <c r="I67" i="7" s="1"/>
  <c r="H107" i="7"/>
  <c r="I107" i="7" s="1"/>
  <c r="H89" i="7"/>
  <c r="I89" i="7" s="1"/>
  <c r="H22" i="7"/>
  <c r="H43" i="7"/>
  <c r="I42" i="7" s="1"/>
  <c r="I32" i="7" l="1"/>
  <c r="I68" i="7"/>
  <c r="H44" i="7"/>
  <c r="I44" i="7" s="1"/>
  <c r="H11" i="7"/>
  <c r="H16" i="7"/>
  <c r="I48" i="7"/>
  <c r="H8" i="7"/>
  <c r="H18" i="7"/>
  <c r="H19" i="7"/>
  <c r="H26" i="7"/>
  <c r="I26" i="7" s="1"/>
  <c r="H9" i="7"/>
  <c r="H27" i="7"/>
  <c r="H35" i="7" l="1"/>
  <c r="I34" i="7" s="1"/>
  <c r="H31" i="7" l="1"/>
  <c r="I31" i="7" s="1"/>
  <c r="H25" i="7" l="1"/>
  <c r="H38" i="7"/>
  <c r="I37" i="7" s="1"/>
  <c r="I25" i="7" l="1"/>
</calcChain>
</file>

<file path=xl/sharedStrings.xml><?xml version="1.0" encoding="utf-8"?>
<sst xmlns="http://schemas.openxmlformats.org/spreadsheetml/2006/main" count="743" uniqueCount="328">
  <si>
    <t xml:space="preserve"> </t>
  </si>
  <si>
    <t>Poradie</t>
  </si>
  <si>
    <t>Jazdec</t>
  </si>
  <si>
    <t>Licencia SJF</t>
  </si>
  <si>
    <t>Kôň</t>
  </si>
  <si>
    <t>Subjekt</t>
  </si>
  <si>
    <t>Body celkom</t>
  </si>
  <si>
    <t>20.-21.01.2021</t>
  </si>
  <si>
    <t>27.-28.02.2021</t>
  </si>
  <si>
    <t>09.-.10.04.2021</t>
  </si>
  <si>
    <t>23.-25.04.2021</t>
  </si>
  <si>
    <t>30.04.-01.05.2021</t>
  </si>
  <si>
    <t>01.-02.05.2021</t>
  </si>
  <si>
    <t>06.-09.05.2021</t>
  </si>
  <si>
    <t>07.-09.05.2021</t>
  </si>
  <si>
    <t>07.-08.05.2021</t>
  </si>
  <si>
    <t>08.-09.05.2021</t>
  </si>
  <si>
    <t>08.05.2021</t>
  </si>
  <si>
    <t>13.-16.05.2021</t>
  </si>
  <si>
    <t>21.-23.05.2021</t>
  </si>
  <si>
    <t>22.05.2021</t>
  </si>
  <si>
    <t>29.-30.05.2021</t>
  </si>
  <si>
    <t>04.-06.06.2021</t>
  </si>
  <si>
    <t>12.-13.06.2021</t>
  </si>
  <si>
    <t>17.-20.06.2021</t>
  </si>
  <si>
    <t>18.-19.06.2021</t>
  </si>
  <si>
    <t>25.-26.06.2021</t>
  </si>
  <si>
    <t>26.-27.06.2021</t>
  </si>
  <si>
    <t>03.07.2021</t>
  </si>
  <si>
    <t>03.-04.07.2021</t>
  </si>
  <si>
    <t>16.-18.07.2021</t>
  </si>
  <si>
    <t>24.-25.07.2021</t>
  </si>
  <si>
    <t>31.07.2021</t>
  </si>
  <si>
    <t>06.-.08.08.2021</t>
  </si>
  <si>
    <t>07.-.08.08. 2021</t>
  </si>
  <si>
    <t>07.-.08.08.2021</t>
  </si>
  <si>
    <t>13.-15.08.2021</t>
  </si>
  <si>
    <t>26.-27.08.2021</t>
  </si>
  <si>
    <t>28.-29.08.2021</t>
  </si>
  <si>
    <t>06.-12.09.2021</t>
  </si>
  <si>
    <t>11.-12.09.2021</t>
  </si>
  <si>
    <t>24.09.2021</t>
  </si>
  <si>
    <t>25.09.2021</t>
  </si>
  <si>
    <t>Motešice</t>
  </si>
  <si>
    <t>Kaposvár HUN</t>
  </si>
  <si>
    <t>Zakrzów POL CDI</t>
  </si>
  <si>
    <t>Máriakálnok HUN</t>
  </si>
  <si>
    <t>Pilisjászfalu HUN</t>
  </si>
  <si>
    <t>Máriakálnok HUN CDI</t>
  </si>
  <si>
    <t>Gerasdorf bei Wien AUT</t>
  </si>
  <si>
    <t>Ornago ITA CDI</t>
  </si>
  <si>
    <t>Ranzenbach AUT</t>
  </si>
  <si>
    <t>Csőmőr HUN</t>
  </si>
  <si>
    <t>Műnchen AUT CDI</t>
  </si>
  <si>
    <t>Műnchen AUT</t>
  </si>
  <si>
    <t>Szilvásvárad HUN CDI</t>
  </si>
  <si>
    <t>Šamorín</t>
  </si>
  <si>
    <t>Achleiten AUT CDI</t>
  </si>
  <si>
    <t>Šamorín CDI</t>
  </si>
  <si>
    <t>Topoľčianky</t>
  </si>
  <si>
    <t>Pilisjászfalu HUN CDI</t>
  </si>
  <si>
    <t>Brno CZE CDI</t>
  </si>
  <si>
    <t>Dlhá nad Oravou</t>
  </si>
  <si>
    <t>Spišská Teplica</t>
  </si>
  <si>
    <t>Bábolna HUN</t>
  </si>
  <si>
    <t>Šamornín CDI</t>
  </si>
  <si>
    <t>Szilvásvárad HUN</t>
  </si>
  <si>
    <t>Dunajský Klátov</t>
  </si>
  <si>
    <t>Stadl Paura AUT</t>
  </si>
  <si>
    <t>Panská Lícha CZE</t>
  </si>
  <si>
    <t>Hagen GER ME</t>
  </si>
  <si>
    <t>Šamorín MSR</t>
  </si>
  <si>
    <t>Olomouc CZE</t>
  </si>
  <si>
    <t>Pezinok</t>
  </si>
  <si>
    <t>P1</t>
  </si>
  <si>
    <t>P3</t>
  </si>
  <si>
    <t>4r</t>
  </si>
  <si>
    <t>DUB</t>
  </si>
  <si>
    <t>DUA</t>
  </si>
  <si>
    <t>JU</t>
  </si>
  <si>
    <t>JD</t>
  </si>
  <si>
    <t>YU</t>
  </si>
  <si>
    <t>YD</t>
  </si>
  <si>
    <t>YJ</t>
  </si>
  <si>
    <t>DD</t>
  </si>
  <si>
    <t>JJ</t>
  </si>
  <si>
    <t>Jv</t>
  </si>
  <si>
    <t>SG</t>
  </si>
  <si>
    <t>6rF</t>
  </si>
  <si>
    <t>6rU</t>
  </si>
  <si>
    <t>IMII</t>
  </si>
  <si>
    <t>GP</t>
  </si>
  <si>
    <t>IMI</t>
  </si>
  <si>
    <t>GPS</t>
  </si>
  <si>
    <t>5rU</t>
  </si>
  <si>
    <t>GPv</t>
  </si>
  <si>
    <t>7rU</t>
  </si>
  <si>
    <t>7rF</t>
  </si>
  <si>
    <t>IMIv</t>
  </si>
  <si>
    <t>5rF</t>
  </si>
  <si>
    <t>DJ</t>
  </si>
  <si>
    <t>LS7</t>
  </si>
  <si>
    <t>ChA</t>
  </si>
  <si>
    <t>LS5</t>
  </si>
  <si>
    <t>Pv</t>
  </si>
  <si>
    <t>P4</t>
  </si>
  <si>
    <t>Z4</t>
  </si>
  <si>
    <t>Z2</t>
  </si>
  <si>
    <t>L1</t>
  </si>
  <si>
    <t>L5</t>
  </si>
  <si>
    <t>LS1</t>
  </si>
  <si>
    <t>LP4</t>
  </si>
  <si>
    <t>LP5</t>
  </si>
  <si>
    <t>IM II</t>
  </si>
  <si>
    <t>TJ Žrebčín Motešice</t>
  </si>
  <si>
    <t>Furioso XXXVIII-3 Red Willow</t>
  </si>
  <si>
    <t>JK Ivanka pri Dunaji</t>
  </si>
  <si>
    <t>Furioso L-34 Némés</t>
  </si>
  <si>
    <t>JK Jurský Dvor Nitra</t>
  </si>
  <si>
    <t>Charleen</t>
  </si>
  <si>
    <t>Ďurechová Laura</t>
  </si>
  <si>
    <t>Furioso XLII-6 SK Red Mafia</t>
  </si>
  <si>
    <t>Furioso XXXVI-5 Ula</t>
  </si>
  <si>
    <t>Furioso XLII-15 SK Red Melody</t>
  </si>
  <si>
    <t>JK Czajlík Ranch Dun. Klátov</t>
  </si>
  <si>
    <t>Kožienková Nikola</t>
  </si>
  <si>
    <t>Frederico</t>
  </si>
  <si>
    <t>JK Húšť Dlhá nad Oravou</t>
  </si>
  <si>
    <t>MedGene Bratislava</t>
  </si>
  <si>
    <t>JK Rozálka Pezinok</t>
  </si>
  <si>
    <t>Kyselovičová Radka</t>
  </si>
  <si>
    <t>Ladika</t>
  </si>
  <si>
    <t>KPKRJ Rimavská Sobota</t>
  </si>
  <si>
    <t>JK Masarykov Dvor</t>
  </si>
  <si>
    <t>JK Equida Prievidza</t>
  </si>
  <si>
    <t>Nightstar JMG</t>
  </si>
  <si>
    <t>JK J.R. OZ Kapušany</t>
  </si>
  <si>
    <t>Beri Klub Nová Baňa</t>
  </si>
  <si>
    <t>Pálešová Natália</t>
  </si>
  <si>
    <t>Ranč Ouzkých Bratislava</t>
  </si>
  <si>
    <t>Kasari</t>
  </si>
  <si>
    <t>Šutková Barbora</t>
  </si>
  <si>
    <t>Drago</t>
  </si>
  <si>
    <t>SPOLU</t>
  </si>
  <si>
    <t>Balážová Michaela</t>
  </si>
  <si>
    <t>Marengo</t>
  </si>
  <si>
    <t>1. drezúrna škola ZR Prešov</t>
  </si>
  <si>
    <t>Neapolitano XIV-28 SK</t>
  </si>
  <si>
    <t>Rubin Royal Hubert</t>
  </si>
  <si>
    <t>Daily Fűrstin</t>
  </si>
  <si>
    <t>Sklenárová Elena</t>
  </si>
  <si>
    <t>Revue</t>
  </si>
  <si>
    <t>Ranč Palomino Bohunice</t>
  </si>
  <si>
    <t>Dragašová Deana</t>
  </si>
  <si>
    <t>Elbrus</t>
  </si>
  <si>
    <t>Kuzmiaková Dominika</t>
  </si>
  <si>
    <t>Okladna/Ornesca</t>
  </si>
  <si>
    <t>Škvarková Kristína</t>
  </si>
  <si>
    <t>Daphne</t>
  </si>
  <si>
    <t>Čičmancová Katarína</t>
  </si>
  <si>
    <t>Fiona</t>
  </si>
  <si>
    <t>JK Limfora Badín</t>
  </si>
  <si>
    <t>Gajtková Terézia</t>
  </si>
  <si>
    <t>Ďuríková Ema</t>
  </si>
  <si>
    <t>Przedswit XXIX-9 Topka</t>
  </si>
  <si>
    <t>Jánošová Ema</t>
  </si>
  <si>
    <t>Neapolitano XIV-20</t>
  </si>
  <si>
    <t>Kurnotová Simona</t>
  </si>
  <si>
    <t>Barón</t>
  </si>
  <si>
    <t>Rocky Diamond</t>
  </si>
  <si>
    <t>Ledecká Zoya</t>
  </si>
  <si>
    <t>Si Belle 2</t>
  </si>
  <si>
    <t>Križanová Lucia</t>
  </si>
  <si>
    <t>Silver Moonlight</t>
  </si>
  <si>
    <t>Petranová Sofia Laura</t>
  </si>
  <si>
    <t>Alice im Wunderland</t>
  </si>
  <si>
    <t>Furioso XL Móric</t>
  </si>
  <si>
    <t>Piaf</t>
  </si>
  <si>
    <t>Przedswti XXXIV-7 Únava</t>
  </si>
  <si>
    <t>Furioso XXV-22 Moskva</t>
  </si>
  <si>
    <t>Dangl Lara</t>
  </si>
  <si>
    <t>Giovanni</t>
  </si>
  <si>
    <t>Cingelová Diana</t>
  </si>
  <si>
    <t>Largo</t>
  </si>
  <si>
    <t>Šebestová Anna Mária</t>
  </si>
  <si>
    <t>Chisto 22</t>
  </si>
  <si>
    <t>Sláviková Lucia</t>
  </si>
  <si>
    <t>Jurštáková Dorota</t>
  </si>
  <si>
    <t>JK Trenčín Nozdrkovce</t>
  </si>
  <si>
    <t>Blštáková Katarína</t>
  </si>
  <si>
    <t>Furioso XXV-38 Osaka</t>
  </si>
  <si>
    <t>Martyneková Júlia</t>
  </si>
  <si>
    <t>Ninus</t>
  </si>
  <si>
    <t>Jankovičová Veronika</t>
  </si>
  <si>
    <t>Henessy</t>
  </si>
  <si>
    <t>Alfőldy Lilla</t>
  </si>
  <si>
    <t>Casting</t>
  </si>
  <si>
    <t>JK Czajlík Ranch</t>
  </si>
  <si>
    <t>Cantona R</t>
  </si>
  <si>
    <t>Ohrablová Alexandra</t>
  </si>
  <si>
    <t>Tennessee</t>
  </si>
  <si>
    <t>Richterová Izabela</t>
  </si>
  <si>
    <t>Flek</t>
  </si>
  <si>
    <t>Halamová Katarína</t>
  </si>
  <si>
    <t>Geerestein</t>
  </si>
  <si>
    <t>Labusová Tamara</t>
  </si>
  <si>
    <t>Caissy</t>
  </si>
  <si>
    <t>JK MŠK Čajka Kežmarok</t>
  </si>
  <si>
    <t>Rusty Del Cherra Z</t>
  </si>
  <si>
    <t>Cigániková Paulína</t>
  </si>
  <si>
    <t>Chevalier</t>
  </si>
  <si>
    <t>LaRoc Horses Stupava</t>
  </si>
  <si>
    <t>Kramplová Natália</t>
  </si>
  <si>
    <t>Betka</t>
  </si>
  <si>
    <t>Martinkovýchová Sarah</t>
  </si>
  <si>
    <t>Carter T</t>
  </si>
  <si>
    <t>JK Agropartner Plavecké Podhradie</t>
  </si>
  <si>
    <t>Gavorníková Laura</t>
  </si>
  <si>
    <t>Figaro</t>
  </si>
  <si>
    <t>Gregerová Sára</t>
  </si>
  <si>
    <t>Neapolitano XII-23</t>
  </si>
  <si>
    <t>Linda</t>
  </si>
  <si>
    <t>Gulásziová Liliana</t>
  </si>
  <si>
    <t>Balibay</t>
  </si>
  <si>
    <t>Hložeková Lara</t>
  </si>
  <si>
    <t>Furioso XXX-Frodo</t>
  </si>
  <si>
    <t>Catalin XIII-4 Sokol</t>
  </si>
  <si>
    <t>Hubodová Amália</t>
  </si>
  <si>
    <t>Sissi</t>
  </si>
  <si>
    <t>Jencáková Alexandra</t>
  </si>
  <si>
    <t>Grancor</t>
  </si>
  <si>
    <t>Kolesárová Ema</t>
  </si>
  <si>
    <t>Cascada M</t>
  </si>
  <si>
    <t>OZ Galaxia Sp. Teplica</t>
  </si>
  <si>
    <t>Kostelníková Zuzana Anna</t>
  </si>
  <si>
    <t>Zara Dew</t>
  </si>
  <si>
    <t>Kršnáková Kristína</t>
  </si>
  <si>
    <t>Shadow</t>
  </si>
  <si>
    <t>Mydlárová Anabela</t>
  </si>
  <si>
    <t>Lorea Baz</t>
  </si>
  <si>
    <t>Ondrejková Alexandra</t>
  </si>
  <si>
    <t>Nonius XX-3</t>
  </si>
  <si>
    <t>ZCHKS Topoľčianky</t>
  </si>
  <si>
    <t>Smolková Lucia</t>
  </si>
  <si>
    <t>Furioso XXXIV-12 SK</t>
  </si>
  <si>
    <t>Tucná Gréta</t>
  </si>
  <si>
    <t>Nicolas</t>
  </si>
  <si>
    <t>Aviatik RVP</t>
  </si>
  <si>
    <t>Spolu        15 NAJ</t>
  </si>
  <si>
    <t>Hunová Diana</t>
  </si>
  <si>
    <t>Sans Gene</t>
  </si>
  <si>
    <t>Don Dimanche</t>
  </si>
  <si>
    <t>Polláková Tamara</t>
  </si>
  <si>
    <t>Šotterová Alexandra</t>
  </si>
  <si>
    <t>Bacardi - P</t>
  </si>
  <si>
    <t>Amadeus 791</t>
  </si>
  <si>
    <t>Pestunová Alica</t>
  </si>
  <si>
    <t>Magál Ján</t>
  </si>
  <si>
    <t>Dafne Van Dej</t>
  </si>
  <si>
    <t>Kucsora Barbora</t>
  </si>
  <si>
    <t>Vadrózsa</t>
  </si>
  <si>
    <t>Eržinová Stella</t>
  </si>
  <si>
    <t>Amber Nuance</t>
  </si>
  <si>
    <t>JK Gazdovstvo Uhliská</t>
  </si>
  <si>
    <t>Eibnerová Júlia</t>
  </si>
  <si>
    <t>Crystal 9</t>
  </si>
  <si>
    <t>Molnárová Liana</t>
  </si>
  <si>
    <t>Lolita</t>
  </si>
  <si>
    <t>Slováková Nella</t>
  </si>
  <si>
    <t>Tempelwind</t>
  </si>
  <si>
    <t>Kováčiková Lucia</t>
  </si>
  <si>
    <t>Lorietta</t>
  </si>
  <si>
    <t>Beláková Kristína</t>
  </si>
  <si>
    <t>Limit</t>
  </si>
  <si>
    <t>Kuricová Nina</t>
  </si>
  <si>
    <t>Morfeus</t>
  </si>
  <si>
    <t>Ketah Koheilan</t>
  </si>
  <si>
    <t>Kresánková Vanesa</t>
  </si>
  <si>
    <t>Malíková Viktória</t>
  </si>
  <si>
    <t>Marthaler Lilly Alena</t>
  </si>
  <si>
    <t>Václav</t>
  </si>
  <si>
    <t>Vozárová Nela</t>
  </si>
  <si>
    <t>JK Over Žilina</t>
  </si>
  <si>
    <t>Kategória</t>
  </si>
  <si>
    <t>Killíková Linda</t>
  </si>
  <si>
    <t>J</t>
  </si>
  <si>
    <t>JK Horse Klub Nitra</t>
  </si>
  <si>
    <t>S</t>
  </si>
  <si>
    <t>Balunky družstvo Bratislava</t>
  </si>
  <si>
    <t>Y</t>
  </si>
  <si>
    <t>D</t>
  </si>
  <si>
    <t>Cargato-S</t>
  </si>
  <si>
    <t>Grigosis S</t>
  </si>
  <si>
    <t>Ebony B</t>
  </si>
  <si>
    <t>Przedswit XIX-16/Chocolate</t>
  </si>
  <si>
    <t>Gidran XXI-7/Toronto</t>
  </si>
  <si>
    <t>Grujbárová Sofia</t>
  </si>
  <si>
    <t>Przedswit XXXII-3SK/Venezia</t>
  </si>
  <si>
    <t>Przedswit XXXII-6 Pralinka</t>
  </si>
  <si>
    <t>01.-03.10.2021</t>
  </si>
  <si>
    <t>02.10.2021</t>
  </si>
  <si>
    <t>09.-10.10.2021</t>
  </si>
  <si>
    <t>14.-17.10.2021</t>
  </si>
  <si>
    <t>30.-31.10.2021</t>
  </si>
  <si>
    <t>Fót HUN CDI</t>
  </si>
  <si>
    <t>Vígľaš</t>
  </si>
  <si>
    <t>Zagreb CRO</t>
  </si>
  <si>
    <t>E6</t>
  </si>
  <si>
    <t>MK4</t>
  </si>
  <si>
    <t>Z</t>
  </si>
  <si>
    <t>Quirado-5</t>
  </si>
  <si>
    <t>Django</t>
  </si>
  <si>
    <t>Ácová Laura</t>
  </si>
  <si>
    <t>Beauty Boy</t>
  </si>
  <si>
    <t>Halajová Daniela</t>
  </si>
  <si>
    <t>Lakotová Rebeka</t>
  </si>
  <si>
    <t>Luptáková Natália</t>
  </si>
  <si>
    <t>Giro</t>
  </si>
  <si>
    <t>Psotková Hana</t>
  </si>
  <si>
    <t>Očovaiová Alexandra</t>
  </si>
  <si>
    <t>Samba</t>
  </si>
  <si>
    <t>I-Horses Biskupice</t>
  </si>
  <si>
    <t>Ižoldová Miriam</t>
  </si>
  <si>
    <t>Trevignano</t>
  </si>
  <si>
    <t>JK Zelená míľa</t>
  </si>
  <si>
    <t>Pepino</t>
  </si>
  <si>
    <t>Výkonnostný rebríček talentovanej mládeže do 23 rokov</t>
  </si>
  <si>
    <t>Drezúra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</si>
</sst>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8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rgb="FF002060"/>
      <name val="Arial"/>
      <family val="2"/>
      <charset val="238"/>
    </font>
    <font>
      <b/>
      <sz val="20"/>
      <color theme="6"/>
      <name val="Arial"/>
      <family val="2"/>
      <charset val="238"/>
    </font>
    <font>
      <sz val="20"/>
      <color theme="6"/>
      <name val="Arial"/>
      <family val="2"/>
      <charset val="238"/>
    </font>
    <font>
      <sz val="20"/>
      <color rgb="FF00206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4506668294322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4506668294322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4506668294322"/>
      </left>
      <right/>
      <top/>
      <bottom style="thin">
        <color theme="6" tint="0.39997558519241921"/>
      </bottom>
      <diagonal/>
    </border>
    <border>
      <left/>
      <right style="thin">
        <color theme="6" tint="0.39994506668294322"/>
      </right>
      <top/>
      <bottom style="thin">
        <color theme="6" tint="0.39997558519241921"/>
      </bottom>
      <diagonal/>
    </border>
    <border>
      <left/>
      <right style="thin">
        <color theme="6" tint="0.39991454817346722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1454817346722"/>
      </right>
      <top/>
      <bottom style="thin">
        <color theme="6" tint="0.39997558519241921"/>
      </bottom>
      <diagonal/>
    </border>
    <border>
      <left/>
      <right/>
      <top style="thin">
        <color theme="6" tint="0.39994506668294322"/>
      </top>
      <bottom style="thin">
        <color theme="6" tint="0.39997558519241921"/>
      </bottom>
      <diagonal/>
    </border>
    <border>
      <left style="thin">
        <color theme="6" tint="0.39991454817346722"/>
      </left>
      <right/>
      <top style="thin">
        <color theme="6" tint="0.39991454817346722"/>
      </top>
      <bottom style="thin">
        <color theme="6" tint="0.399914548173467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8402966399123"/>
      </left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91454817346722"/>
      </bottom>
      <diagonal/>
    </border>
    <border>
      <left/>
      <right/>
      <top style="thin">
        <color theme="6" tint="0.39988402966399123"/>
      </top>
      <bottom style="thin">
        <color theme="6" tint="0.39991454817346722"/>
      </bottom>
      <diagonal/>
    </border>
    <border>
      <left/>
      <right style="thin">
        <color theme="6" tint="0.39988402966399123"/>
      </right>
      <top style="thin">
        <color theme="6" tint="0.39988402966399123"/>
      </top>
      <bottom style="thin">
        <color theme="6" tint="0.39991454817346722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7558519241921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7558519241921"/>
      </bottom>
      <diagonal/>
    </border>
  </borders>
  <cellStyleXfs count="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2" borderId="3" xfId="1" applyBorder="1" applyAlignment="1">
      <alignment horizontal="center"/>
    </xf>
    <xf numFmtId="0" fontId="7" fillId="2" borderId="9" xfId="1" applyBorder="1" applyAlignment="1">
      <alignment horizontal="center"/>
    </xf>
    <xf numFmtId="0" fontId="7" fillId="2" borderId="10" xfId="1" applyBorder="1" applyAlignment="1">
      <alignment horizontal="center"/>
    </xf>
    <xf numFmtId="0" fontId="1" fillId="0" borderId="0" xfId="0" applyFont="1" applyAlignment="1">
      <alignment horizontal="left"/>
    </xf>
    <xf numFmtId="0" fontId="7" fillId="2" borderId="3" xfId="1" applyBorder="1" applyAlignment="1">
      <alignment horizontal="left"/>
    </xf>
    <xf numFmtId="0" fontId="7" fillId="2" borderId="9" xfId="1" applyBorder="1" applyAlignment="1">
      <alignment horizontal="left"/>
    </xf>
    <xf numFmtId="0" fontId="7" fillId="2" borderId="10" xfId="1" applyBorder="1" applyAlignment="1">
      <alignment horizontal="left"/>
    </xf>
    <xf numFmtId="0" fontId="0" fillId="0" borderId="0" xfId="0" applyAlignment="1">
      <alignment horizontal="left"/>
    </xf>
    <xf numFmtId="0" fontId="7" fillId="2" borderId="1" xfId="1" applyBorder="1" applyAlignment="1">
      <alignment horizontal="left"/>
    </xf>
    <xf numFmtId="0" fontId="7" fillId="2" borderId="7" xfId="1" applyBorder="1" applyAlignment="1">
      <alignment horizontal="left"/>
    </xf>
    <xf numFmtId="0" fontId="7" fillId="2" borderId="8" xfId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7" fillId="2" borderId="11" xfId="1" applyBorder="1" applyAlignment="1">
      <alignment horizontal="left"/>
    </xf>
    <xf numFmtId="0" fontId="7" fillId="2" borderId="12" xfId="1" applyBorder="1" applyAlignment="1">
      <alignment horizontal="left"/>
    </xf>
    <xf numFmtId="0" fontId="7" fillId="2" borderId="12" xfId="1" applyBorder="1" applyAlignment="1">
      <alignment horizontal="center"/>
    </xf>
    <xf numFmtId="0" fontId="7" fillId="2" borderId="13" xfId="1" applyBorder="1" applyAlignment="1">
      <alignment horizontal="left"/>
    </xf>
    <xf numFmtId="0" fontId="7" fillId="4" borderId="14" xfId="2" applyFill="1" applyBorder="1"/>
    <xf numFmtId="0" fontId="7" fillId="4" borderId="15" xfId="2" applyFill="1" applyBorder="1"/>
    <xf numFmtId="0" fontId="7" fillId="4" borderId="16" xfId="2" applyFill="1" applyBorder="1"/>
    <xf numFmtId="0" fontId="12" fillId="4" borderId="14" xfId="2" applyFont="1" applyFill="1" applyBorder="1"/>
    <xf numFmtId="0" fontId="12" fillId="4" borderId="15" xfId="2" applyFont="1" applyFill="1" applyBorder="1"/>
    <xf numFmtId="0" fontId="11" fillId="4" borderId="15" xfId="2" applyFont="1" applyFill="1" applyBorder="1"/>
    <xf numFmtId="0" fontId="12" fillId="4" borderId="16" xfId="2" applyFont="1" applyFill="1" applyBorder="1"/>
    <xf numFmtId="0" fontId="7" fillId="4" borderId="14" xfId="2" applyFill="1" applyBorder="1" applyAlignment="1">
      <alignment horizontal="center"/>
    </xf>
    <xf numFmtId="0" fontId="7" fillId="4" borderId="15" xfId="2" applyFill="1" applyBorder="1" applyAlignment="1">
      <alignment horizontal="center"/>
    </xf>
    <xf numFmtId="0" fontId="7" fillId="4" borderId="16" xfId="2" applyFill="1" applyBorder="1" applyAlignment="1">
      <alignment horizontal="center"/>
    </xf>
    <xf numFmtId="0" fontId="7" fillId="4" borderId="17" xfId="2" applyFill="1" applyBorder="1"/>
    <xf numFmtId="0" fontId="7" fillId="4" borderId="18" xfId="2" applyFill="1" applyBorder="1"/>
    <xf numFmtId="0" fontId="12" fillId="4" borderId="17" xfId="2" applyFont="1" applyFill="1" applyBorder="1"/>
    <xf numFmtId="0" fontId="7" fillId="4" borderId="17" xfId="2" applyFill="1" applyBorder="1" applyAlignment="1">
      <alignment horizontal="center"/>
    </xf>
    <xf numFmtId="0" fontId="7" fillId="4" borderId="18" xfId="2" applyFill="1" applyBorder="1" applyAlignment="1">
      <alignment horizontal="center"/>
    </xf>
    <xf numFmtId="0" fontId="7" fillId="4" borderId="19" xfId="2" applyFill="1" applyBorder="1"/>
    <xf numFmtId="0" fontId="7" fillId="4" borderId="20" xfId="2" applyFill="1" applyBorder="1"/>
    <xf numFmtId="0" fontId="7" fillId="4" borderId="21" xfId="2" applyFill="1" applyBorder="1"/>
    <xf numFmtId="0" fontId="12" fillId="4" borderId="18" xfId="2" applyFont="1" applyFill="1" applyBorder="1"/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2" xfId="0" applyFont="1" applyBorder="1"/>
    <xf numFmtId="0" fontId="0" fillId="0" borderId="22" xfId="0" applyBorder="1"/>
    <xf numFmtId="0" fontId="1" fillId="0" borderId="22" xfId="0" applyFont="1" applyBorder="1"/>
    <xf numFmtId="0" fontId="1" fillId="0" borderId="22" xfId="0" applyFont="1" applyBorder="1" applyAlignment="1">
      <alignment horizontal="center" vertical="top"/>
    </xf>
    <xf numFmtId="0" fontId="7" fillId="2" borderId="23" xfId="1" applyBorder="1" applyAlignment="1">
      <alignment horizontal="left"/>
    </xf>
    <xf numFmtId="0" fontId="7" fillId="2" borderId="0" xfId="1" applyBorder="1" applyAlignment="1">
      <alignment horizontal="center"/>
    </xf>
    <xf numFmtId="0" fontId="0" fillId="0" borderId="0" xfId="0" applyAlignment="1">
      <alignment horizontal="right"/>
    </xf>
    <xf numFmtId="0" fontId="12" fillId="2" borderId="3" xfId="1" applyFont="1" applyBorder="1" applyAlignment="1">
      <alignment horizontal="lef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/>
    <xf numFmtId="0" fontId="7" fillId="2" borderId="24" xfId="1" applyBorder="1" applyAlignment="1">
      <alignment horizontal="left"/>
    </xf>
    <xf numFmtId="0" fontId="12" fillId="2" borderId="9" xfId="1" applyFont="1" applyBorder="1" applyAlignment="1">
      <alignment horizontal="left"/>
    </xf>
    <xf numFmtId="0" fontId="10" fillId="2" borderId="3" xfId="1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3" xfId="0" applyFont="1" applyBorder="1" applyAlignment="1" applyProtection="1">
      <protection locked="0"/>
    </xf>
    <xf numFmtId="0" fontId="16" fillId="0" borderId="0" xfId="0" applyFont="1" applyAlignment="1" applyProtection="1">
      <protection locked="0"/>
    </xf>
    <xf numFmtId="0" fontId="17" fillId="0" borderId="0" xfId="0" applyFont="1" applyAlignment="1" applyProtection="1">
      <protection locked="0"/>
    </xf>
    <xf numFmtId="0" fontId="18" fillId="0" borderId="3" xfId="0" applyFont="1" applyBorder="1" applyAlignment="1" applyProtection="1">
      <protection locked="0"/>
    </xf>
    <xf numFmtId="0" fontId="19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6" fillId="2" borderId="6" xfId="1" applyFont="1" applyBorder="1" applyAlignment="1">
      <alignment horizontal="center" vertical="center"/>
    </xf>
    <xf numFmtId="0" fontId="6" fillId="2" borderId="0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0" fontId="6" fillId="2" borderId="6" xfId="1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2" borderId="4" xfId="1" applyFont="1" applyBorder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</cellXfs>
  <cellStyles count="4">
    <cellStyle name="Normálna" xfId="0" builtinId="0"/>
    <cellStyle name="Normálne 2" xfId="3" xr:uid="{00000000-0005-0000-0000-000001000000}"/>
    <cellStyle name="Zvýraznenie3" xfId="1" builtinId="37"/>
    <cellStyle name="Zvýraznenie5" xfId="2" builtinId="45"/>
  </cellStyles>
  <dxfs count="33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top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ľka3" displayName="Tabuľka3" ref="A8:LF110" headerRowCount="0" totalsRowShown="0">
  <tableColumns count="318">
    <tableColumn id="1" xr3:uid="{00000000-0010-0000-0000-000001000000}" name="Stĺpec1" dataDxfId="317"/>
    <tableColumn id="5" xr3:uid="{00000000-0010-0000-0000-000005000000}" name="Stĺpec5" dataDxfId="316"/>
    <tableColumn id="6" xr3:uid="{00000000-0010-0000-0000-000006000000}" name="Stĺpec6" dataDxfId="315"/>
    <tableColumn id="7" xr3:uid="{00000000-0010-0000-0000-000007000000}" name="Stĺpec7" dataDxfId="314"/>
    <tableColumn id="8" xr3:uid="{00000000-0010-0000-0000-000008000000}" name="Stĺpec8" dataDxfId="313"/>
    <tableColumn id="2" xr3:uid="{00000000-0010-0000-0000-000002000000}" name="Stĺpec2" dataDxfId="312"/>
    <tableColumn id="3" xr3:uid="{00000000-0010-0000-0000-000003000000}" name="Stĺpec3" dataDxfId="311"/>
    <tableColumn id="9" xr3:uid="{00000000-0010-0000-0000-000009000000}" name="Stĺpec9" dataDxfId="310"/>
    <tableColumn id="10" xr3:uid="{00000000-0010-0000-0000-00000A000000}" name="Stĺpec10" dataDxfId="309"/>
    <tableColumn id="11" xr3:uid="{00000000-0010-0000-0000-00000B000000}" name="Stĺpec11" dataDxfId="308"/>
    <tableColumn id="12" xr3:uid="{00000000-0010-0000-0000-00000C000000}" name="Stĺpec12" dataDxfId="307"/>
    <tableColumn id="13" xr3:uid="{00000000-0010-0000-0000-00000D000000}" name="Stĺpec13" dataDxfId="306"/>
    <tableColumn id="14" xr3:uid="{00000000-0010-0000-0000-00000E000000}" name="Stĺpec14" dataDxfId="305"/>
    <tableColumn id="15" xr3:uid="{00000000-0010-0000-0000-00000F000000}" name="Stĺpec15" dataDxfId="304"/>
    <tableColumn id="16" xr3:uid="{00000000-0010-0000-0000-000010000000}" name="Stĺpec16" dataDxfId="303"/>
    <tableColumn id="17" xr3:uid="{00000000-0010-0000-0000-000011000000}" name="Stĺpec17" dataDxfId="302"/>
    <tableColumn id="18" xr3:uid="{00000000-0010-0000-0000-000012000000}" name="Stĺpec18" dataDxfId="301"/>
    <tableColumn id="19" xr3:uid="{00000000-0010-0000-0000-000013000000}" name="Stĺpec19" dataDxfId="300"/>
    <tableColumn id="20" xr3:uid="{00000000-0010-0000-0000-000014000000}" name="Stĺpec20" dataDxfId="299"/>
    <tableColumn id="21" xr3:uid="{00000000-0010-0000-0000-000015000000}" name="Stĺpec21" dataDxfId="298"/>
    <tableColumn id="22" xr3:uid="{00000000-0010-0000-0000-000016000000}" name="Stĺpec22" dataDxfId="297"/>
    <tableColumn id="23" xr3:uid="{00000000-0010-0000-0000-000017000000}" name="Stĺpec23" dataDxfId="296"/>
    <tableColumn id="24" xr3:uid="{00000000-0010-0000-0000-000018000000}" name="Stĺpec24" dataDxfId="295"/>
    <tableColumn id="25" xr3:uid="{00000000-0010-0000-0000-000019000000}" name="Stĺpec25" dataDxfId="294"/>
    <tableColumn id="26" xr3:uid="{00000000-0010-0000-0000-00001A000000}" name="Stĺpec26" dataDxfId="293"/>
    <tableColumn id="27" xr3:uid="{00000000-0010-0000-0000-00001B000000}" name="Stĺpec27" dataDxfId="292"/>
    <tableColumn id="28" xr3:uid="{00000000-0010-0000-0000-00001C000000}" name="Stĺpec28" dataDxfId="291"/>
    <tableColumn id="29" xr3:uid="{00000000-0010-0000-0000-00001D000000}" name="Stĺpec29" dataDxfId="290"/>
    <tableColumn id="30" xr3:uid="{00000000-0010-0000-0000-00001E000000}" name="Stĺpec30" dataDxfId="289"/>
    <tableColumn id="31" xr3:uid="{00000000-0010-0000-0000-00001F000000}" name="Stĺpec31" dataDxfId="288"/>
    <tableColumn id="32" xr3:uid="{00000000-0010-0000-0000-000020000000}" name="Stĺpec32" dataDxfId="287"/>
    <tableColumn id="33" xr3:uid="{00000000-0010-0000-0000-000021000000}" name="Stĺpec33" dataDxfId="286"/>
    <tableColumn id="34" xr3:uid="{00000000-0010-0000-0000-000022000000}" name="Stĺpec34" dataDxfId="285"/>
    <tableColumn id="35" xr3:uid="{00000000-0010-0000-0000-000023000000}" name="Stĺpec35" dataDxfId="284"/>
    <tableColumn id="36" xr3:uid="{00000000-0010-0000-0000-000024000000}" name="Stĺpec36" dataDxfId="283"/>
    <tableColumn id="37" xr3:uid="{00000000-0010-0000-0000-000025000000}" name="Stĺpec37" dataDxfId="282"/>
    <tableColumn id="38" xr3:uid="{00000000-0010-0000-0000-000026000000}" name="Stĺpec38" dataDxfId="281"/>
    <tableColumn id="39" xr3:uid="{00000000-0010-0000-0000-000027000000}" name="Stĺpec39" dataDxfId="280"/>
    <tableColumn id="40" xr3:uid="{00000000-0010-0000-0000-000028000000}" name="Stĺpec40" dataDxfId="279"/>
    <tableColumn id="41" xr3:uid="{00000000-0010-0000-0000-000029000000}" name="Stĺpec41" dataDxfId="278"/>
    <tableColumn id="42" xr3:uid="{00000000-0010-0000-0000-00002A000000}" name="Stĺpec42" dataDxfId="277"/>
    <tableColumn id="43" xr3:uid="{00000000-0010-0000-0000-00002B000000}" name="Stĺpec43" dataDxfId="276"/>
    <tableColumn id="44" xr3:uid="{00000000-0010-0000-0000-00002C000000}" name="Stĺpec44" dataDxfId="275"/>
    <tableColumn id="45" xr3:uid="{00000000-0010-0000-0000-00002D000000}" name="Stĺpec45" dataDxfId="274"/>
    <tableColumn id="46" xr3:uid="{00000000-0010-0000-0000-00002E000000}" name="Stĺpec46" dataDxfId="273"/>
    <tableColumn id="47" xr3:uid="{00000000-0010-0000-0000-00002F000000}" name="Stĺpec47" dataDxfId="272"/>
    <tableColumn id="48" xr3:uid="{00000000-0010-0000-0000-000030000000}" name="Stĺpec48" dataDxfId="271"/>
    <tableColumn id="49" xr3:uid="{00000000-0010-0000-0000-000031000000}" name="Stĺpec49" dataDxfId="270"/>
    <tableColumn id="50" xr3:uid="{00000000-0010-0000-0000-000032000000}" name="Stĺpec50" dataDxfId="269"/>
    <tableColumn id="51" xr3:uid="{00000000-0010-0000-0000-000033000000}" name="Stĺpec51" dataDxfId="268"/>
    <tableColumn id="52" xr3:uid="{00000000-0010-0000-0000-000034000000}" name="Stĺpec52" dataDxfId="267"/>
    <tableColumn id="53" xr3:uid="{00000000-0010-0000-0000-000035000000}" name="Stĺpec53" dataDxfId="266"/>
    <tableColumn id="54" xr3:uid="{00000000-0010-0000-0000-000036000000}" name="Stĺpec54" dataDxfId="265"/>
    <tableColumn id="55" xr3:uid="{00000000-0010-0000-0000-000037000000}" name="Stĺpec55" dataDxfId="264"/>
    <tableColumn id="56" xr3:uid="{00000000-0010-0000-0000-000038000000}" name="Stĺpec56" dataDxfId="263"/>
    <tableColumn id="57" xr3:uid="{00000000-0010-0000-0000-000039000000}" name="Stĺpec57" dataDxfId="262"/>
    <tableColumn id="58" xr3:uid="{00000000-0010-0000-0000-00003A000000}" name="Stĺpec58" dataDxfId="261"/>
    <tableColumn id="59" xr3:uid="{00000000-0010-0000-0000-00003B000000}" name="Stĺpec59" dataDxfId="260"/>
    <tableColumn id="60" xr3:uid="{00000000-0010-0000-0000-00003C000000}" name="Stĺpec60" dataDxfId="259"/>
    <tableColumn id="64" xr3:uid="{00000000-0010-0000-0000-000040000000}" name="Stĺpec64" dataDxfId="258"/>
    <tableColumn id="65" xr3:uid="{00000000-0010-0000-0000-000041000000}" name="Stĺpec65" dataDxfId="257"/>
    <tableColumn id="66" xr3:uid="{00000000-0010-0000-0000-000042000000}" name="Stĺpec66" dataDxfId="256"/>
    <tableColumn id="67" xr3:uid="{00000000-0010-0000-0000-000043000000}" name="Stĺpec67" dataDxfId="255"/>
    <tableColumn id="68" xr3:uid="{00000000-0010-0000-0000-000044000000}" name="Stĺpec68" dataDxfId="254"/>
    <tableColumn id="69" xr3:uid="{00000000-0010-0000-0000-000045000000}" name="Stĺpec69" dataDxfId="253"/>
    <tableColumn id="70" xr3:uid="{00000000-0010-0000-0000-000046000000}" name="Stĺpec70" dataDxfId="252"/>
    <tableColumn id="71" xr3:uid="{00000000-0010-0000-0000-000047000000}" name="Stĺpec71" dataDxfId="251"/>
    <tableColumn id="72" xr3:uid="{00000000-0010-0000-0000-000048000000}" name="Stĺpec72" dataDxfId="250"/>
    <tableColumn id="73" xr3:uid="{00000000-0010-0000-0000-000049000000}" name="Stĺpec73" dataDxfId="249"/>
    <tableColumn id="74" xr3:uid="{00000000-0010-0000-0000-00004A000000}" name="Stĺpec74" dataDxfId="248"/>
    <tableColumn id="75" xr3:uid="{00000000-0010-0000-0000-00004B000000}" name="Stĺpec75" dataDxfId="247"/>
    <tableColumn id="76" xr3:uid="{00000000-0010-0000-0000-00004C000000}" name="Stĺpec76" dataDxfId="246"/>
    <tableColumn id="77" xr3:uid="{00000000-0010-0000-0000-00004D000000}" name="Stĺpec77" dataDxfId="245"/>
    <tableColumn id="78" xr3:uid="{00000000-0010-0000-0000-00004E000000}" name="Stĺpec78" dataDxfId="244"/>
    <tableColumn id="79" xr3:uid="{00000000-0010-0000-0000-00004F000000}" name="Stĺpec79" dataDxfId="243"/>
    <tableColumn id="80" xr3:uid="{00000000-0010-0000-0000-000050000000}" name="Stĺpec80" dataDxfId="242"/>
    <tableColumn id="81" xr3:uid="{00000000-0010-0000-0000-000051000000}" name="Stĺpec81" dataDxfId="241"/>
    <tableColumn id="82" xr3:uid="{00000000-0010-0000-0000-000052000000}" name="Stĺpec82" dataDxfId="240"/>
    <tableColumn id="83" xr3:uid="{00000000-0010-0000-0000-000053000000}" name="Stĺpec83" dataDxfId="239"/>
    <tableColumn id="84" xr3:uid="{00000000-0010-0000-0000-000054000000}" name="Stĺpec84" dataDxfId="238"/>
    <tableColumn id="85" xr3:uid="{00000000-0010-0000-0000-000055000000}" name="Stĺpec85" dataDxfId="237"/>
    <tableColumn id="86" xr3:uid="{00000000-0010-0000-0000-000056000000}" name="Stĺpec86" dataDxfId="236"/>
    <tableColumn id="87" xr3:uid="{00000000-0010-0000-0000-000057000000}" name="Stĺpec87" dataDxfId="235"/>
    <tableColumn id="88" xr3:uid="{00000000-0010-0000-0000-000058000000}" name="Stĺpec88" dataDxfId="234"/>
    <tableColumn id="90" xr3:uid="{00000000-0010-0000-0000-00005A000000}" name="Stĺpec90" dataDxfId="233"/>
    <tableColumn id="91" xr3:uid="{00000000-0010-0000-0000-00005B000000}" name="Stĺpec91" dataDxfId="232"/>
    <tableColumn id="92" xr3:uid="{00000000-0010-0000-0000-00005C000000}" name="Stĺpec92" dataDxfId="231"/>
    <tableColumn id="93" xr3:uid="{00000000-0010-0000-0000-00005D000000}" name="Stĺpec93" dataDxfId="230"/>
    <tableColumn id="94" xr3:uid="{00000000-0010-0000-0000-00005E000000}" name="Stĺpec94" dataDxfId="229"/>
    <tableColumn id="95" xr3:uid="{00000000-0010-0000-0000-00005F000000}" name="Stĺpec95" dataDxfId="228"/>
    <tableColumn id="96" xr3:uid="{00000000-0010-0000-0000-000060000000}" name="Stĺpec96" dataDxfId="227"/>
    <tableColumn id="97" xr3:uid="{00000000-0010-0000-0000-000061000000}" name="Stĺpec97" dataDxfId="226"/>
    <tableColumn id="98" xr3:uid="{00000000-0010-0000-0000-000062000000}" name="Stĺpec98" dataDxfId="225"/>
    <tableColumn id="99" xr3:uid="{00000000-0010-0000-0000-000063000000}" name="Stĺpec99" dataDxfId="224"/>
    <tableColumn id="100" xr3:uid="{00000000-0010-0000-0000-000064000000}" name="Stĺpec100" dataDxfId="223"/>
    <tableColumn id="101" xr3:uid="{00000000-0010-0000-0000-000065000000}" name="Stĺpec101" dataDxfId="222"/>
    <tableColumn id="102" xr3:uid="{00000000-0010-0000-0000-000066000000}" name="Stĺpec102" dataDxfId="221"/>
    <tableColumn id="103" xr3:uid="{00000000-0010-0000-0000-000067000000}" name="Stĺpec103" dataDxfId="220"/>
    <tableColumn id="104" xr3:uid="{00000000-0010-0000-0000-000068000000}" name="Stĺpec104" dataDxfId="219"/>
    <tableColumn id="105" xr3:uid="{00000000-0010-0000-0000-000069000000}" name="Stĺpec105" dataDxfId="218"/>
    <tableColumn id="106" xr3:uid="{00000000-0010-0000-0000-00006A000000}" name="Stĺpec106" dataDxfId="217"/>
    <tableColumn id="107" xr3:uid="{00000000-0010-0000-0000-00006B000000}" name="Stĺpec107" dataDxfId="216"/>
    <tableColumn id="405" xr3:uid="{00000000-0010-0000-0000-000095010000}" name="Stĺpec405" dataDxfId="215"/>
    <tableColumn id="117" xr3:uid="{00000000-0010-0000-0000-000075000000}" name="Stĺpec117" dataDxfId="214"/>
    <tableColumn id="89" xr3:uid="{00000000-0010-0000-0000-000059000000}" name="Stĺpec89" dataDxfId="213"/>
    <tableColumn id="63" xr3:uid="{00000000-0010-0000-0000-00003F000000}" name="Stĺpec63" dataDxfId="212"/>
    <tableColumn id="62" xr3:uid="{00000000-0010-0000-0000-00003E000000}" name="Stĺpec62" dataDxfId="211"/>
    <tableColumn id="61" xr3:uid="{00000000-0010-0000-0000-00003D000000}" name="Stĺpec61" dataDxfId="210"/>
    <tableColumn id="407" xr3:uid="{00000000-0010-0000-0000-000097010000}" name="Stĺpec407" dataDxfId="209"/>
    <tableColumn id="406" xr3:uid="{00000000-0010-0000-0000-000096010000}" name="Stĺpec406" dataDxfId="208"/>
    <tableColumn id="156" xr3:uid="{00000000-0010-0000-0000-00009C000000}" name="Stĺpec156" dataDxfId="207"/>
    <tableColumn id="108" xr3:uid="{00000000-0010-0000-0000-00006C000000}" name="Stĺpec108" dataDxfId="206"/>
    <tableColumn id="109" xr3:uid="{00000000-0010-0000-0000-00006D000000}" name="Stĺpec109" dataDxfId="205"/>
    <tableColumn id="110" xr3:uid="{00000000-0010-0000-0000-00006E000000}" name="Stĺpec110" dataDxfId="204"/>
    <tableColumn id="111" xr3:uid="{00000000-0010-0000-0000-00006F000000}" name="Stĺpec111" dataDxfId="203"/>
    <tableColumn id="112" xr3:uid="{00000000-0010-0000-0000-000070000000}" name="Stĺpec112" dataDxfId="202"/>
    <tableColumn id="113" xr3:uid="{00000000-0010-0000-0000-000071000000}" name="Stĺpec113" dataDxfId="201"/>
    <tableColumn id="114" xr3:uid="{00000000-0010-0000-0000-000072000000}" name="Stĺpec114" dataDxfId="200"/>
    <tableColumn id="115" xr3:uid="{00000000-0010-0000-0000-000073000000}" name="Stĺpec115" dataDxfId="199"/>
    <tableColumn id="116" xr3:uid="{00000000-0010-0000-0000-000074000000}" name="Stĺpec116" dataDxfId="198"/>
    <tableColumn id="118" xr3:uid="{00000000-0010-0000-0000-000076000000}" name="Stĺpec118" dataDxfId="197"/>
    <tableColumn id="119" xr3:uid="{00000000-0010-0000-0000-000077000000}" name="Stĺpec119" dataDxfId="196"/>
    <tableColumn id="120" xr3:uid="{00000000-0010-0000-0000-000078000000}" name="Stĺpec120" dataDxfId="195"/>
    <tableColumn id="121" xr3:uid="{00000000-0010-0000-0000-000079000000}" name="Stĺpec121" dataDxfId="194"/>
    <tableColumn id="122" xr3:uid="{00000000-0010-0000-0000-00007A000000}" name="Stĺpec122" dataDxfId="193"/>
    <tableColumn id="123" xr3:uid="{00000000-0010-0000-0000-00007B000000}" name="Stĺpec123" dataDxfId="192"/>
    <tableColumn id="124" xr3:uid="{00000000-0010-0000-0000-00007C000000}" name="Stĺpec124" dataDxfId="191"/>
    <tableColumn id="125" xr3:uid="{00000000-0010-0000-0000-00007D000000}" name="Stĺpec125" dataDxfId="190"/>
    <tableColumn id="293" xr3:uid="{00000000-0010-0000-0000-000025010000}" name="Stĺpec293" dataDxfId="189"/>
    <tableColumn id="292" xr3:uid="{00000000-0010-0000-0000-000024010000}" name="Stĺpec292" dataDxfId="188"/>
    <tableColumn id="126" xr3:uid="{00000000-0010-0000-0000-00007E000000}" name="Stĺpec126" dataDxfId="187"/>
    <tableColumn id="127" xr3:uid="{00000000-0010-0000-0000-00007F000000}" name="Stĺpec127" dataDxfId="186"/>
    <tableColumn id="128" xr3:uid="{00000000-0010-0000-0000-000080000000}" name="Stĺpec128" dataDxfId="185"/>
    <tableColumn id="129" xr3:uid="{00000000-0010-0000-0000-000081000000}" name="Stĺpec129" dataDxfId="184"/>
    <tableColumn id="130" xr3:uid="{00000000-0010-0000-0000-000082000000}" name="Stĺpec130" dataDxfId="183"/>
    <tableColumn id="131" xr3:uid="{00000000-0010-0000-0000-000083000000}" name="Stĺpec131" dataDxfId="182"/>
    <tableColumn id="132" xr3:uid="{00000000-0010-0000-0000-000084000000}" name="Stĺpec132" dataDxfId="181"/>
    <tableColumn id="133" xr3:uid="{00000000-0010-0000-0000-000085000000}" name="Stĺpec133" dataDxfId="180"/>
    <tableColumn id="134" xr3:uid="{00000000-0010-0000-0000-000086000000}" name="Stĺpec134" dataDxfId="179"/>
    <tableColumn id="135" xr3:uid="{00000000-0010-0000-0000-000087000000}" name="Stĺpec135" dataDxfId="178"/>
    <tableColumn id="410" xr3:uid="{00000000-0010-0000-0000-00009A010000}" name="Stĺpec410" dataDxfId="177"/>
    <tableColumn id="409" xr3:uid="{00000000-0010-0000-0000-000099010000}" name="Stĺpec409" dataDxfId="176"/>
    <tableColumn id="408" xr3:uid="{00000000-0010-0000-0000-000098010000}" name="Stĺpec408" dataDxfId="175"/>
    <tableColumn id="136" xr3:uid="{00000000-0010-0000-0000-000088000000}" name="Stĺpec136" dataDxfId="174"/>
    <tableColumn id="137" xr3:uid="{00000000-0010-0000-0000-000089000000}" name="Stĺpec137" dataDxfId="173"/>
    <tableColumn id="138" xr3:uid="{00000000-0010-0000-0000-00008A000000}" name="Stĺpec138" dataDxfId="172"/>
    <tableColumn id="139" xr3:uid="{00000000-0010-0000-0000-00008B000000}" name="Stĺpec139" dataDxfId="171"/>
    <tableColumn id="140" xr3:uid="{00000000-0010-0000-0000-00008C000000}" name="Stĺpec140" dataDxfId="170"/>
    <tableColumn id="141" xr3:uid="{00000000-0010-0000-0000-00008D000000}" name="Stĺpec141" dataDxfId="169"/>
    <tableColumn id="142" xr3:uid="{00000000-0010-0000-0000-00008E000000}" name="Stĺpec142" dataDxfId="168"/>
    <tableColumn id="143" xr3:uid="{00000000-0010-0000-0000-00008F000000}" name="Stĺpec143" dataDxfId="167"/>
    <tableColumn id="144" xr3:uid="{00000000-0010-0000-0000-000090000000}" name="Stĺpec144" dataDxfId="166"/>
    <tableColumn id="145" xr3:uid="{00000000-0010-0000-0000-000091000000}" name="Stĺpec145" dataDxfId="165"/>
    <tableColumn id="146" xr3:uid="{00000000-0010-0000-0000-000092000000}" name="Stĺpec146" dataDxfId="164"/>
    <tableColumn id="147" xr3:uid="{00000000-0010-0000-0000-000093000000}" name="Stĺpec147" dataDxfId="163"/>
    <tableColumn id="148" xr3:uid="{00000000-0010-0000-0000-000094000000}" name="Stĺpec148" dataDxfId="162"/>
    <tableColumn id="149" xr3:uid="{00000000-0010-0000-0000-000095000000}" name="Stĺpec149" dataDxfId="161"/>
    <tableColumn id="413" xr3:uid="{00000000-0010-0000-0000-00009D010000}" name="Stĺpec413" dataDxfId="160"/>
    <tableColumn id="412" xr3:uid="{00000000-0010-0000-0000-00009C010000}" name="Stĺpec412" dataDxfId="159"/>
    <tableColumn id="411" xr3:uid="{00000000-0010-0000-0000-00009B010000}" name="Stĺpec411" dataDxfId="158"/>
    <tableColumn id="150" xr3:uid="{00000000-0010-0000-0000-000096000000}" name="Stĺpec150" dataDxfId="157"/>
    <tableColumn id="151" xr3:uid="{00000000-0010-0000-0000-000097000000}" name="Stĺpec151" dataDxfId="156"/>
    <tableColumn id="152" xr3:uid="{00000000-0010-0000-0000-000098000000}" name="Stĺpec152" dataDxfId="155"/>
    <tableColumn id="153" xr3:uid="{00000000-0010-0000-0000-000099000000}" name="Stĺpec153" dataDxfId="154"/>
    <tableColumn id="154" xr3:uid="{00000000-0010-0000-0000-00009A000000}" name="Stĺpec154" dataDxfId="153"/>
    <tableColumn id="155" xr3:uid="{00000000-0010-0000-0000-00009B000000}" name="Stĺpec155" dataDxfId="152"/>
    <tableColumn id="157" xr3:uid="{00000000-0010-0000-0000-00009D000000}" name="Stĺpec157" dataDxfId="151"/>
    <tableColumn id="158" xr3:uid="{00000000-0010-0000-0000-00009E000000}" name="Stĺpec158" dataDxfId="150"/>
    <tableColumn id="159" xr3:uid="{00000000-0010-0000-0000-00009F000000}" name="Stĺpec159" dataDxfId="149"/>
    <tableColumn id="160" xr3:uid="{00000000-0010-0000-0000-0000A0000000}" name="Stĺpec160" dataDxfId="148"/>
    <tableColumn id="161" xr3:uid="{00000000-0010-0000-0000-0000A1000000}" name="Stĺpec161" dataDxfId="147"/>
    <tableColumn id="162" xr3:uid="{00000000-0010-0000-0000-0000A2000000}" name="Stĺpec162" dataDxfId="146"/>
    <tableColumn id="163" xr3:uid="{00000000-0010-0000-0000-0000A3000000}" name="Stĺpec163" dataDxfId="145"/>
    <tableColumn id="164" xr3:uid="{00000000-0010-0000-0000-0000A4000000}" name="Stĺpec164" dataDxfId="144"/>
    <tableColumn id="165" xr3:uid="{00000000-0010-0000-0000-0000A5000000}" name="Stĺpec165" dataDxfId="143"/>
    <tableColumn id="166" xr3:uid="{00000000-0010-0000-0000-0000A6000000}" name="Stĺpec166" dataDxfId="142"/>
    <tableColumn id="167" xr3:uid="{00000000-0010-0000-0000-0000A7000000}" name="Stĺpec167" dataDxfId="141"/>
    <tableColumn id="168" xr3:uid="{00000000-0010-0000-0000-0000A8000000}" name="Stĺpec168" dataDxfId="140"/>
    <tableColumn id="169" xr3:uid="{00000000-0010-0000-0000-0000A9000000}" name="Stĺpec169" dataDxfId="139"/>
    <tableColumn id="170" xr3:uid="{00000000-0010-0000-0000-0000AA000000}" name="Stĺpec170" dataDxfId="138"/>
    <tableColumn id="171" xr3:uid="{00000000-0010-0000-0000-0000AB000000}" name="Stĺpec171" dataDxfId="137"/>
    <tableColumn id="236" xr3:uid="{00000000-0010-0000-0000-0000EC000000}" name="Stĺpec236" dataDxfId="136"/>
    <tableColumn id="235" xr3:uid="{00000000-0010-0000-0000-0000EB000000}" name="Stĺpec235" dataDxfId="135"/>
    <tableColumn id="234" xr3:uid="{00000000-0010-0000-0000-0000EA000000}" name="Stĺpec234" dataDxfId="134"/>
    <tableColumn id="291" xr3:uid="{00000000-0010-0000-0000-000023010000}" name="Stĺpec291" dataDxfId="133"/>
    <tableColumn id="290" xr3:uid="{00000000-0010-0000-0000-000022010000}" name="Stĺpec290" dataDxfId="132"/>
    <tableColumn id="289" xr3:uid="{00000000-0010-0000-0000-000021010000}" name="Stĺpec289" dataDxfId="131"/>
    <tableColumn id="288" xr3:uid="{00000000-0010-0000-0000-000020010000}" name="Stĺpec288" dataDxfId="130"/>
    <tableColumn id="287" xr3:uid="{00000000-0010-0000-0000-00001F010000}" name="Stĺpec287" dataDxfId="129"/>
    <tableColumn id="286" xr3:uid="{00000000-0010-0000-0000-00001E010000}" name="Stĺpec286" dataDxfId="128"/>
    <tableColumn id="285" xr3:uid="{00000000-0010-0000-0000-00001D010000}" name="Stĺpec285" dataDxfId="127"/>
    <tableColumn id="284" xr3:uid="{00000000-0010-0000-0000-00001C010000}" name="Stĺpec284" dataDxfId="126"/>
    <tableColumn id="283" xr3:uid="{00000000-0010-0000-0000-00001B010000}" name="Stĺpec283" dataDxfId="125"/>
    <tableColumn id="282" xr3:uid="{00000000-0010-0000-0000-00001A010000}" name="Stĺpec282" dataDxfId="124"/>
    <tableColumn id="281" xr3:uid="{00000000-0010-0000-0000-000019010000}" name="Stĺpec281" dataDxfId="123"/>
    <tableColumn id="280" xr3:uid="{00000000-0010-0000-0000-000018010000}" name="Stĺpec280" dataDxfId="122"/>
    <tableColumn id="279" xr3:uid="{00000000-0010-0000-0000-000017010000}" name="Stĺpec279" dataDxfId="121"/>
    <tableColumn id="278" xr3:uid="{00000000-0010-0000-0000-000016010000}" name="Stĺpec278" dataDxfId="120"/>
    <tableColumn id="277" xr3:uid="{00000000-0010-0000-0000-000015010000}" name="Stĺpec277" dataDxfId="119"/>
    <tableColumn id="276" xr3:uid="{00000000-0010-0000-0000-000014010000}" name="Stĺpec276" dataDxfId="118"/>
    <tableColumn id="275" xr3:uid="{00000000-0010-0000-0000-000013010000}" name="Stĺpec275" dataDxfId="117"/>
    <tableColumn id="274" xr3:uid="{00000000-0010-0000-0000-000012010000}" name="Stĺpec274" dataDxfId="116"/>
    <tableColumn id="273" xr3:uid="{00000000-0010-0000-0000-000011010000}" name="Stĺpec273" dataDxfId="115"/>
    <tableColumn id="272" xr3:uid="{00000000-0010-0000-0000-000010010000}" name="Stĺpec272" dataDxfId="114"/>
    <tableColumn id="271" xr3:uid="{00000000-0010-0000-0000-00000F010000}" name="Stĺpec271" dataDxfId="113"/>
    <tableColumn id="270" xr3:uid="{00000000-0010-0000-0000-00000E010000}" name="Stĺpec270" dataDxfId="112"/>
    <tableColumn id="269" xr3:uid="{00000000-0010-0000-0000-00000D010000}" name="Stĺpec269" dataDxfId="111"/>
    <tableColumn id="268" xr3:uid="{00000000-0010-0000-0000-00000C010000}" name="Stĺpec268" dataDxfId="110"/>
    <tableColumn id="267" xr3:uid="{00000000-0010-0000-0000-00000B010000}" name="Stĺpec267" dataDxfId="109"/>
    <tableColumn id="266" xr3:uid="{00000000-0010-0000-0000-00000A010000}" name="Stĺpec266" dataDxfId="108"/>
    <tableColumn id="265" xr3:uid="{00000000-0010-0000-0000-000009010000}" name="Stĺpec265" dataDxfId="107"/>
    <tableColumn id="264" xr3:uid="{00000000-0010-0000-0000-000008010000}" name="Stĺpec264" dataDxfId="106"/>
    <tableColumn id="263" xr3:uid="{00000000-0010-0000-0000-000007010000}" name="Stĺpec263" dataDxfId="105"/>
    <tableColumn id="262" xr3:uid="{00000000-0010-0000-0000-000006010000}" name="Stĺpec262" dataDxfId="104"/>
    <tableColumn id="261" xr3:uid="{00000000-0010-0000-0000-000005010000}" name="Stĺpec261" dataDxfId="103"/>
    <tableColumn id="260" xr3:uid="{00000000-0010-0000-0000-000004010000}" name="Stĺpec260" dataDxfId="102"/>
    <tableColumn id="259" xr3:uid="{00000000-0010-0000-0000-000003010000}" name="Stĺpec259" dataDxfId="101"/>
    <tableColumn id="258" xr3:uid="{00000000-0010-0000-0000-000002010000}" name="Stĺpec258" dataDxfId="100"/>
    <tableColumn id="257" xr3:uid="{00000000-0010-0000-0000-000001010000}" name="Stĺpec257" dataDxfId="99"/>
    <tableColumn id="256" xr3:uid="{00000000-0010-0000-0000-000000010000}" name="Stĺpec256" dataDxfId="98"/>
    <tableColumn id="255" xr3:uid="{00000000-0010-0000-0000-0000FF000000}" name="Stĺpec255" dataDxfId="97"/>
    <tableColumn id="254" xr3:uid="{00000000-0010-0000-0000-0000FE000000}" name="Stĺpec254" dataDxfId="96"/>
    <tableColumn id="253" xr3:uid="{00000000-0010-0000-0000-0000FD000000}" name="Stĺpec253" dataDxfId="95"/>
    <tableColumn id="309" xr3:uid="{00000000-0010-0000-0000-000035010000}" name="Stĺpec309" dataDxfId="94"/>
    <tableColumn id="308" xr3:uid="{00000000-0010-0000-0000-000034010000}" name="Stĺpec308" dataDxfId="93"/>
    <tableColumn id="307" xr3:uid="{00000000-0010-0000-0000-000033010000}" name="Stĺpec307" dataDxfId="92"/>
    <tableColumn id="306" xr3:uid="{00000000-0010-0000-0000-000032010000}" name="Stĺpec306" dataDxfId="91"/>
    <tableColumn id="305" xr3:uid="{00000000-0010-0000-0000-000031010000}" name="Stĺpec305" dataDxfId="90"/>
    <tableColumn id="304" xr3:uid="{00000000-0010-0000-0000-000030010000}" name="Stĺpec304" dataDxfId="89"/>
    <tableColumn id="303" xr3:uid="{00000000-0010-0000-0000-00002F010000}" name="Stĺpec303" dataDxfId="88"/>
    <tableColumn id="302" xr3:uid="{00000000-0010-0000-0000-00002E010000}" name="Stĺpec302" dataDxfId="87"/>
    <tableColumn id="301" xr3:uid="{00000000-0010-0000-0000-00002D010000}" name="Stĺpec301" dataDxfId="86"/>
    <tableColumn id="300" xr3:uid="{00000000-0010-0000-0000-00002C010000}" name="Stĺpec300" dataDxfId="85"/>
    <tableColumn id="299" xr3:uid="{00000000-0010-0000-0000-00002B010000}" name="Stĺpec299" dataDxfId="84"/>
    <tableColumn id="298" xr3:uid="{00000000-0010-0000-0000-00002A010000}" name="Stĺpec298" dataDxfId="83"/>
    <tableColumn id="297" xr3:uid="{00000000-0010-0000-0000-000029010000}" name="Stĺpec297" dataDxfId="82"/>
    <tableColumn id="296" xr3:uid="{00000000-0010-0000-0000-000028010000}" name="Stĺpec296" dataDxfId="81"/>
    <tableColumn id="295" xr3:uid="{00000000-0010-0000-0000-000027010000}" name="Stĺpec295" dataDxfId="80"/>
    <tableColumn id="294" xr3:uid="{00000000-0010-0000-0000-000026010000}" name="Stĺpec294" dataDxfId="79"/>
    <tableColumn id="252" xr3:uid="{00000000-0010-0000-0000-0000FC000000}" name="Stĺpec252" dataDxfId="78"/>
    <tableColumn id="251" xr3:uid="{00000000-0010-0000-0000-0000FB000000}" name="Stĺpec251" dataDxfId="77"/>
    <tableColumn id="250" xr3:uid="{00000000-0010-0000-0000-0000FA000000}" name="Stĺpec250" dataDxfId="76"/>
    <tableColumn id="249" xr3:uid="{00000000-0010-0000-0000-0000F9000000}" name="Stĺpec249" dataDxfId="75"/>
    <tableColumn id="248" xr3:uid="{00000000-0010-0000-0000-0000F8000000}" name="Stĺpec248" dataDxfId="74"/>
    <tableColumn id="247" xr3:uid="{00000000-0010-0000-0000-0000F7000000}" name="Stĺpec247" dataDxfId="73"/>
    <tableColumn id="246" xr3:uid="{00000000-0010-0000-0000-0000F6000000}" name="Stĺpec246" dataDxfId="72"/>
    <tableColumn id="245" xr3:uid="{00000000-0010-0000-0000-0000F5000000}" name="Stĺpec245" dataDxfId="71"/>
    <tableColumn id="244" xr3:uid="{00000000-0010-0000-0000-0000F4000000}" name="Stĺpec244" dataDxfId="70"/>
    <tableColumn id="243" xr3:uid="{00000000-0010-0000-0000-0000F3000000}" name="Stĺpec243" dataDxfId="69"/>
    <tableColumn id="233" xr3:uid="{00000000-0010-0000-0000-0000E9000000}" name="Stĺpec233" dataDxfId="68"/>
    <tableColumn id="232" xr3:uid="{00000000-0010-0000-0000-0000E8000000}" name="Stĺpec232" dataDxfId="67"/>
    <tableColumn id="231" xr3:uid="{00000000-0010-0000-0000-0000E7000000}" name="Stĺpec231" dataDxfId="66"/>
    <tableColumn id="239" xr3:uid="{00000000-0010-0000-0000-0000EF000000}" name="Stĺpec239" dataDxfId="65"/>
    <tableColumn id="238" xr3:uid="{00000000-0010-0000-0000-0000EE000000}" name="Stĺpec238" dataDxfId="64"/>
    <tableColumn id="241" xr3:uid="{00000000-0010-0000-0000-0000F1000000}" name="Stĺpec241" dataDxfId="63"/>
    <tableColumn id="240" xr3:uid="{00000000-0010-0000-0000-0000F0000000}" name="Stĺpec240" dataDxfId="62"/>
    <tableColumn id="242" xr3:uid="{00000000-0010-0000-0000-0000F2000000}" name="Stĺpec242" dataDxfId="61"/>
    <tableColumn id="237" xr3:uid="{00000000-0010-0000-0000-0000ED000000}" name="Stĺpec237" dataDxfId="60"/>
    <tableColumn id="419" xr3:uid="{00000000-0010-0000-0000-0000A3010000}" name="Stĺpec419" dataDxfId="59"/>
    <tableColumn id="418" xr3:uid="{00000000-0010-0000-0000-0000A2010000}" name="Stĺpec418" dataDxfId="58"/>
    <tableColumn id="417" xr3:uid="{00000000-0010-0000-0000-0000A1010000}" name="Stĺpec417" dataDxfId="57"/>
    <tableColumn id="416" xr3:uid="{00000000-0010-0000-0000-0000A0010000}" name="Stĺpec416" dataDxfId="56"/>
    <tableColumn id="415" xr3:uid="{00000000-0010-0000-0000-00009F010000}" name="Stĺpec415" dataDxfId="55"/>
    <tableColumn id="414" xr3:uid="{00000000-0010-0000-0000-00009E010000}" name="Stĺpec414" dataDxfId="54"/>
    <tableColumn id="172" xr3:uid="{00000000-0010-0000-0000-0000AC000000}" name="Stĺpec172" dataDxfId="53"/>
    <tableColumn id="173" xr3:uid="{00000000-0010-0000-0000-0000AD000000}" name="Stĺpec173" dataDxfId="52"/>
    <tableColumn id="174" xr3:uid="{00000000-0010-0000-0000-0000AE000000}" name="Stĺpec174" dataDxfId="51"/>
    <tableColumn id="175" xr3:uid="{00000000-0010-0000-0000-0000AF000000}" name="Stĺpec175" dataDxfId="50"/>
    <tableColumn id="176" xr3:uid="{00000000-0010-0000-0000-0000B0000000}" name="Stĺpec176" dataDxfId="49"/>
    <tableColumn id="177" xr3:uid="{00000000-0010-0000-0000-0000B1000000}" name="Stĺpec177" dataDxfId="48"/>
    <tableColumn id="178" xr3:uid="{00000000-0010-0000-0000-0000B2000000}" name="Stĺpec178" dataDxfId="47"/>
    <tableColumn id="179" xr3:uid="{00000000-0010-0000-0000-0000B3000000}" name="Stĺpec179" dataDxfId="46"/>
    <tableColumn id="180" xr3:uid="{00000000-0010-0000-0000-0000B4000000}" name="Stĺpec180" dataDxfId="45"/>
    <tableColumn id="181" xr3:uid="{00000000-0010-0000-0000-0000B5000000}" name="Stĺpec181" dataDxfId="44"/>
    <tableColumn id="182" xr3:uid="{00000000-0010-0000-0000-0000B6000000}" name="Stĺpec182" dataDxfId="43"/>
    <tableColumn id="183" xr3:uid="{00000000-0010-0000-0000-0000B7000000}" name="Stĺpec183" dataDxfId="42"/>
    <tableColumn id="184" xr3:uid="{00000000-0010-0000-0000-0000B8000000}" name="Stĺpec184" dataDxfId="41"/>
    <tableColumn id="185" xr3:uid="{00000000-0010-0000-0000-0000B9000000}" name="Stĺpec185" dataDxfId="40"/>
    <tableColumn id="186" xr3:uid="{00000000-0010-0000-0000-0000BA000000}" name="Stĺpec186" dataDxfId="39"/>
    <tableColumn id="187" xr3:uid="{00000000-0010-0000-0000-0000BB000000}" name="Stĺpec187" dataDxfId="38"/>
    <tableColumn id="188" xr3:uid="{00000000-0010-0000-0000-0000BC000000}" name="Stĺpec188" dataDxfId="37"/>
    <tableColumn id="189" xr3:uid="{00000000-0010-0000-0000-0000BD000000}" name="Stĺpec189" dataDxfId="36"/>
    <tableColumn id="190" xr3:uid="{00000000-0010-0000-0000-0000BE000000}" name="Stĺpec190" dataDxfId="35"/>
    <tableColumn id="191" xr3:uid="{00000000-0010-0000-0000-0000BF000000}" name="Stĺpec191" dataDxfId="34"/>
    <tableColumn id="192" xr3:uid="{00000000-0010-0000-0000-0000C0000000}" name="Stĺpec192" dataDxfId="33"/>
    <tableColumn id="422" xr3:uid="{00000000-0010-0000-0000-0000A6010000}" name="Stĺpec422" dataDxfId="32"/>
    <tableColumn id="421" xr3:uid="{00000000-0010-0000-0000-0000A5010000}" name="Stĺpec421" dataDxfId="31"/>
    <tableColumn id="420" xr3:uid="{00000000-0010-0000-0000-0000A4010000}" name="Stĺpec420" dataDxfId="30"/>
    <tableColumn id="193" xr3:uid="{00000000-0010-0000-0000-0000C1000000}" name="Stĺpec193" dataDxfId="29"/>
    <tableColumn id="194" xr3:uid="{00000000-0010-0000-0000-0000C2000000}" name="Stĺpec194" dataDxfId="28"/>
    <tableColumn id="195" xr3:uid="{00000000-0010-0000-0000-0000C3000000}" name="Stĺpec195" dataDxfId="27"/>
    <tableColumn id="196" xr3:uid="{00000000-0010-0000-0000-0000C4000000}" name="Stĺpec196" dataDxfId="26"/>
    <tableColumn id="197" xr3:uid="{00000000-0010-0000-0000-0000C5000000}" name="Stĺpec197" dataDxfId="25"/>
    <tableColumn id="198" xr3:uid="{00000000-0010-0000-0000-0000C6000000}" name="Stĺpec198" dataDxfId="24"/>
    <tableColumn id="199" xr3:uid="{00000000-0010-0000-0000-0000C7000000}" name="Stĺpec199" dataDxfId="23"/>
    <tableColumn id="200" xr3:uid="{00000000-0010-0000-0000-0000C8000000}" name="Stĺpec200" dataDxfId="22"/>
    <tableColumn id="201" xr3:uid="{00000000-0010-0000-0000-0000C9000000}" name="Stĺpec201" dataDxfId="21"/>
    <tableColumn id="202" xr3:uid="{00000000-0010-0000-0000-0000CA000000}" name="Stĺpec202" dataDxfId="20"/>
    <tableColumn id="203" xr3:uid="{00000000-0010-0000-0000-0000CB000000}" name="Stĺpec203" dataDxfId="19"/>
    <tableColumn id="204" xr3:uid="{00000000-0010-0000-0000-0000CC000000}" name="Stĺpec204" dataDxfId="18"/>
    <tableColumn id="205" xr3:uid="{00000000-0010-0000-0000-0000CD000000}" name="Stĺpec205" dataDxfId="17"/>
    <tableColumn id="206" xr3:uid="{00000000-0010-0000-0000-0000CE000000}" name="Stĺpec206" dataDxfId="16"/>
    <tableColumn id="207" xr3:uid="{00000000-0010-0000-0000-0000CF000000}" name="Stĺpec207" dataDxfId="15"/>
    <tableColumn id="208" xr3:uid="{00000000-0010-0000-0000-0000D0000000}" name="Stĺpec208" dataDxfId="14"/>
    <tableColumn id="209" xr3:uid="{00000000-0010-0000-0000-0000D1000000}" name="Stĺpec209" dataDxfId="13"/>
    <tableColumn id="210" xr3:uid="{00000000-0010-0000-0000-0000D2000000}" name="Stĺpec210" dataDxfId="12"/>
    <tableColumn id="211" xr3:uid="{00000000-0010-0000-0000-0000D3000000}" name="Stĺpec211" dataDxfId="11"/>
    <tableColumn id="212" xr3:uid="{00000000-0010-0000-0000-0000D4000000}" name="Stĺpec212" dataDxfId="10"/>
    <tableColumn id="213" xr3:uid="{00000000-0010-0000-0000-0000D5000000}" name="Stĺpec213" dataDxfId="9"/>
    <tableColumn id="214" xr3:uid="{00000000-0010-0000-0000-0000D6000000}" name="Stĺpec214" dataDxfId="8"/>
    <tableColumn id="215" xr3:uid="{00000000-0010-0000-0000-0000D7000000}" name="Stĺpec215" dataDxfId="7"/>
    <tableColumn id="216" xr3:uid="{00000000-0010-0000-0000-0000D8000000}" name="Stĺpec216" dataDxfId="6"/>
    <tableColumn id="217" xr3:uid="{00000000-0010-0000-0000-0000D9000000}" name="Stĺpec217" dataDxfId="5"/>
    <tableColumn id="218" xr3:uid="{00000000-0010-0000-0000-0000DA000000}" name="Stĺpec218" dataDxfId="4"/>
    <tableColumn id="219" xr3:uid="{00000000-0010-0000-0000-0000DB000000}" name="Stĺpec219" dataDxfId="3"/>
    <tableColumn id="220" xr3:uid="{00000000-0010-0000-0000-0000DC000000}" name="Stĺpec220" dataDxfId="2"/>
    <tableColumn id="221" xr3:uid="{00000000-0010-0000-0000-0000DD000000}" name="Stĺpec221" dataDxfId="1"/>
    <tableColumn id="222" xr3:uid="{00000000-0010-0000-0000-0000DE000000}" name="Stĺpec222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J113"/>
  <sheetViews>
    <sheetView showGridLines="0" tabSelected="1" zoomScaleNormal="100" workbookViewId="0">
      <pane xSplit="9" ySplit="7" topLeftCell="J8" activePane="bottomRight" state="frozen"/>
      <selection pane="topRight" activeCell="K1" sqref="K1"/>
      <selection pane="bottomLeft" activeCell="A8" sqref="A8"/>
      <selection pane="bottomRight" activeCell="E3" sqref="E3"/>
    </sheetView>
  </sheetViews>
  <sheetFormatPr defaultRowHeight="12.75" x14ac:dyDescent="0.2"/>
  <cols>
    <col min="1" max="1" width="9.42578125" style="7" customWidth="1"/>
    <col min="2" max="2" width="20" style="6" customWidth="1"/>
    <col min="3" max="3" width="10.140625" style="1" customWidth="1"/>
    <col min="4" max="4" width="9.85546875" style="1" customWidth="1"/>
    <col min="5" max="5" width="25.28515625" bestFit="1" customWidth="1"/>
    <col min="6" max="6" width="22.7109375" style="2" customWidth="1"/>
    <col min="7" max="7" width="10.7109375" style="1" customWidth="1"/>
    <col min="12" max="12" width="9.85546875" style="1" customWidth="1"/>
    <col min="13" max="13" width="10.42578125" style="7" customWidth="1"/>
    <col min="14" max="34" width="4.7109375" style="1" customWidth="1"/>
    <col min="35" max="35" width="7.28515625" style="1" customWidth="1"/>
    <col min="36" max="36" width="6.140625" style="1" customWidth="1"/>
    <col min="37" max="65" width="4.7109375" style="1" customWidth="1"/>
    <col min="66" max="66" width="6.140625" style="1" customWidth="1"/>
    <col min="67" max="67" width="5.7109375" style="1" customWidth="1"/>
    <col min="68" max="68" width="6.140625" style="1" customWidth="1"/>
    <col min="69" max="69" width="6.28515625" style="1" customWidth="1"/>
    <col min="70" max="70" width="6.7109375" style="1" customWidth="1"/>
    <col min="71" max="71" width="7.85546875" style="1" customWidth="1"/>
    <col min="72" max="77" width="4.7109375" style="1" customWidth="1"/>
    <col min="78" max="78" width="10.28515625" style="1" customWidth="1"/>
    <col min="79" max="79" width="6" style="1" customWidth="1"/>
    <col min="80" max="80" width="6.28515625" style="1" customWidth="1"/>
    <col min="81" max="82" width="4.7109375" style="1" customWidth="1"/>
    <col min="83" max="83" width="6" style="1" customWidth="1"/>
    <col min="84" max="84" width="5.7109375" style="1" customWidth="1"/>
    <col min="85" max="85" width="9.28515625" style="1" customWidth="1"/>
    <col min="86" max="90" width="4.7109375" style="1" customWidth="1"/>
    <col min="91" max="91" width="10.28515625" style="1" customWidth="1"/>
    <col min="92" max="161" width="4.7109375" style="1" customWidth="1"/>
    <col min="162" max="162" width="5.28515625" style="1" customWidth="1"/>
    <col min="163" max="163" width="5.7109375" style="1" customWidth="1"/>
    <col min="164" max="222" width="4.7109375" style="1" customWidth="1"/>
    <col min="223" max="223" width="13.7109375" style="1" customWidth="1"/>
    <col min="224" max="262" width="4.7109375" style="1" customWidth="1"/>
    <col min="263" max="263" width="6.28515625" style="1" customWidth="1"/>
    <col min="264" max="264" width="5" style="1" customWidth="1"/>
    <col min="265" max="267" width="4.7109375" style="1" customWidth="1"/>
    <col min="268" max="268" width="6.42578125" style="1" customWidth="1"/>
    <col min="269" max="269" width="7" style="1" customWidth="1"/>
    <col min="270" max="270" width="11.140625" style="1" customWidth="1"/>
    <col min="271" max="281" width="4.7109375" style="1" customWidth="1"/>
    <col min="282" max="282" width="10.140625" style="1" customWidth="1"/>
    <col min="283" max="322" width="4.7109375" style="1" customWidth="1"/>
  </cols>
  <sheetData>
    <row r="1" spans="1:322" ht="24.95" customHeight="1" x14ac:dyDescent="0.4">
      <c r="A1" s="74" t="s">
        <v>326</v>
      </c>
      <c r="B1" s="74"/>
      <c r="C1" s="74"/>
      <c r="D1" s="74"/>
      <c r="E1" s="74"/>
      <c r="F1" s="74"/>
      <c r="G1" s="74"/>
      <c r="H1" s="74"/>
      <c r="I1" s="7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/>
      <c r="LH1"/>
      <c r="LI1"/>
      <c r="LJ1"/>
    </row>
    <row r="2" spans="1:322" ht="15" customHeight="1" x14ac:dyDescent="0.4">
      <c r="A2" s="70"/>
      <c r="B2" s="70"/>
      <c r="C2" s="70"/>
      <c r="D2" s="70"/>
      <c r="E2" s="70"/>
      <c r="F2" s="71"/>
      <c r="G2" s="70"/>
      <c r="H2" s="70"/>
      <c r="I2" s="70"/>
      <c r="J2" s="22" t="s">
        <v>0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22" t="s">
        <v>0</v>
      </c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/>
      <c r="LH2"/>
      <c r="LI2"/>
      <c r="LJ2"/>
    </row>
    <row r="3" spans="1:322" ht="24.95" customHeight="1" x14ac:dyDescent="0.4">
      <c r="A3" s="70"/>
      <c r="B3" s="70"/>
      <c r="C3" s="70"/>
      <c r="D3" s="70"/>
      <c r="E3" s="70" t="s">
        <v>327</v>
      </c>
      <c r="F3" s="71"/>
      <c r="G3" s="70"/>
      <c r="H3" s="70"/>
      <c r="I3" s="7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 t="s">
        <v>0</v>
      </c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 t="s">
        <v>0</v>
      </c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 t="s">
        <v>0</v>
      </c>
      <c r="KW3" s="9"/>
      <c r="KX3" s="9"/>
      <c r="KY3" s="9"/>
      <c r="KZ3" s="9"/>
      <c r="LA3" s="9"/>
      <c r="LB3" s="9"/>
      <c r="LC3" s="9"/>
      <c r="LD3" s="9"/>
      <c r="LE3" s="9"/>
      <c r="LF3" s="9"/>
      <c r="LG3"/>
      <c r="LH3"/>
      <c r="LI3"/>
      <c r="LJ3"/>
    </row>
    <row r="4" spans="1:322" ht="15" customHeight="1" x14ac:dyDescent="0.4">
      <c r="A4" s="69"/>
      <c r="B4" s="69"/>
      <c r="C4" s="69"/>
      <c r="D4" s="69"/>
      <c r="E4" s="69"/>
      <c r="F4" s="72"/>
      <c r="G4" s="69"/>
      <c r="H4" s="69"/>
      <c r="I4" s="69"/>
      <c r="J4" s="1"/>
      <c r="K4" s="1"/>
      <c r="M4" s="1"/>
      <c r="LG4"/>
      <c r="LH4"/>
      <c r="LI4"/>
      <c r="LJ4"/>
    </row>
    <row r="5" spans="1:322" s="17" customFormat="1" ht="15" x14ac:dyDescent="0.25">
      <c r="A5" s="81" t="s">
        <v>1</v>
      </c>
      <c r="B5" s="75" t="s">
        <v>2</v>
      </c>
      <c r="C5" s="75" t="s">
        <v>3</v>
      </c>
      <c r="D5" s="75" t="s">
        <v>283</v>
      </c>
      <c r="E5" s="75" t="s">
        <v>5</v>
      </c>
      <c r="F5" s="75" t="s">
        <v>4</v>
      </c>
      <c r="G5" s="75" t="s">
        <v>3</v>
      </c>
      <c r="H5" s="78" t="s">
        <v>6</v>
      </c>
      <c r="I5" s="78" t="s">
        <v>248</v>
      </c>
      <c r="J5" s="18" t="s">
        <v>7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0"/>
      <c r="X5" s="18" t="s">
        <v>8</v>
      </c>
      <c r="Y5" s="18"/>
      <c r="Z5" s="18"/>
      <c r="AA5" s="18"/>
      <c r="AB5" s="18"/>
      <c r="AC5" s="18"/>
      <c r="AD5" s="18"/>
      <c r="AE5" s="19" t="s">
        <v>8</v>
      </c>
      <c r="AF5" s="20"/>
      <c r="AG5" s="18" t="s">
        <v>9</v>
      </c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25"/>
      <c r="AS5" s="18" t="s">
        <v>10</v>
      </c>
      <c r="AT5" s="18"/>
      <c r="AU5" s="18"/>
      <c r="AV5" s="19" t="s">
        <v>11</v>
      </c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29" t="s">
        <v>12</v>
      </c>
      <c r="BK5" s="30"/>
      <c r="BL5" s="39" t="s">
        <v>12</v>
      </c>
      <c r="BM5" s="40"/>
      <c r="BN5" s="30" t="s">
        <v>13</v>
      </c>
      <c r="BO5" s="30"/>
      <c r="BP5" s="44" t="s">
        <v>14</v>
      </c>
      <c r="BQ5" s="45"/>
      <c r="BR5" s="45"/>
      <c r="BS5" s="45"/>
      <c r="BT5" s="45"/>
      <c r="BU5" s="46"/>
      <c r="BV5" s="30" t="s">
        <v>15</v>
      </c>
      <c r="BW5" s="39" t="s">
        <v>16</v>
      </c>
      <c r="BX5" s="40"/>
      <c r="BY5" s="30" t="s">
        <v>17</v>
      </c>
      <c r="BZ5" s="30"/>
      <c r="CA5" s="39" t="s">
        <v>18</v>
      </c>
      <c r="CB5" s="40"/>
      <c r="CC5" s="30" t="s">
        <v>18</v>
      </c>
      <c r="CD5" s="39" t="s">
        <v>19</v>
      </c>
      <c r="CE5" s="30"/>
      <c r="CF5" s="30"/>
      <c r="CG5" s="30"/>
      <c r="CH5" s="40"/>
      <c r="CI5" s="31" t="s">
        <v>20</v>
      </c>
      <c r="CJ5" s="18" t="s">
        <v>21</v>
      </c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9" t="s">
        <v>21</v>
      </c>
      <c r="DA5" s="20"/>
      <c r="DB5" s="18" t="s">
        <v>22</v>
      </c>
      <c r="DC5" s="18"/>
      <c r="DD5" s="18"/>
      <c r="DE5" s="18"/>
      <c r="DF5" s="18"/>
      <c r="DG5" s="18"/>
      <c r="DH5" s="18"/>
      <c r="DI5" s="54" t="s">
        <v>23</v>
      </c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20"/>
      <c r="DY5" s="18" t="s">
        <v>24</v>
      </c>
      <c r="DZ5" s="18"/>
      <c r="EA5" s="18" t="s">
        <v>25</v>
      </c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9" t="s">
        <v>26</v>
      </c>
      <c r="EO5" s="18"/>
      <c r="EP5" s="20"/>
      <c r="EQ5" s="18" t="s">
        <v>27</v>
      </c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20"/>
      <c r="FG5" s="18" t="s">
        <v>28</v>
      </c>
      <c r="FH5" s="18"/>
      <c r="FI5" s="18"/>
      <c r="FJ5" s="18"/>
      <c r="FK5" s="18"/>
      <c r="FL5" s="18"/>
      <c r="FM5" s="19" t="s">
        <v>28</v>
      </c>
      <c r="FN5" s="18"/>
      <c r="FO5" s="20"/>
      <c r="FP5" s="18" t="s">
        <v>29</v>
      </c>
      <c r="FQ5" s="2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9" t="s">
        <v>30</v>
      </c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20"/>
      <c r="HC5" s="18" t="s">
        <v>31</v>
      </c>
      <c r="HD5" s="18"/>
      <c r="HE5" s="19" t="s">
        <v>32</v>
      </c>
      <c r="HF5" s="18"/>
      <c r="HG5" s="18"/>
      <c r="HH5" s="18"/>
      <c r="HI5" s="18"/>
      <c r="HJ5" s="20"/>
      <c r="HK5" s="18" t="s">
        <v>32</v>
      </c>
      <c r="HL5" s="19" t="s">
        <v>33</v>
      </c>
      <c r="HM5" s="18"/>
      <c r="HN5" s="18"/>
      <c r="HO5" s="18"/>
      <c r="HP5" s="18"/>
      <c r="HQ5" s="18"/>
      <c r="HR5" s="18"/>
      <c r="HS5" s="20"/>
      <c r="HT5" s="18" t="s">
        <v>34</v>
      </c>
      <c r="HU5" s="18"/>
      <c r="HV5" s="18"/>
      <c r="HW5" s="18"/>
      <c r="HX5" s="18"/>
      <c r="HY5" s="18"/>
      <c r="HZ5" s="19" t="s">
        <v>35</v>
      </c>
      <c r="IA5" s="18"/>
      <c r="IB5" s="18"/>
      <c r="IC5" s="18"/>
      <c r="ID5" s="18"/>
      <c r="IE5" s="18"/>
      <c r="IF5" s="18"/>
      <c r="IG5" s="18"/>
      <c r="IH5" s="18"/>
      <c r="II5" s="20"/>
      <c r="IJ5" s="18" t="s">
        <v>36</v>
      </c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54" t="s">
        <v>37</v>
      </c>
      <c r="IZ5" s="64"/>
      <c r="JA5" s="18" t="s">
        <v>38</v>
      </c>
      <c r="JB5" s="18"/>
      <c r="JC5" s="18"/>
      <c r="JD5" s="54" t="s">
        <v>38</v>
      </c>
      <c r="JE5" s="20"/>
      <c r="JF5" s="18" t="s">
        <v>39</v>
      </c>
      <c r="JG5" s="19" t="s">
        <v>40</v>
      </c>
      <c r="JH5" s="18"/>
      <c r="JI5" s="18"/>
      <c r="JJ5" s="18"/>
      <c r="JK5" s="18"/>
      <c r="JL5" s="18"/>
      <c r="JM5" s="18"/>
      <c r="JN5" s="18"/>
      <c r="JO5" s="18"/>
      <c r="JP5" s="18"/>
      <c r="JQ5" s="20"/>
      <c r="JR5" s="18" t="s">
        <v>41</v>
      </c>
      <c r="JS5" s="19" t="s">
        <v>42</v>
      </c>
      <c r="JT5" s="18"/>
      <c r="JU5" s="18"/>
      <c r="JV5" s="18"/>
      <c r="JW5" s="18"/>
      <c r="JX5" s="20"/>
      <c r="JY5" s="18" t="s">
        <v>299</v>
      </c>
      <c r="JZ5" s="18"/>
      <c r="KA5" s="18"/>
      <c r="KB5" s="19" t="s">
        <v>300</v>
      </c>
      <c r="KC5" s="18"/>
      <c r="KD5" s="18"/>
      <c r="KE5" s="18"/>
      <c r="KF5" s="18"/>
      <c r="KG5" s="18"/>
      <c r="KH5" s="18"/>
      <c r="KI5" s="20"/>
      <c r="KJ5" s="18" t="s">
        <v>301</v>
      </c>
      <c r="KK5" s="18"/>
      <c r="KL5" s="18"/>
      <c r="KM5" s="18"/>
      <c r="KN5" s="18"/>
      <c r="KO5" s="19" t="s">
        <v>302</v>
      </c>
      <c r="KP5" s="18"/>
      <c r="KQ5" s="18"/>
      <c r="KR5" s="18"/>
      <c r="KS5" s="18"/>
      <c r="KT5" s="20"/>
      <c r="KU5" s="18" t="s">
        <v>303</v>
      </c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20"/>
    </row>
    <row r="6" spans="1:322" s="17" customFormat="1" ht="18" customHeight="1" x14ac:dyDescent="0.25">
      <c r="A6" s="82"/>
      <c r="B6" s="76"/>
      <c r="C6" s="76"/>
      <c r="D6" s="76"/>
      <c r="E6" s="76"/>
      <c r="F6" s="76"/>
      <c r="G6" s="76"/>
      <c r="H6" s="79"/>
      <c r="I6" s="79"/>
      <c r="J6" s="14" t="s">
        <v>43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6"/>
      <c r="X6" s="14" t="s">
        <v>43</v>
      </c>
      <c r="Y6" s="14"/>
      <c r="Z6" s="14"/>
      <c r="AA6" s="14"/>
      <c r="AB6" s="14"/>
      <c r="AC6" s="14"/>
      <c r="AD6" s="14"/>
      <c r="AE6" s="15" t="s">
        <v>44</v>
      </c>
      <c r="AF6" s="16"/>
      <c r="AG6" s="14" t="s">
        <v>43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26"/>
      <c r="AS6" s="14" t="s">
        <v>45</v>
      </c>
      <c r="AT6" s="14"/>
      <c r="AU6" s="14"/>
      <c r="AV6" s="15" t="s">
        <v>43</v>
      </c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32" t="s">
        <v>46</v>
      </c>
      <c r="BK6" s="30"/>
      <c r="BL6" s="41" t="s">
        <v>47</v>
      </c>
      <c r="BM6" s="40"/>
      <c r="BN6" s="33" t="s">
        <v>48</v>
      </c>
      <c r="BO6" s="30"/>
      <c r="BP6" s="39" t="s">
        <v>49</v>
      </c>
      <c r="BQ6" s="30"/>
      <c r="BR6" s="30"/>
      <c r="BS6" s="30"/>
      <c r="BT6" s="30"/>
      <c r="BU6" s="40"/>
      <c r="BV6" s="33" t="s">
        <v>50</v>
      </c>
      <c r="BW6" s="41" t="s">
        <v>51</v>
      </c>
      <c r="BX6" s="40"/>
      <c r="BY6" s="34" t="s">
        <v>52</v>
      </c>
      <c r="BZ6" s="30"/>
      <c r="CA6" s="41" t="s">
        <v>53</v>
      </c>
      <c r="CB6" s="47"/>
      <c r="CC6" s="33" t="s">
        <v>54</v>
      </c>
      <c r="CD6" s="39" t="s">
        <v>55</v>
      </c>
      <c r="CE6" s="30"/>
      <c r="CF6" s="30"/>
      <c r="CG6" s="30"/>
      <c r="CH6" s="40"/>
      <c r="CI6" s="35" t="s">
        <v>44</v>
      </c>
      <c r="CJ6" s="14" t="s">
        <v>56</v>
      </c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5" t="s">
        <v>57</v>
      </c>
      <c r="DA6" s="16"/>
      <c r="DB6" s="14" t="s">
        <v>58</v>
      </c>
      <c r="DC6" s="14"/>
      <c r="DD6" s="14"/>
      <c r="DE6" s="14"/>
      <c r="DF6" s="14"/>
      <c r="DG6" s="14"/>
      <c r="DH6" s="14"/>
      <c r="DI6" s="15" t="s">
        <v>59</v>
      </c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6"/>
      <c r="DY6" s="14" t="s">
        <v>60</v>
      </c>
      <c r="DZ6" s="14"/>
      <c r="EA6" s="14" t="s">
        <v>43</v>
      </c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5" t="s">
        <v>61</v>
      </c>
      <c r="EO6" s="14"/>
      <c r="EP6" s="16"/>
      <c r="EQ6" s="14" t="s">
        <v>59</v>
      </c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6"/>
      <c r="FG6" s="14" t="s">
        <v>62</v>
      </c>
      <c r="FH6" s="14"/>
      <c r="FI6" s="14"/>
      <c r="FJ6" s="14"/>
      <c r="FK6" s="14"/>
      <c r="FL6" s="14"/>
      <c r="FM6" s="15" t="s">
        <v>44</v>
      </c>
      <c r="FN6" s="14"/>
      <c r="FO6" s="16"/>
      <c r="FP6" s="14" t="s">
        <v>56</v>
      </c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5" t="s">
        <v>59</v>
      </c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6"/>
      <c r="HC6" s="57" t="s">
        <v>46</v>
      </c>
      <c r="HD6" s="14"/>
      <c r="HE6" s="15" t="s">
        <v>63</v>
      </c>
      <c r="HF6" s="14"/>
      <c r="HG6" s="14"/>
      <c r="HH6" s="14"/>
      <c r="HI6" s="14"/>
      <c r="HJ6" s="16"/>
      <c r="HK6" s="14" t="s">
        <v>64</v>
      </c>
      <c r="HL6" s="15" t="s">
        <v>65</v>
      </c>
      <c r="HM6" s="14"/>
      <c r="HN6" s="14"/>
      <c r="HO6" s="14"/>
      <c r="HP6" s="14"/>
      <c r="HQ6" s="14"/>
      <c r="HR6" s="14"/>
      <c r="HS6" s="16"/>
      <c r="HT6" s="14" t="s">
        <v>56</v>
      </c>
      <c r="HU6" s="14"/>
      <c r="HV6" s="14"/>
      <c r="HW6" s="14"/>
      <c r="HX6" s="14"/>
      <c r="HY6" s="14"/>
      <c r="HZ6" s="15" t="s">
        <v>66</v>
      </c>
      <c r="IA6" s="14"/>
      <c r="IB6" s="14"/>
      <c r="IC6" s="14"/>
      <c r="ID6" s="14"/>
      <c r="IE6" s="14"/>
      <c r="IF6" s="14"/>
      <c r="IG6" s="14"/>
      <c r="IH6" s="14"/>
      <c r="II6" s="16"/>
      <c r="IJ6" s="14" t="s">
        <v>67</v>
      </c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65" t="s">
        <v>68</v>
      </c>
      <c r="IZ6" s="16"/>
      <c r="JA6" s="66" t="s">
        <v>69</v>
      </c>
      <c r="JB6" s="14"/>
      <c r="JC6" s="14"/>
      <c r="JD6" s="65" t="s">
        <v>46</v>
      </c>
      <c r="JE6" s="16"/>
      <c r="JF6" s="57" t="s">
        <v>70</v>
      </c>
      <c r="JG6" s="15" t="s">
        <v>71</v>
      </c>
      <c r="JH6" s="14"/>
      <c r="JI6" s="14"/>
      <c r="JJ6" s="14"/>
      <c r="JK6" s="14"/>
      <c r="JL6" s="14"/>
      <c r="JM6" s="14"/>
      <c r="JN6" s="14"/>
      <c r="JO6" s="14"/>
      <c r="JP6" s="14"/>
      <c r="JQ6" s="16"/>
      <c r="JR6" s="57" t="s">
        <v>72</v>
      </c>
      <c r="JS6" s="15" t="s">
        <v>73</v>
      </c>
      <c r="JT6" s="14"/>
      <c r="JU6" s="14"/>
      <c r="JV6" s="14"/>
      <c r="JW6" s="14"/>
      <c r="JX6" s="16"/>
      <c r="JY6" s="14" t="s">
        <v>304</v>
      </c>
      <c r="JZ6" s="14"/>
      <c r="KA6" s="14"/>
      <c r="KB6" s="15" t="s">
        <v>305</v>
      </c>
      <c r="KC6" s="14"/>
      <c r="KD6" s="14"/>
      <c r="KE6" s="14"/>
      <c r="KF6" s="14"/>
      <c r="KG6" s="14"/>
      <c r="KH6" s="14"/>
      <c r="KI6" s="16"/>
      <c r="KJ6" s="14" t="s">
        <v>306</v>
      </c>
      <c r="KK6" s="14"/>
      <c r="KL6" s="14"/>
      <c r="KM6" s="14"/>
      <c r="KN6" s="14"/>
      <c r="KO6" s="15" t="s">
        <v>47</v>
      </c>
      <c r="KP6" s="14"/>
      <c r="KQ6" s="14"/>
      <c r="KR6" s="14"/>
      <c r="KS6" s="14"/>
      <c r="KT6" s="16"/>
      <c r="KU6" s="14" t="s">
        <v>43</v>
      </c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6"/>
    </row>
    <row r="7" spans="1:322" s="1" customFormat="1" ht="18" customHeight="1" x14ac:dyDescent="0.25">
      <c r="A7" s="83"/>
      <c r="B7" s="77"/>
      <c r="C7" s="77"/>
      <c r="D7" s="77"/>
      <c r="E7" s="77"/>
      <c r="F7" s="77"/>
      <c r="G7" s="77"/>
      <c r="H7" s="80"/>
      <c r="I7" s="80"/>
      <c r="J7" s="10" t="s">
        <v>74</v>
      </c>
      <c r="K7" s="10" t="s">
        <v>75</v>
      </c>
      <c r="L7" s="10" t="s">
        <v>76</v>
      </c>
      <c r="M7" s="10" t="s">
        <v>77</v>
      </c>
      <c r="N7" s="10" t="s">
        <v>78</v>
      </c>
      <c r="O7" s="10" t="s">
        <v>79</v>
      </c>
      <c r="P7" s="10" t="s">
        <v>80</v>
      </c>
      <c r="Q7" s="10" t="s">
        <v>74</v>
      </c>
      <c r="R7" s="10" t="s">
        <v>75</v>
      </c>
      <c r="S7" s="10" t="s">
        <v>76</v>
      </c>
      <c r="T7" s="10" t="s">
        <v>77</v>
      </c>
      <c r="U7" s="10" t="s">
        <v>78</v>
      </c>
      <c r="V7" s="10" t="s">
        <v>79</v>
      </c>
      <c r="W7" s="12" t="s">
        <v>80</v>
      </c>
      <c r="X7" s="10" t="s">
        <v>74</v>
      </c>
      <c r="Y7" s="10" t="s">
        <v>77</v>
      </c>
      <c r="Z7" s="10" t="s">
        <v>76</v>
      </c>
      <c r="AA7" s="10" t="s">
        <v>78</v>
      </c>
      <c r="AB7" s="10" t="s">
        <v>81</v>
      </c>
      <c r="AC7" s="10" t="s">
        <v>74</v>
      </c>
      <c r="AD7" s="10" t="s">
        <v>80</v>
      </c>
      <c r="AE7" s="11" t="s">
        <v>82</v>
      </c>
      <c r="AF7" s="12" t="s">
        <v>83</v>
      </c>
      <c r="AG7" s="10" t="s">
        <v>74</v>
      </c>
      <c r="AH7" s="10" t="s">
        <v>75</v>
      </c>
      <c r="AI7" s="10" t="s">
        <v>76</v>
      </c>
      <c r="AJ7" s="10" t="s">
        <v>77</v>
      </c>
      <c r="AK7" s="10" t="s">
        <v>78</v>
      </c>
      <c r="AL7" s="10" t="s">
        <v>79</v>
      </c>
      <c r="AM7" s="10" t="s">
        <v>80</v>
      </c>
      <c r="AN7" s="10" t="s">
        <v>81</v>
      </c>
      <c r="AO7" s="10" t="s">
        <v>75</v>
      </c>
      <c r="AP7" s="10" t="s">
        <v>84</v>
      </c>
      <c r="AQ7" s="10" t="s">
        <v>85</v>
      </c>
      <c r="AR7" s="27" t="s">
        <v>81</v>
      </c>
      <c r="AS7" s="10" t="s">
        <v>80</v>
      </c>
      <c r="AT7" s="10" t="s">
        <v>85</v>
      </c>
      <c r="AU7" s="10" t="s">
        <v>86</v>
      </c>
      <c r="AV7" s="11" t="s">
        <v>74</v>
      </c>
      <c r="AW7" s="10" t="s">
        <v>75</v>
      </c>
      <c r="AX7" s="10" t="s">
        <v>76</v>
      </c>
      <c r="AY7" s="10" t="s">
        <v>77</v>
      </c>
      <c r="AZ7" s="10" t="s">
        <v>78</v>
      </c>
      <c r="BA7" s="10" t="s">
        <v>79</v>
      </c>
      <c r="BB7" s="10" t="s">
        <v>80</v>
      </c>
      <c r="BC7" s="10" t="s">
        <v>87</v>
      </c>
      <c r="BD7" s="10" t="s">
        <v>75</v>
      </c>
      <c r="BE7" s="10" t="s">
        <v>76</v>
      </c>
      <c r="BF7" s="10" t="s">
        <v>84</v>
      </c>
      <c r="BG7" s="10" t="s">
        <v>85</v>
      </c>
      <c r="BH7" s="10" t="s">
        <v>81</v>
      </c>
      <c r="BI7" s="10" t="s">
        <v>87</v>
      </c>
      <c r="BJ7" s="36" t="s">
        <v>82</v>
      </c>
      <c r="BK7" s="37" t="s">
        <v>83</v>
      </c>
      <c r="BL7" s="42" t="s">
        <v>88</v>
      </c>
      <c r="BM7" s="43" t="s">
        <v>89</v>
      </c>
      <c r="BN7" s="37" t="s">
        <v>80</v>
      </c>
      <c r="BO7" s="37" t="s">
        <v>85</v>
      </c>
      <c r="BP7" s="42" t="s">
        <v>81</v>
      </c>
      <c r="BQ7" s="37" t="s">
        <v>90</v>
      </c>
      <c r="BR7" s="37" t="s">
        <v>87</v>
      </c>
      <c r="BS7" s="37" t="s">
        <v>91</v>
      </c>
      <c r="BT7" s="37" t="s">
        <v>92</v>
      </c>
      <c r="BU7" s="43" t="s">
        <v>93</v>
      </c>
      <c r="BV7" s="37" t="s">
        <v>80</v>
      </c>
      <c r="BW7" s="42" t="s">
        <v>81</v>
      </c>
      <c r="BX7" s="43" t="s">
        <v>82</v>
      </c>
      <c r="BY7" s="37" t="s">
        <v>94</v>
      </c>
      <c r="BZ7" s="37" t="s">
        <v>89</v>
      </c>
      <c r="CA7" s="42" t="s">
        <v>91</v>
      </c>
      <c r="CB7" s="43" t="s">
        <v>95</v>
      </c>
      <c r="CC7" s="37" t="s">
        <v>87</v>
      </c>
      <c r="CD7" s="42" t="s">
        <v>96</v>
      </c>
      <c r="CE7" s="37" t="s">
        <v>87</v>
      </c>
      <c r="CF7" s="37" t="s">
        <v>97</v>
      </c>
      <c r="CG7" s="37" t="s">
        <v>92</v>
      </c>
      <c r="CH7" s="43" t="s">
        <v>98</v>
      </c>
      <c r="CI7" s="38" t="s">
        <v>89</v>
      </c>
      <c r="CJ7" s="10" t="s">
        <v>76</v>
      </c>
      <c r="CK7" s="10" t="s">
        <v>78</v>
      </c>
      <c r="CL7" s="10" t="s">
        <v>94</v>
      </c>
      <c r="CM7" s="10" t="s">
        <v>84</v>
      </c>
      <c r="CN7" s="10" t="s">
        <v>79</v>
      </c>
      <c r="CO7" s="10" t="s">
        <v>87</v>
      </c>
      <c r="CP7" s="10" t="s">
        <v>91</v>
      </c>
      <c r="CQ7" s="10" t="s">
        <v>77</v>
      </c>
      <c r="CR7" s="10" t="s">
        <v>99</v>
      </c>
      <c r="CS7" s="10" t="s">
        <v>100</v>
      </c>
      <c r="CT7" s="10" t="s">
        <v>97</v>
      </c>
      <c r="CU7" s="10" t="s">
        <v>85</v>
      </c>
      <c r="CV7" s="10" t="s">
        <v>83</v>
      </c>
      <c r="CW7" s="10" t="s">
        <v>92</v>
      </c>
      <c r="CX7" s="10" t="s">
        <v>93</v>
      </c>
      <c r="CY7" s="10" t="s">
        <v>79</v>
      </c>
      <c r="CZ7" s="11" t="s">
        <v>80</v>
      </c>
      <c r="DA7" s="12" t="s">
        <v>85</v>
      </c>
      <c r="DB7" s="10" t="s">
        <v>87</v>
      </c>
      <c r="DC7" s="10" t="s">
        <v>80</v>
      </c>
      <c r="DD7" s="10" t="s">
        <v>91</v>
      </c>
      <c r="DE7" s="10" t="s">
        <v>85</v>
      </c>
      <c r="DF7" s="10" t="s">
        <v>92</v>
      </c>
      <c r="DG7" s="10" t="s">
        <v>86</v>
      </c>
      <c r="DH7" s="55" t="s">
        <v>93</v>
      </c>
      <c r="DI7" s="11" t="s">
        <v>76</v>
      </c>
      <c r="DJ7" s="10" t="s">
        <v>94</v>
      </c>
      <c r="DK7" s="10" t="s">
        <v>96</v>
      </c>
      <c r="DL7" s="10" t="s">
        <v>78</v>
      </c>
      <c r="DM7" s="10" t="s">
        <v>84</v>
      </c>
      <c r="DN7" s="10" t="s">
        <v>79</v>
      </c>
      <c r="DO7" s="10" t="s">
        <v>81</v>
      </c>
      <c r="DP7" s="10" t="s">
        <v>92</v>
      </c>
      <c r="DQ7" s="10" t="s">
        <v>76</v>
      </c>
      <c r="DR7" s="10" t="s">
        <v>99</v>
      </c>
      <c r="DS7" s="10" t="s">
        <v>97</v>
      </c>
      <c r="DT7" s="10" t="s">
        <v>77</v>
      </c>
      <c r="DU7" s="10" t="s">
        <v>100</v>
      </c>
      <c r="DV7" s="10" t="s">
        <v>80</v>
      </c>
      <c r="DW7" s="10" t="s">
        <v>87</v>
      </c>
      <c r="DX7" s="12" t="s">
        <v>98</v>
      </c>
      <c r="DY7" s="10" t="s">
        <v>89</v>
      </c>
      <c r="DZ7" s="10" t="s">
        <v>88</v>
      </c>
      <c r="EA7" s="10" t="s">
        <v>74</v>
      </c>
      <c r="EB7" s="10" t="s">
        <v>75</v>
      </c>
      <c r="EC7" s="10" t="s">
        <v>89</v>
      </c>
      <c r="ED7" s="10" t="s">
        <v>77</v>
      </c>
      <c r="EE7" s="10" t="s">
        <v>78</v>
      </c>
      <c r="EF7" s="10" t="s">
        <v>79</v>
      </c>
      <c r="EG7" s="10" t="s">
        <v>80</v>
      </c>
      <c r="EH7" s="10" t="s">
        <v>74</v>
      </c>
      <c r="EI7" s="10" t="s">
        <v>75</v>
      </c>
      <c r="EJ7" s="10" t="s">
        <v>89</v>
      </c>
      <c r="EK7" s="10" t="s">
        <v>84</v>
      </c>
      <c r="EL7" s="10" t="s">
        <v>100</v>
      </c>
      <c r="EM7" s="10" t="s">
        <v>81</v>
      </c>
      <c r="EN7" s="11" t="s">
        <v>80</v>
      </c>
      <c r="EO7" s="10" t="s">
        <v>85</v>
      </c>
      <c r="EP7" s="12" t="s">
        <v>86</v>
      </c>
      <c r="EQ7" s="10" t="s">
        <v>76</v>
      </c>
      <c r="ER7" s="10" t="s">
        <v>94</v>
      </c>
      <c r="ES7" s="10" t="s">
        <v>89</v>
      </c>
      <c r="ET7" s="10" t="s">
        <v>78</v>
      </c>
      <c r="EU7" s="10" t="s">
        <v>84</v>
      </c>
      <c r="EV7" s="10" t="s">
        <v>80</v>
      </c>
      <c r="EW7" s="10" t="s">
        <v>81</v>
      </c>
      <c r="EX7" s="10" t="s">
        <v>98</v>
      </c>
      <c r="EY7" s="10" t="s">
        <v>76</v>
      </c>
      <c r="EZ7" s="10" t="s">
        <v>94</v>
      </c>
      <c r="FA7" s="10" t="s">
        <v>89</v>
      </c>
      <c r="FB7" s="10" t="s">
        <v>77</v>
      </c>
      <c r="FC7" s="10" t="s">
        <v>100</v>
      </c>
      <c r="FD7" s="10" t="s">
        <v>85</v>
      </c>
      <c r="FE7" s="10" t="s">
        <v>87</v>
      </c>
      <c r="FF7" s="12" t="s">
        <v>92</v>
      </c>
      <c r="FG7" s="10" t="s">
        <v>78</v>
      </c>
      <c r="FH7" s="10" t="s">
        <v>77</v>
      </c>
      <c r="FI7" s="10" t="s">
        <v>84</v>
      </c>
      <c r="FJ7" s="10" t="s">
        <v>101</v>
      </c>
      <c r="FK7" s="10" t="s">
        <v>79</v>
      </c>
      <c r="FL7" s="10" t="s">
        <v>80</v>
      </c>
      <c r="FM7" s="11" t="s">
        <v>76</v>
      </c>
      <c r="FN7" s="10" t="s">
        <v>89</v>
      </c>
      <c r="FO7" s="12" t="s">
        <v>102</v>
      </c>
      <c r="FP7" s="10" t="s">
        <v>78</v>
      </c>
      <c r="FQ7" s="10" t="s">
        <v>84</v>
      </c>
      <c r="FR7" s="10" t="s">
        <v>79</v>
      </c>
      <c r="FS7" s="10" t="s">
        <v>80</v>
      </c>
      <c r="FT7" s="10" t="s">
        <v>81</v>
      </c>
      <c r="FU7" s="10" t="s">
        <v>92</v>
      </c>
      <c r="FV7" s="10" t="s">
        <v>91</v>
      </c>
      <c r="FW7" s="10" t="s">
        <v>77</v>
      </c>
      <c r="FX7" s="10" t="s">
        <v>100</v>
      </c>
      <c r="FY7" s="10" t="s">
        <v>84</v>
      </c>
      <c r="FZ7" s="10" t="s">
        <v>97</v>
      </c>
      <c r="GA7" s="10" t="s">
        <v>79</v>
      </c>
      <c r="GB7" s="10" t="s">
        <v>87</v>
      </c>
      <c r="GC7" s="10" t="s">
        <v>92</v>
      </c>
      <c r="GD7" s="10" t="s">
        <v>93</v>
      </c>
      <c r="GE7" s="11" t="s">
        <v>76</v>
      </c>
      <c r="GF7" s="10" t="s">
        <v>75</v>
      </c>
      <c r="GG7" s="10" t="s">
        <v>78</v>
      </c>
      <c r="GH7" s="10" t="s">
        <v>84</v>
      </c>
      <c r="GI7" s="10" t="s">
        <v>79</v>
      </c>
      <c r="GJ7" s="10" t="s">
        <v>96</v>
      </c>
      <c r="GK7" s="10" t="s">
        <v>81</v>
      </c>
      <c r="GL7" s="10" t="s">
        <v>87</v>
      </c>
      <c r="GM7" s="10" t="s">
        <v>76</v>
      </c>
      <c r="GN7" s="10" t="s">
        <v>77</v>
      </c>
      <c r="GO7" s="10" t="s">
        <v>75</v>
      </c>
      <c r="GP7" s="10" t="s">
        <v>100</v>
      </c>
      <c r="GQ7" s="10" t="s">
        <v>103</v>
      </c>
      <c r="GR7" s="10" t="s">
        <v>80</v>
      </c>
      <c r="GS7" s="10" t="s">
        <v>87</v>
      </c>
      <c r="GT7" s="10" t="s">
        <v>98</v>
      </c>
      <c r="GU7" s="10" t="s">
        <v>104</v>
      </c>
      <c r="GV7" s="10" t="s">
        <v>76</v>
      </c>
      <c r="GW7" s="10" t="s">
        <v>78</v>
      </c>
      <c r="GX7" s="10" t="s">
        <v>105</v>
      </c>
      <c r="GY7" s="10" t="s">
        <v>84</v>
      </c>
      <c r="GZ7" s="10" t="s">
        <v>79</v>
      </c>
      <c r="HA7" s="10" t="s">
        <v>81</v>
      </c>
      <c r="HB7" s="12" t="s">
        <v>92</v>
      </c>
      <c r="HC7" s="10" t="s">
        <v>82</v>
      </c>
      <c r="HD7" s="10" t="s">
        <v>83</v>
      </c>
      <c r="HE7" s="11" t="s">
        <v>106</v>
      </c>
      <c r="HF7" s="10" t="s">
        <v>107</v>
      </c>
      <c r="HG7" s="10" t="s">
        <v>108</v>
      </c>
      <c r="HH7" s="10" t="s">
        <v>109</v>
      </c>
      <c r="HI7" s="10" t="s">
        <v>110</v>
      </c>
      <c r="HJ7" s="12" t="s">
        <v>101</v>
      </c>
      <c r="HK7" s="10" t="s">
        <v>89</v>
      </c>
      <c r="HL7" s="11" t="s">
        <v>87</v>
      </c>
      <c r="HM7" s="10" t="s">
        <v>92</v>
      </c>
      <c r="HN7" s="10" t="s">
        <v>98</v>
      </c>
      <c r="HO7" s="10" t="s">
        <v>80</v>
      </c>
      <c r="HP7" s="10" t="s">
        <v>85</v>
      </c>
      <c r="HQ7" s="10" t="s">
        <v>86</v>
      </c>
      <c r="HR7" s="10" t="s">
        <v>96</v>
      </c>
      <c r="HS7" s="12" t="s">
        <v>97</v>
      </c>
      <c r="HT7" s="10" t="s">
        <v>79</v>
      </c>
      <c r="HU7" s="10" t="s">
        <v>78</v>
      </c>
      <c r="HV7" s="10" t="s">
        <v>81</v>
      </c>
      <c r="HW7" s="10" t="s">
        <v>80</v>
      </c>
      <c r="HX7" s="10" t="s">
        <v>77</v>
      </c>
      <c r="HY7" s="10" t="s">
        <v>87</v>
      </c>
      <c r="HZ7" s="11" t="s">
        <v>92</v>
      </c>
      <c r="IA7" s="10" t="s">
        <v>89</v>
      </c>
      <c r="IB7" s="10" t="s">
        <v>94</v>
      </c>
      <c r="IC7" s="10" t="s">
        <v>87</v>
      </c>
      <c r="ID7" s="10" t="s">
        <v>78</v>
      </c>
      <c r="IE7" s="10" t="s">
        <v>96</v>
      </c>
      <c r="IF7" s="10" t="s">
        <v>84</v>
      </c>
      <c r="IG7" s="10" t="s">
        <v>83</v>
      </c>
      <c r="IH7" s="10" t="s">
        <v>98</v>
      </c>
      <c r="II7" s="12" t="s">
        <v>97</v>
      </c>
      <c r="IJ7" s="10" t="s">
        <v>78</v>
      </c>
      <c r="IK7" s="10" t="s">
        <v>77</v>
      </c>
      <c r="IL7" s="10" t="s">
        <v>79</v>
      </c>
      <c r="IM7" s="10" t="s">
        <v>78</v>
      </c>
      <c r="IN7" s="10" t="s">
        <v>84</v>
      </c>
      <c r="IO7" s="10" t="s">
        <v>111</v>
      </c>
      <c r="IP7" s="10" t="s">
        <v>80</v>
      </c>
      <c r="IQ7" s="10" t="s">
        <v>82</v>
      </c>
      <c r="IR7" s="10" t="s">
        <v>92</v>
      </c>
      <c r="IS7" s="10" t="s">
        <v>78</v>
      </c>
      <c r="IT7" s="10" t="s">
        <v>100</v>
      </c>
      <c r="IU7" s="10" t="s">
        <v>83</v>
      </c>
      <c r="IV7" s="10" t="s">
        <v>112</v>
      </c>
      <c r="IW7" s="10" t="s">
        <v>85</v>
      </c>
      <c r="IX7" s="10" t="s">
        <v>92</v>
      </c>
      <c r="IY7" s="11" t="s">
        <v>100</v>
      </c>
      <c r="IZ7" s="12" t="s">
        <v>104</v>
      </c>
      <c r="JA7" s="10" t="s">
        <v>87</v>
      </c>
      <c r="JB7" s="10" t="s">
        <v>87</v>
      </c>
      <c r="JC7" s="10" t="s">
        <v>92</v>
      </c>
      <c r="JD7" s="11" t="s">
        <v>87</v>
      </c>
      <c r="JE7" s="12" t="s">
        <v>92</v>
      </c>
      <c r="JF7" s="10" t="s">
        <v>91</v>
      </c>
      <c r="JG7" s="11" t="s">
        <v>76</v>
      </c>
      <c r="JH7" s="10" t="s">
        <v>78</v>
      </c>
      <c r="JI7" s="10" t="s">
        <v>84</v>
      </c>
      <c r="JJ7" s="10" t="s">
        <v>79</v>
      </c>
      <c r="JK7" s="10" t="s">
        <v>81</v>
      </c>
      <c r="JL7" s="10" t="s">
        <v>92</v>
      </c>
      <c r="JM7" s="10" t="s">
        <v>76</v>
      </c>
      <c r="JN7" s="10" t="s">
        <v>77</v>
      </c>
      <c r="JO7" s="10" t="s">
        <v>100</v>
      </c>
      <c r="JP7" s="10" t="s">
        <v>80</v>
      </c>
      <c r="JQ7" s="12" t="s">
        <v>87</v>
      </c>
      <c r="JR7" s="10" t="s">
        <v>113</v>
      </c>
      <c r="JS7" s="11" t="s">
        <v>74</v>
      </c>
      <c r="JT7" s="10" t="s">
        <v>78</v>
      </c>
      <c r="JU7" s="10" t="s">
        <v>76</v>
      </c>
      <c r="JV7" s="10" t="s">
        <v>84</v>
      </c>
      <c r="JW7" s="10" t="s">
        <v>80</v>
      </c>
      <c r="JX7" s="12" t="s">
        <v>81</v>
      </c>
      <c r="JY7" s="10" t="s">
        <v>80</v>
      </c>
      <c r="JZ7" s="10" t="s">
        <v>85</v>
      </c>
      <c r="KA7" s="10" t="s">
        <v>86</v>
      </c>
      <c r="KB7" s="11" t="s">
        <v>74</v>
      </c>
      <c r="KC7" s="10" t="s">
        <v>78</v>
      </c>
      <c r="KD7" s="10" t="s">
        <v>84</v>
      </c>
      <c r="KE7" s="10" t="s">
        <v>80</v>
      </c>
      <c r="KF7" s="10" t="s">
        <v>74</v>
      </c>
      <c r="KG7" s="10" t="s">
        <v>78</v>
      </c>
      <c r="KH7" s="10" t="s">
        <v>84</v>
      </c>
      <c r="KI7" s="12" t="s">
        <v>80</v>
      </c>
      <c r="KJ7" s="10" t="s">
        <v>307</v>
      </c>
      <c r="KK7" s="10" t="s">
        <v>308</v>
      </c>
      <c r="KL7" s="10" t="s">
        <v>287</v>
      </c>
      <c r="KM7" s="10" t="s">
        <v>309</v>
      </c>
      <c r="KN7" s="10" t="s">
        <v>287</v>
      </c>
      <c r="KO7" s="11" t="s">
        <v>80</v>
      </c>
      <c r="KP7" s="10" t="s">
        <v>85</v>
      </c>
      <c r="KQ7" s="10" t="s">
        <v>87</v>
      </c>
      <c r="KR7" s="10" t="s">
        <v>96</v>
      </c>
      <c r="KS7" s="10" t="s">
        <v>92</v>
      </c>
      <c r="KT7" s="12" t="s">
        <v>97</v>
      </c>
      <c r="KU7" s="10" t="s">
        <v>74</v>
      </c>
      <c r="KV7" s="10" t="s">
        <v>77</v>
      </c>
      <c r="KW7" s="10" t="s">
        <v>76</v>
      </c>
      <c r="KX7" s="10" t="s">
        <v>78</v>
      </c>
      <c r="KY7" s="10" t="s">
        <v>79</v>
      </c>
      <c r="KZ7" s="10" t="s">
        <v>81</v>
      </c>
      <c r="LA7" s="10" t="s">
        <v>75</v>
      </c>
      <c r="LB7" s="10" t="s">
        <v>77</v>
      </c>
      <c r="LC7" s="10" t="s">
        <v>94</v>
      </c>
      <c r="LD7" s="10" t="s">
        <v>78</v>
      </c>
      <c r="LE7" s="10" t="s">
        <v>84</v>
      </c>
      <c r="LF7" s="12" t="s">
        <v>80</v>
      </c>
    </row>
    <row r="8" spans="1:322" ht="18" customHeight="1" x14ac:dyDescent="0.2">
      <c r="A8" s="7">
        <v>1</v>
      </c>
      <c r="B8" s="6" t="s">
        <v>284</v>
      </c>
      <c r="C8" s="1">
        <v>5486</v>
      </c>
      <c r="D8" s="1" t="s">
        <v>285</v>
      </c>
      <c r="E8" t="s">
        <v>286</v>
      </c>
      <c r="F8" s="2" t="s">
        <v>169</v>
      </c>
      <c r="G8" s="1">
        <v>10324</v>
      </c>
      <c r="H8" s="1">
        <f t="shared" ref="H8:H39" si="0">SUM(J8:LF8)</f>
        <v>498.99999999999994</v>
      </c>
      <c r="I8" s="7">
        <f>Tabuľka3[[#This Row],[Stĺpec103]]+Tabuľka3[[#This Row],[Stĺpec105]]+Tabuľka3[[#This Row],[Stĺpec111]]+Tabuľka3[[#This Row],[Stĺpec115]]+Tabuľka3[[#This Row],[Stĺpec120]]+Tabuľka3[[#This Row],[Stĺpec124]]+Tabuľka3[[#This Row],[Stĺpec141]]+Tabuľka3[[#This Row],[Stĺpec149]]+Tabuľka3[[#This Row],[Stĺpec150]]+Tabuľka3[[#This Row],[Stĺpec166]]+Tabuľka3[[#This Row],[Stĺpec234]]+Tabuľka3[[#This Row],[Stĺpec284]]+Tabuľka3[[#This Row],[Stĺpec275]]+Tabuľka3[[#This Row],[Stĺpec177]]+Tabuľka3[[#This Row],[Stĺpec210]]</f>
        <v>293.2</v>
      </c>
      <c r="J8" s="1"/>
      <c r="K8" s="1"/>
      <c r="M8" s="1"/>
      <c r="CN8" s="1">
        <v>9</v>
      </c>
      <c r="CO8" s="1">
        <v>9</v>
      </c>
      <c r="CT8" s="1">
        <v>21</v>
      </c>
      <c r="CV8" s="1">
        <v>19</v>
      </c>
      <c r="DI8"/>
      <c r="DJ8"/>
      <c r="DK8">
        <f>8+12</f>
        <v>20</v>
      </c>
      <c r="DL8"/>
      <c r="DM8"/>
      <c r="DN8"/>
      <c r="DO8">
        <f>9+10</f>
        <v>19</v>
      </c>
      <c r="DP8"/>
      <c r="DQ8"/>
      <c r="DR8"/>
      <c r="DS8">
        <f>9+12</f>
        <v>21</v>
      </c>
      <c r="DT8"/>
      <c r="DU8"/>
      <c r="DV8"/>
      <c r="DW8">
        <f>9+11</f>
        <v>20</v>
      </c>
      <c r="DX8"/>
      <c r="DY8"/>
      <c r="DZ8"/>
      <c r="EQ8"/>
      <c r="ER8"/>
      <c r="ES8">
        <f>(6+10)*1.2</f>
        <v>19.2</v>
      </c>
      <c r="ET8"/>
      <c r="EU8"/>
      <c r="EV8"/>
      <c r="EW8">
        <f>8+8</f>
        <v>16</v>
      </c>
      <c r="EX8"/>
      <c r="EY8"/>
      <c r="EZ8"/>
      <c r="FA8">
        <f>(6+9)*1.2</f>
        <v>18</v>
      </c>
      <c r="FB8"/>
      <c r="FC8"/>
      <c r="FD8"/>
      <c r="FE8">
        <f>8+11</f>
        <v>19</v>
      </c>
      <c r="FF8"/>
      <c r="FG8" s="59"/>
      <c r="FH8" s="59"/>
      <c r="FI8" s="59"/>
      <c r="FJ8" s="59"/>
      <c r="FK8" s="59"/>
      <c r="FL8" s="58"/>
      <c r="FM8" s="59"/>
      <c r="FN8" s="59"/>
      <c r="FO8" s="58"/>
      <c r="FP8" s="59"/>
      <c r="FQ8" s="59"/>
      <c r="FR8" s="59"/>
      <c r="FS8" s="58">
        <f>5+6</f>
        <v>11</v>
      </c>
      <c r="FT8" s="58">
        <f>9+11</f>
        <v>20</v>
      </c>
      <c r="FU8" s="59"/>
      <c r="FV8" s="59"/>
      <c r="FW8" s="59"/>
      <c r="FX8" s="59"/>
      <c r="FY8" s="59"/>
      <c r="FZ8" s="58">
        <v>12</v>
      </c>
      <c r="GA8" s="59"/>
      <c r="GB8" s="58">
        <f>9+12</f>
        <v>21</v>
      </c>
      <c r="GC8" s="59"/>
      <c r="GD8" s="58"/>
      <c r="GE8" s="59"/>
      <c r="GF8" s="59"/>
      <c r="GG8" s="59"/>
      <c r="GH8" s="59"/>
      <c r="GI8" s="59"/>
      <c r="GJ8" s="59">
        <f>9+12</f>
        <v>21</v>
      </c>
      <c r="GK8" s="59"/>
      <c r="GL8" s="59">
        <f>7+9</f>
        <v>16</v>
      </c>
      <c r="GM8" s="59"/>
      <c r="GN8" s="59"/>
      <c r="GO8" s="59"/>
      <c r="GP8" s="59"/>
      <c r="GQ8" s="59"/>
      <c r="GR8" s="59">
        <f>6+7</f>
        <v>13</v>
      </c>
      <c r="GS8" s="59">
        <f>9+9</f>
        <v>18</v>
      </c>
      <c r="GT8" s="59"/>
      <c r="GU8" s="59"/>
      <c r="GV8" s="59"/>
      <c r="GW8" s="59"/>
      <c r="GX8" s="59"/>
      <c r="GY8" s="59"/>
      <c r="GZ8" s="59">
        <f>6+9</f>
        <v>15</v>
      </c>
      <c r="HA8" s="59">
        <f>5+5</f>
        <v>10</v>
      </c>
      <c r="HB8" s="59"/>
      <c r="HC8" s="59"/>
      <c r="HD8" s="59"/>
      <c r="HE8" s="59"/>
      <c r="HF8" s="59"/>
      <c r="HG8" s="59"/>
      <c r="HH8" s="59"/>
      <c r="HI8" s="59"/>
      <c r="HJ8" s="59"/>
      <c r="HK8" s="59"/>
      <c r="HR8" s="1">
        <v>14.399999999999999</v>
      </c>
      <c r="HS8" s="1">
        <v>13.2</v>
      </c>
      <c r="JJ8" s="1">
        <f>15*1.2</f>
        <v>18</v>
      </c>
      <c r="JK8" s="1">
        <v>14</v>
      </c>
      <c r="JP8" s="1">
        <f>11*1.2</f>
        <v>13.2</v>
      </c>
      <c r="JW8" s="1">
        <v>12</v>
      </c>
      <c r="JX8" s="1">
        <v>14</v>
      </c>
      <c r="KR8" s="1">
        <v>14</v>
      </c>
      <c r="KT8" s="1">
        <v>19</v>
      </c>
      <c r="LG8"/>
      <c r="LH8"/>
      <c r="LI8"/>
      <c r="LJ8"/>
    </row>
    <row r="9" spans="1:322" s="5" customFormat="1" ht="18" customHeight="1" x14ac:dyDescent="0.2">
      <c r="A9" s="7">
        <v>2</v>
      </c>
      <c r="B9" s="6" t="s">
        <v>170</v>
      </c>
      <c r="C9" s="1">
        <v>7365</v>
      </c>
      <c r="D9" s="1" t="s">
        <v>285</v>
      </c>
      <c r="E9" t="s">
        <v>288</v>
      </c>
      <c r="F9" s="2" t="s">
        <v>171</v>
      </c>
      <c r="G9" s="1">
        <v>10844</v>
      </c>
      <c r="H9" s="1">
        <f t="shared" si="0"/>
        <v>351.39999999999992</v>
      </c>
      <c r="I9" s="7">
        <f>Tabuľka3[[#This Row],[Stĺpec32]]+Tabuľka3[[#This Row],[Stĺpec33]]+Tabuľka3[[#This Row],[Stĺpec47]]+Tabuľka3[[#This Row],[Stĺpec66]]+Tabuľka3[[#This Row],[Stĺpec136]]+Tabuľka3[[#This Row],[Stĺpec137]]+Tabuľka3[[#This Row],[Stĺpec138]]+Tabuľka3[[#This Row],[Stĺpec264]]+Tabuľka3[[#This Row],[Stĺpec253]]+Tabuľka3[[#This Row],[Stĺpec308]]+Tabuľka3[[#This Row],[Stĺpec183]]+Tabuľka3[[#This Row],[Stĺpec192]]+Tabuľka3[[#This Row],[Stĺpec421]]+Tabuľka3[[#This Row],[Stĺpec207]]+Tabuľka3[[#This Row],[Stĺpec209]]</f>
        <v>235.4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>
        <v>17</v>
      </c>
      <c r="AF9" s="1">
        <v>17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>
        <v>12</v>
      </c>
      <c r="AT9" s="1">
        <v>14.399999999999999</v>
      </c>
      <c r="AU9" s="1">
        <v>10.799999999999999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>
        <v>15</v>
      </c>
      <c r="BK9" s="1"/>
      <c r="BL9" s="1"/>
      <c r="BM9" s="1"/>
      <c r="BN9" s="1">
        <v>4.8</v>
      </c>
      <c r="BO9" s="1">
        <v>7.2</v>
      </c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/>
      <c r="DC9">
        <f>(2+7)*1.2</f>
        <v>10.799999999999999</v>
      </c>
      <c r="DD9"/>
      <c r="DE9">
        <f>(0+6)*1.2</f>
        <v>7.1999999999999993</v>
      </c>
      <c r="DF9"/>
      <c r="DG9">
        <f>(2+8)*1.2</f>
        <v>12</v>
      </c>
      <c r="DH9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>
        <f>(6+9)*1.2</f>
        <v>18</v>
      </c>
      <c r="EO9">
        <f>(6+9)*1.2</f>
        <v>18</v>
      </c>
      <c r="EP9">
        <f>(6+9)*1.2</f>
        <v>18</v>
      </c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59"/>
      <c r="FH9" s="59"/>
      <c r="FI9" s="59"/>
      <c r="FJ9" s="59"/>
      <c r="FK9" s="59"/>
      <c r="FL9" s="58"/>
      <c r="FM9" s="59"/>
      <c r="FN9" s="59"/>
      <c r="FO9" s="58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8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>
        <f>0+3</f>
        <v>3</v>
      </c>
      <c r="HD9" s="59">
        <f>8+9</f>
        <v>17</v>
      </c>
      <c r="HE9" s="59"/>
      <c r="HF9" s="59"/>
      <c r="HG9" s="59"/>
      <c r="HH9" s="59"/>
      <c r="HI9" s="59"/>
      <c r="HJ9" s="59"/>
      <c r="HK9" s="59"/>
      <c r="HL9" s="1"/>
      <c r="HM9" s="1"/>
      <c r="HN9" s="1"/>
      <c r="HO9" s="1">
        <v>13.2</v>
      </c>
      <c r="HP9" s="1">
        <v>12</v>
      </c>
      <c r="HQ9" s="1">
        <v>13.2</v>
      </c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>
        <v>8</v>
      </c>
      <c r="JE9" s="1">
        <v>9</v>
      </c>
      <c r="JF9" s="1"/>
      <c r="JG9" s="59"/>
      <c r="JH9" s="59"/>
      <c r="JI9" s="59"/>
      <c r="JJ9" s="59">
        <f>(4+7)*1.2</f>
        <v>13.2</v>
      </c>
      <c r="JK9" s="59"/>
      <c r="JL9" s="59"/>
      <c r="JM9" s="59"/>
      <c r="JN9" s="59"/>
      <c r="JO9" s="59"/>
      <c r="JP9" s="59">
        <f>(6+8)*1.2</f>
        <v>16.8</v>
      </c>
      <c r="JQ9" s="1"/>
      <c r="JR9" s="1"/>
      <c r="JS9" s="1"/>
      <c r="JT9" s="1"/>
      <c r="JU9" s="1"/>
      <c r="JV9" s="1"/>
      <c r="JW9" s="1"/>
      <c r="JX9" s="1"/>
      <c r="JY9" s="1">
        <v>14.399999999999999</v>
      </c>
      <c r="JZ9" s="1">
        <v>6</v>
      </c>
      <c r="KA9" s="1">
        <v>14.399999999999999</v>
      </c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>
        <v>15</v>
      </c>
      <c r="KR9" s="1"/>
      <c r="KS9" s="1">
        <v>14</v>
      </c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</row>
    <row r="10" spans="1:322" ht="18" customHeight="1" x14ac:dyDescent="0.2">
      <c r="B10" s="13"/>
      <c r="D10" s="4"/>
      <c r="E10" s="2"/>
      <c r="F10" s="2" t="s">
        <v>311</v>
      </c>
      <c r="H10" s="1">
        <f t="shared" si="0"/>
        <v>9</v>
      </c>
      <c r="I10" s="7"/>
      <c r="J10" s="1"/>
      <c r="K10" s="1"/>
      <c r="M10" s="1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JR10" s="62"/>
      <c r="JS10" s="62"/>
      <c r="JT10" s="62"/>
      <c r="JU10" s="62"/>
      <c r="JV10" s="62"/>
      <c r="KO10" s="59">
        <f>1+3</f>
        <v>4</v>
      </c>
      <c r="KP10" s="59">
        <f>1+4</f>
        <v>5</v>
      </c>
      <c r="LG10"/>
      <c r="LH10"/>
      <c r="LI10"/>
      <c r="LJ10"/>
    </row>
    <row r="11" spans="1:322" s="5" customFormat="1" ht="18" customHeight="1" x14ac:dyDescent="0.2">
      <c r="A11" s="7">
        <v>3</v>
      </c>
      <c r="B11" s="6" t="s">
        <v>144</v>
      </c>
      <c r="C11" s="1">
        <v>5701</v>
      </c>
      <c r="D11" s="4" t="s">
        <v>289</v>
      </c>
      <c r="E11" t="s">
        <v>146</v>
      </c>
      <c r="F11" s="2" t="s">
        <v>145</v>
      </c>
      <c r="G11" s="1">
        <v>10640</v>
      </c>
      <c r="H11" s="1">
        <f t="shared" si="0"/>
        <v>100</v>
      </c>
      <c r="I11" s="7">
        <v>151.19999999999999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>
        <v>4</v>
      </c>
      <c r="CP11" s="1"/>
      <c r="CQ11" s="1"/>
      <c r="CR11" s="1"/>
      <c r="CS11" s="1"/>
      <c r="CT11" s="1"/>
      <c r="CU11" s="1"/>
      <c r="CV11" s="1">
        <v>10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/>
      <c r="DJ11"/>
      <c r="DK11"/>
      <c r="DL11"/>
      <c r="DM11"/>
      <c r="DN11"/>
      <c r="DO11">
        <f>5+7</f>
        <v>12</v>
      </c>
      <c r="DP11"/>
      <c r="DQ11"/>
      <c r="DR11"/>
      <c r="DS11"/>
      <c r="DT11"/>
      <c r="DU11"/>
      <c r="DV11"/>
      <c r="DW11">
        <f>6+7</f>
        <v>13</v>
      </c>
      <c r="DX11"/>
      <c r="DY11"/>
      <c r="DZ1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/>
      <c r="ER11"/>
      <c r="ES11"/>
      <c r="ET11"/>
      <c r="EU11"/>
      <c r="EV11"/>
      <c r="EW11">
        <v>6</v>
      </c>
      <c r="EX11"/>
      <c r="EY11"/>
      <c r="EZ11"/>
      <c r="FA11"/>
      <c r="FB11"/>
      <c r="FC11"/>
      <c r="FD11"/>
      <c r="FE11">
        <f>5+8</f>
        <v>13</v>
      </c>
      <c r="FF11"/>
      <c r="FG11" s="59"/>
      <c r="FH11" s="59"/>
      <c r="FI11" s="59"/>
      <c r="FJ11" s="59"/>
      <c r="FK11" s="59"/>
      <c r="FL11" s="58"/>
      <c r="FM11" s="59"/>
      <c r="FN11" s="59"/>
      <c r="FO11" s="58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8"/>
      <c r="GE11" s="59"/>
      <c r="GF11" s="59"/>
      <c r="GG11" s="59"/>
      <c r="GH11" s="59"/>
      <c r="GI11" s="59"/>
      <c r="GJ11" s="59"/>
      <c r="GK11" s="59"/>
      <c r="GL11" s="59">
        <v>7</v>
      </c>
      <c r="GM11" s="59"/>
      <c r="GN11" s="59"/>
      <c r="GO11" s="59"/>
      <c r="GP11" s="59"/>
      <c r="GQ11" s="59"/>
      <c r="GR11" s="59"/>
      <c r="GS11" s="59">
        <f>4+6</f>
        <v>10</v>
      </c>
      <c r="GT11" s="59"/>
      <c r="GU11" s="59"/>
      <c r="GV11" s="59"/>
      <c r="GW11" s="59"/>
      <c r="GX11" s="59"/>
      <c r="GY11" s="59"/>
      <c r="GZ11" s="59"/>
      <c r="HA11" s="59">
        <f>8+9</f>
        <v>17</v>
      </c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>
        <v>8</v>
      </c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</row>
    <row r="12" spans="1:322" s="5" customFormat="1" ht="18" customHeight="1" x14ac:dyDescent="0.2">
      <c r="A12" s="7"/>
      <c r="B12" s="6"/>
      <c r="C12" s="1"/>
      <c r="D12" s="4"/>
      <c r="E12"/>
      <c r="F12" s="2" t="s">
        <v>148</v>
      </c>
      <c r="G12" s="1">
        <v>11480</v>
      </c>
      <c r="H12" s="1">
        <f t="shared" si="0"/>
        <v>74.2</v>
      </c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>
        <f>1+4</f>
        <v>5</v>
      </c>
      <c r="DJ12"/>
      <c r="DK12"/>
      <c r="DL12">
        <f>1+1</f>
        <v>2</v>
      </c>
      <c r="DM12"/>
      <c r="DN12"/>
      <c r="DO12"/>
      <c r="DP12"/>
      <c r="DQ12">
        <f>2+7</f>
        <v>9</v>
      </c>
      <c r="DR12"/>
      <c r="DS12"/>
      <c r="DT12"/>
      <c r="DU12"/>
      <c r="DV12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>
        <f>(0+5)*1.2</f>
        <v>6</v>
      </c>
      <c r="ER12"/>
      <c r="ES12"/>
      <c r="ET12">
        <f>2+2</f>
        <v>4</v>
      </c>
      <c r="EU12"/>
      <c r="EV12"/>
      <c r="EW12"/>
      <c r="EX12"/>
      <c r="EY12">
        <f>(1+5)*1.2</f>
        <v>7.1999999999999993</v>
      </c>
      <c r="EZ12"/>
      <c r="FA12"/>
      <c r="FB12"/>
      <c r="FC12"/>
      <c r="FD12"/>
      <c r="FE12"/>
      <c r="FF12"/>
      <c r="FG12" s="59"/>
      <c r="FH12" s="59"/>
      <c r="FI12" s="59"/>
      <c r="FJ12" s="59"/>
      <c r="FK12" s="59"/>
      <c r="FL12" s="58"/>
      <c r="FM12" s="59"/>
      <c r="FN12" s="59"/>
      <c r="FO12" s="58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8"/>
      <c r="GE12" s="59">
        <f>3</f>
        <v>3</v>
      </c>
      <c r="GF12" s="59"/>
      <c r="GG12" s="59">
        <f>3+2</f>
        <v>5</v>
      </c>
      <c r="GH12" s="59"/>
      <c r="GI12" s="59"/>
      <c r="GJ12" s="59"/>
      <c r="GK12" s="59"/>
      <c r="GL12" s="59"/>
      <c r="GM12" s="59">
        <v>4</v>
      </c>
      <c r="GN12" s="59"/>
      <c r="GO12" s="59"/>
      <c r="GP12" s="59"/>
      <c r="GQ12" s="59"/>
      <c r="GR12" s="59"/>
      <c r="GS12" s="59"/>
      <c r="GT12" s="59"/>
      <c r="GU12" s="59"/>
      <c r="GV12" s="59">
        <f>2+5</f>
        <v>7</v>
      </c>
      <c r="GW12" s="59">
        <f>2+3</f>
        <v>5</v>
      </c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59"/>
      <c r="KC12" s="59">
        <f>3+6</f>
        <v>9</v>
      </c>
      <c r="KD12" s="59"/>
      <c r="KE12" s="59"/>
      <c r="KF12" s="59"/>
      <c r="KG12" s="59">
        <f>2+6</f>
        <v>8</v>
      </c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</row>
    <row r="13" spans="1:322" s="5" customFormat="1" ht="18" customHeight="1" x14ac:dyDescent="0.2">
      <c r="A13" s="7"/>
      <c r="B13" s="6"/>
      <c r="C13" s="1"/>
      <c r="D13" s="4"/>
      <c r="E13"/>
      <c r="F13" s="2" t="s">
        <v>147</v>
      </c>
      <c r="G13" s="1">
        <v>9965</v>
      </c>
      <c r="H13" s="1">
        <f t="shared" si="0"/>
        <v>60</v>
      </c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>
        <v>1</v>
      </c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>
        <v>5</v>
      </c>
      <c r="CZ13" s="1"/>
      <c r="DA13" s="1"/>
      <c r="DB13" s="1"/>
      <c r="DC13" s="1"/>
      <c r="DD13" s="1"/>
      <c r="DE13" s="1"/>
      <c r="DF13" s="1"/>
      <c r="DG13" s="1"/>
      <c r="DH13" s="1"/>
      <c r="DI13"/>
      <c r="DJ13"/>
      <c r="DK13"/>
      <c r="DL13"/>
      <c r="DM13">
        <f>3+3</f>
        <v>6</v>
      </c>
      <c r="DN13">
        <f>4+6</f>
        <v>10</v>
      </c>
      <c r="DO13"/>
      <c r="DP13"/>
      <c r="DQ13"/>
      <c r="DR13"/>
      <c r="DS13"/>
      <c r="DT13"/>
      <c r="DU13"/>
      <c r="DV13">
        <f>4+5</f>
        <v>9</v>
      </c>
      <c r="DW13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59"/>
      <c r="FH13" s="59"/>
      <c r="FI13" s="59"/>
      <c r="FJ13" s="59"/>
      <c r="FK13" s="58">
        <v>5</v>
      </c>
      <c r="FL13" s="58">
        <v>5</v>
      </c>
      <c r="FM13" s="59"/>
      <c r="FN13" s="59"/>
      <c r="FO13" s="58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8"/>
      <c r="GE13" s="59"/>
      <c r="GF13" s="59"/>
      <c r="GG13" s="59"/>
      <c r="GH13" s="59"/>
      <c r="GI13" s="59">
        <f>4+5</f>
        <v>9</v>
      </c>
      <c r="GJ13" s="59"/>
      <c r="GK13" s="59"/>
      <c r="GL13" s="59"/>
      <c r="GM13" s="59"/>
      <c r="GN13" s="59"/>
      <c r="GO13" s="59"/>
      <c r="GP13" s="59"/>
      <c r="GQ13" s="59">
        <f>4+1</f>
        <v>5</v>
      </c>
      <c r="GR13" s="59">
        <f>1+3</f>
        <v>4</v>
      </c>
      <c r="GS13" s="59"/>
      <c r="GT13" s="59"/>
      <c r="GU13" s="59"/>
      <c r="GV13" s="59"/>
      <c r="GW13" s="59"/>
      <c r="GX13" s="59"/>
      <c r="GY13" s="59"/>
      <c r="GZ13" s="59">
        <v>1</v>
      </c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</row>
    <row r="14" spans="1:322" s="5" customFormat="1" ht="18" customHeight="1" x14ac:dyDescent="0.2">
      <c r="A14" s="7"/>
      <c r="B14" s="6"/>
      <c r="C14" s="1"/>
      <c r="D14" s="4"/>
      <c r="E14"/>
      <c r="F14" s="2" t="s">
        <v>149</v>
      </c>
      <c r="G14" s="1">
        <v>11481</v>
      </c>
      <c r="H14" s="1">
        <f t="shared" si="0"/>
        <v>15</v>
      </c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/>
      <c r="DJ14"/>
      <c r="DK14"/>
      <c r="DL14">
        <f>3+2</f>
        <v>5</v>
      </c>
      <c r="DM14"/>
      <c r="DN14"/>
      <c r="DO14"/>
      <c r="DP14"/>
      <c r="DQ14"/>
      <c r="DR14"/>
      <c r="DS14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58">
        <v>2</v>
      </c>
      <c r="FH14" s="59"/>
      <c r="FI14" s="58">
        <f>4+2</f>
        <v>6</v>
      </c>
      <c r="FJ14" s="59"/>
      <c r="FK14" s="59"/>
      <c r="FL14" s="58"/>
      <c r="FM14" s="59"/>
      <c r="FN14" s="59"/>
      <c r="FO14" s="58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8"/>
      <c r="GE14" s="59"/>
      <c r="GF14" s="59"/>
      <c r="GG14" s="59">
        <v>2</v>
      </c>
      <c r="GH14" s="59">
        <v>0</v>
      </c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</row>
    <row r="15" spans="1:322" s="5" customFormat="1" ht="18" customHeight="1" x14ac:dyDescent="0.2">
      <c r="A15" s="7"/>
      <c r="B15" s="6"/>
      <c r="C15" s="1"/>
      <c r="D15" s="4"/>
      <c r="E15" s="2"/>
      <c r="F15" s="2" t="s">
        <v>310</v>
      </c>
      <c r="G15" s="1">
        <v>9270</v>
      </c>
      <c r="H15" s="1">
        <f t="shared" si="0"/>
        <v>12</v>
      </c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59"/>
      <c r="KC15" s="59">
        <f>1+6</f>
        <v>7</v>
      </c>
      <c r="KD15" s="59"/>
      <c r="KE15" s="59"/>
      <c r="KF15" s="59"/>
      <c r="KG15" s="59"/>
      <c r="KH15" s="59">
        <f>2+3</f>
        <v>5</v>
      </c>
      <c r="KI15" s="1"/>
      <c r="KJ15" s="62"/>
      <c r="KK15" s="62"/>
      <c r="KL15" s="62"/>
      <c r="KM15" s="62"/>
      <c r="KN15" s="68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</row>
    <row r="16" spans="1:322" s="5" customFormat="1" ht="18" customHeight="1" x14ac:dyDescent="0.2">
      <c r="A16" s="7">
        <v>4</v>
      </c>
      <c r="B16" s="6" t="s">
        <v>174</v>
      </c>
      <c r="C16" s="1">
        <v>6761</v>
      </c>
      <c r="D16" s="4" t="s">
        <v>285</v>
      </c>
      <c r="E16" t="s">
        <v>114</v>
      </c>
      <c r="F16" s="2" t="s">
        <v>175</v>
      </c>
      <c r="G16" s="1">
        <v>9560</v>
      </c>
      <c r="H16" s="1">
        <f t="shared" si="0"/>
        <v>118.60000000000001</v>
      </c>
      <c r="I16" s="7">
        <v>138.19999999999999</v>
      </c>
      <c r="J16" s="1"/>
      <c r="K16" s="1"/>
      <c r="L16" s="1"/>
      <c r="M16" s="1"/>
      <c r="N16" s="1"/>
      <c r="O16" s="1"/>
      <c r="P16" s="1">
        <v>12</v>
      </c>
      <c r="Q16" s="1"/>
      <c r="R16" s="1"/>
      <c r="S16" s="1"/>
      <c r="T16" s="1"/>
      <c r="U16" s="1"/>
      <c r="V16" s="1"/>
      <c r="W16" s="1">
        <v>12</v>
      </c>
      <c r="X16" s="1"/>
      <c r="Y16" s="1"/>
      <c r="Z16" s="1"/>
      <c r="AA16" s="1"/>
      <c r="AB16" s="1"/>
      <c r="AC16" s="1"/>
      <c r="AD16" s="1">
        <v>6</v>
      </c>
      <c r="AE16" s="1"/>
      <c r="AF16" s="1"/>
      <c r="AG16" s="1"/>
      <c r="AH16" s="1"/>
      <c r="AI16" s="1"/>
      <c r="AJ16" s="1"/>
      <c r="AK16" s="1"/>
      <c r="AL16" s="1">
        <v>10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>
        <v>5</v>
      </c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>
        <f>(1+0)*1.2</f>
        <v>1.2</v>
      </c>
      <c r="DA16">
        <f>(2+0)*1.2</f>
        <v>2.4</v>
      </c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59"/>
      <c r="IK16" s="59"/>
      <c r="IL16" s="59"/>
      <c r="IM16" s="59"/>
      <c r="IN16" s="59">
        <f>4+5</f>
        <v>9</v>
      </c>
      <c r="IO16" s="59"/>
      <c r="IP16" s="59">
        <f>2+3</f>
        <v>5</v>
      </c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59"/>
      <c r="JH16" s="59"/>
      <c r="JI16" s="59"/>
      <c r="JJ16" s="59">
        <f>(0+4)*1.2</f>
        <v>4.8</v>
      </c>
      <c r="JK16" s="59"/>
      <c r="JL16" s="59"/>
      <c r="JM16" s="59"/>
      <c r="JN16" s="59"/>
      <c r="JO16" s="59">
        <f>1+3</f>
        <v>4</v>
      </c>
      <c r="JP16" s="59">
        <f>(2+4)*1.2</f>
        <v>7.1999999999999993</v>
      </c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>
        <v>9</v>
      </c>
      <c r="KY16" s="1">
        <v>13</v>
      </c>
      <c r="KZ16" s="1"/>
      <c r="LA16" s="1"/>
      <c r="LB16" s="1"/>
      <c r="LC16" s="1"/>
      <c r="LD16" s="1"/>
      <c r="LE16" s="1">
        <v>11</v>
      </c>
      <c r="LF16" s="1">
        <v>7</v>
      </c>
    </row>
    <row r="17" spans="1:322" s="5" customFormat="1" ht="18" customHeight="1" x14ac:dyDescent="0.2">
      <c r="A17" s="7"/>
      <c r="B17" s="6"/>
      <c r="C17" s="1"/>
      <c r="D17" s="4"/>
      <c r="E17"/>
      <c r="F17" s="2" t="s">
        <v>176</v>
      </c>
      <c r="G17" s="1">
        <v>7458</v>
      </c>
      <c r="H17" s="1">
        <f t="shared" si="0"/>
        <v>37</v>
      </c>
      <c r="I17" s="7"/>
      <c r="J17" s="1"/>
      <c r="K17" s="1"/>
      <c r="L17" s="1"/>
      <c r="M17" s="1"/>
      <c r="N17" s="1"/>
      <c r="O17" s="1"/>
      <c r="P17" s="1">
        <v>8</v>
      </c>
      <c r="Q17" s="1"/>
      <c r="R17" s="1"/>
      <c r="S17" s="1"/>
      <c r="T17" s="1"/>
      <c r="U17" s="1"/>
      <c r="V17" s="1"/>
      <c r="W17" s="1">
        <v>10</v>
      </c>
      <c r="X17" s="1"/>
      <c r="Y17" s="1"/>
      <c r="Z17" s="1"/>
      <c r="AA17" s="1"/>
      <c r="AB17" s="1"/>
      <c r="AC17" s="1"/>
      <c r="AD17" s="1">
        <v>4</v>
      </c>
      <c r="AE17" s="1"/>
      <c r="AF17" s="1"/>
      <c r="AG17" s="1"/>
      <c r="AH17" s="1"/>
      <c r="AI17" s="1"/>
      <c r="AJ17" s="1"/>
      <c r="AK17" s="1"/>
      <c r="AL17" s="1"/>
      <c r="AM17" s="1">
        <v>5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>
        <v>10</v>
      </c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>
        <v>0</v>
      </c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</row>
    <row r="18" spans="1:322" s="5" customFormat="1" ht="18" customHeight="1" x14ac:dyDescent="0.2">
      <c r="A18" s="7"/>
      <c r="B18" s="6"/>
      <c r="C18" s="1"/>
      <c r="D18" s="4"/>
      <c r="E18"/>
      <c r="F18" s="2" t="s">
        <v>177</v>
      </c>
      <c r="G18" s="1">
        <v>8781</v>
      </c>
      <c r="H18" s="1">
        <f t="shared" si="0"/>
        <v>19</v>
      </c>
      <c r="I18" s="7"/>
      <c r="J18" s="1"/>
      <c r="K18" s="1"/>
      <c r="L18" s="1"/>
      <c r="M18" s="1">
        <v>1</v>
      </c>
      <c r="N18" s="1"/>
      <c r="O18" s="1"/>
      <c r="P18" s="1"/>
      <c r="Q18" s="1"/>
      <c r="R18" s="1"/>
      <c r="S18" s="1"/>
      <c r="T18" s="1">
        <v>3</v>
      </c>
      <c r="U18" s="1"/>
      <c r="V18" s="1"/>
      <c r="W18" s="1"/>
      <c r="X18" s="1"/>
      <c r="Y18" s="1">
        <v>1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>
        <v>0</v>
      </c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>
        <v>0</v>
      </c>
      <c r="JI18" s="1"/>
      <c r="JJ18" s="1"/>
      <c r="JK18" s="1"/>
      <c r="JL18" s="1"/>
      <c r="JM18" s="1"/>
      <c r="JN18" s="1">
        <v>0</v>
      </c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59"/>
      <c r="KV18" s="59">
        <f>3+3</f>
        <v>6</v>
      </c>
      <c r="KW18" s="59"/>
      <c r="KX18" s="59"/>
      <c r="KY18" s="59"/>
      <c r="KZ18" s="59"/>
      <c r="LA18" s="59"/>
      <c r="LB18" s="59">
        <f>3+5</f>
        <v>8</v>
      </c>
      <c r="LC18" s="1"/>
      <c r="LD18" s="1"/>
      <c r="LE18" s="1"/>
      <c r="LF18" s="1"/>
    </row>
    <row r="19" spans="1:322" s="5" customFormat="1" ht="18" customHeight="1" x14ac:dyDescent="0.2">
      <c r="A19" s="7"/>
      <c r="B19" s="6"/>
      <c r="C19" s="1"/>
      <c r="D19" s="4"/>
      <c r="E19"/>
      <c r="F19" s="24" t="s">
        <v>115</v>
      </c>
      <c r="G19" s="1">
        <v>10194</v>
      </c>
      <c r="H19" s="1">
        <f t="shared" si="0"/>
        <v>3</v>
      </c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/>
      <c r="EB19"/>
      <c r="EC19"/>
      <c r="ED19">
        <v>2</v>
      </c>
      <c r="EE19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59"/>
      <c r="IK19" s="59"/>
      <c r="IL19" s="59"/>
      <c r="IM19" s="59">
        <v>1</v>
      </c>
      <c r="IN19" s="59">
        <v>0</v>
      </c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</row>
    <row r="20" spans="1:322" s="5" customFormat="1" ht="18" customHeight="1" x14ac:dyDescent="0.2">
      <c r="A20" s="7"/>
      <c r="B20" s="6"/>
      <c r="C20" s="1"/>
      <c r="D20" s="4"/>
      <c r="E20"/>
      <c r="F20" s="2" t="s">
        <v>179</v>
      </c>
      <c r="G20" s="1">
        <v>7465</v>
      </c>
      <c r="H20" s="1">
        <f t="shared" si="0"/>
        <v>2</v>
      </c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>
        <v>2</v>
      </c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</row>
    <row r="21" spans="1:322" s="5" customFormat="1" ht="18" customHeight="1" x14ac:dyDescent="0.2">
      <c r="A21" s="7"/>
      <c r="B21" s="6"/>
      <c r="C21" s="1"/>
      <c r="D21" s="4"/>
      <c r="E21"/>
      <c r="F21" s="2" t="s">
        <v>178</v>
      </c>
      <c r="G21" s="1">
        <v>10991</v>
      </c>
      <c r="H21" s="1">
        <f t="shared" si="0"/>
        <v>0</v>
      </c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>
        <v>0</v>
      </c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</row>
    <row r="22" spans="1:322" s="5" customFormat="1" ht="18" customHeight="1" x14ac:dyDescent="0.2">
      <c r="A22" s="7"/>
      <c r="B22" s="6"/>
      <c r="C22" s="1"/>
      <c r="D22" s="4"/>
      <c r="E22"/>
      <c r="F22" s="23" t="s">
        <v>298</v>
      </c>
      <c r="G22" s="1">
        <v>10198</v>
      </c>
      <c r="H22" s="1">
        <f t="shared" si="0"/>
        <v>0</v>
      </c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</row>
    <row r="23" spans="1:322" s="5" customFormat="1" ht="18" customHeight="1" x14ac:dyDescent="0.2">
      <c r="A23" s="7"/>
      <c r="B23" s="6"/>
      <c r="C23" s="1"/>
      <c r="D23" s="4"/>
      <c r="E23"/>
      <c r="F23" s="23" t="s">
        <v>164</v>
      </c>
      <c r="G23" s="1">
        <v>11409</v>
      </c>
      <c r="H23" s="1">
        <f t="shared" si="0"/>
        <v>0</v>
      </c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>
        <v>0</v>
      </c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</row>
    <row r="24" spans="1:322" s="5" customFormat="1" ht="19.5" customHeight="1" x14ac:dyDescent="0.2">
      <c r="A24" s="7">
        <v>5</v>
      </c>
      <c r="B24" s="6" t="s">
        <v>150</v>
      </c>
      <c r="C24" s="1">
        <v>6735</v>
      </c>
      <c r="D24" s="4" t="s">
        <v>289</v>
      </c>
      <c r="E24" s="2" t="s">
        <v>152</v>
      </c>
      <c r="F24" s="2" t="s">
        <v>151</v>
      </c>
      <c r="G24" s="1">
        <v>11110</v>
      </c>
      <c r="H24" s="1">
        <f t="shared" si="0"/>
        <v>127</v>
      </c>
      <c r="I24" s="7">
        <v>118</v>
      </c>
      <c r="J24" s="58"/>
      <c r="K24" s="58"/>
      <c r="L24" s="58"/>
      <c r="M24" s="58"/>
      <c r="N24" s="58"/>
      <c r="O24" s="58">
        <f>1</f>
        <v>1</v>
      </c>
      <c r="P24" s="58">
        <f>4+2</f>
        <v>6</v>
      </c>
      <c r="Q24" s="58"/>
      <c r="R24" s="58"/>
      <c r="S24" s="58"/>
      <c r="T24" s="58"/>
      <c r="U24" s="58"/>
      <c r="V24" s="58">
        <f>0+3</f>
        <v>3</v>
      </c>
      <c r="W24" s="58">
        <f>4+4</f>
        <v>8</v>
      </c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>
        <f>0+3</f>
        <v>3</v>
      </c>
      <c r="CO24" s="58">
        <f>0+5</f>
        <v>5</v>
      </c>
      <c r="CP24" s="58"/>
      <c r="CQ24" s="58"/>
      <c r="CR24" s="58"/>
      <c r="CS24" s="58"/>
      <c r="CT24" s="58"/>
      <c r="CU24" s="58"/>
      <c r="CV24" s="58">
        <v>5</v>
      </c>
      <c r="CW24" s="58"/>
      <c r="CX24" s="58"/>
      <c r="CY24" s="58">
        <f>3+5</f>
        <v>8</v>
      </c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>
        <f>5+6</f>
        <v>11</v>
      </c>
      <c r="DO24" s="58">
        <f>3+6</f>
        <v>9</v>
      </c>
      <c r="DP24" s="58"/>
      <c r="DQ24" s="58"/>
      <c r="DR24" s="58"/>
      <c r="DS24" s="58"/>
      <c r="DT24" s="58"/>
      <c r="DU24" s="58"/>
      <c r="DV24" s="58">
        <f>1+4</f>
        <v>5</v>
      </c>
      <c r="DW24" s="58">
        <f>5+7</f>
        <v>12</v>
      </c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>
        <f>3+5</f>
        <v>8</v>
      </c>
      <c r="EW24" s="58">
        <f>3+7</f>
        <v>10</v>
      </c>
      <c r="EX24" s="58"/>
      <c r="EY24" s="58"/>
      <c r="EZ24" s="58"/>
      <c r="FA24" s="58"/>
      <c r="FB24" s="58"/>
      <c r="FC24" s="58"/>
      <c r="FD24" s="58">
        <f>6+6</f>
        <v>12</v>
      </c>
      <c r="FE24" s="58">
        <f>4+8</f>
        <v>12</v>
      </c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9"/>
      <c r="GF24" s="59"/>
      <c r="GG24" s="59"/>
      <c r="GH24" s="59"/>
      <c r="GI24" s="59">
        <f>1+3</f>
        <v>4</v>
      </c>
      <c r="GJ24" s="59"/>
      <c r="GK24" s="59"/>
      <c r="GL24" s="59"/>
      <c r="GM24" s="59"/>
      <c r="GN24" s="59"/>
      <c r="GO24" s="59"/>
      <c r="GP24" s="59"/>
      <c r="GQ24" s="59"/>
      <c r="GR24" s="59">
        <v>2</v>
      </c>
      <c r="GS24" s="59"/>
      <c r="GT24" s="59"/>
      <c r="GU24" s="59"/>
      <c r="GV24" s="59"/>
      <c r="GW24" s="59"/>
      <c r="GX24" s="59"/>
      <c r="GY24" s="59"/>
      <c r="GZ24" s="59">
        <v>3</v>
      </c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</row>
    <row r="25" spans="1:322" s="5" customFormat="1" ht="18" customHeight="1" x14ac:dyDescent="0.2">
      <c r="A25" s="7">
        <v>6</v>
      </c>
      <c r="B25" s="6" t="s">
        <v>172</v>
      </c>
      <c r="C25" s="1">
        <v>8085</v>
      </c>
      <c r="D25" s="1" t="s">
        <v>285</v>
      </c>
      <c r="E25" t="s">
        <v>139</v>
      </c>
      <c r="F25" s="2" t="s">
        <v>173</v>
      </c>
      <c r="G25" s="1">
        <v>9143</v>
      </c>
      <c r="H25" s="1">
        <f t="shared" si="0"/>
        <v>115.6</v>
      </c>
      <c r="I25" s="7">
        <f>Tabuľka3[[#This Row],[Stĺpec9]]</f>
        <v>115.6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>
        <v>11</v>
      </c>
      <c r="CN25" s="1"/>
      <c r="CO25" s="1"/>
      <c r="CP25" s="1"/>
      <c r="CQ25" s="1">
        <v>9</v>
      </c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/>
      <c r="DJ25"/>
      <c r="DK25"/>
      <c r="DL25"/>
      <c r="DM25">
        <f>4+7</f>
        <v>11</v>
      </c>
      <c r="DN25"/>
      <c r="DO25"/>
      <c r="DP25"/>
      <c r="DQ25"/>
      <c r="DR25"/>
      <c r="DS25"/>
      <c r="DT25"/>
      <c r="DU25">
        <f>4+7</f>
        <v>11</v>
      </c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/>
      <c r="ER25"/>
      <c r="ES25"/>
      <c r="ET25"/>
      <c r="EU25">
        <f>4+7</f>
        <v>11</v>
      </c>
      <c r="EV25"/>
      <c r="EW25"/>
      <c r="EX25"/>
      <c r="EY25"/>
      <c r="EZ25"/>
      <c r="FA25"/>
      <c r="FB25"/>
      <c r="FC25">
        <f>4+6</f>
        <v>10</v>
      </c>
      <c r="FD25"/>
      <c r="FE25"/>
      <c r="FF25"/>
      <c r="FG25" s="59"/>
      <c r="FH25" s="59"/>
      <c r="FI25" s="59"/>
      <c r="FJ25" s="59"/>
      <c r="FK25" s="59"/>
      <c r="FL25" s="58"/>
      <c r="FM25" s="59"/>
      <c r="FN25" s="59"/>
      <c r="FO25" s="58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8"/>
      <c r="GE25" s="59"/>
      <c r="GF25" s="59"/>
      <c r="GG25" s="59"/>
      <c r="GH25" s="59">
        <f>4+7</f>
        <v>11</v>
      </c>
      <c r="GI25" s="59"/>
      <c r="GJ25" s="59"/>
      <c r="GK25" s="59"/>
      <c r="GL25" s="59"/>
      <c r="GM25" s="59"/>
      <c r="GN25" s="59"/>
      <c r="GO25" s="59"/>
      <c r="GP25" s="59">
        <f>4+5</f>
        <v>9</v>
      </c>
      <c r="GQ25" s="59"/>
      <c r="GR25" s="59"/>
      <c r="GS25" s="59"/>
      <c r="GT25" s="59"/>
      <c r="GU25" s="59"/>
      <c r="GV25" s="59"/>
      <c r="GW25" s="59"/>
      <c r="GX25" s="59"/>
      <c r="GY25" s="59">
        <f>4+7</f>
        <v>11</v>
      </c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59"/>
      <c r="JH25" s="59"/>
      <c r="JI25" s="59">
        <f>(4+5)*1.2</f>
        <v>10.799999999999999</v>
      </c>
      <c r="JJ25" s="59"/>
      <c r="JK25" s="59"/>
      <c r="JL25" s="59"/>
      <c r="JM25" s="59"/>
      <c r="JN25" s="59"/>
      <c r="JO25" s="59">
        <f>(4+5)*1.2</f>
        <v>10.799999999999999</v>
      </c>
      <c r="JP25" s="59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</row>
    <row r="26" spans="1:322" s="5" customFormat="1" ht="19.5" customHeight="1" x14ac:dyDescent="0.2">
      <c r="A26" s="7">
        <v>7</v>
      </c>
      <c r="B26" s="6" t="s">
        <v>180</v>
      </c>
      <c r="C26" s="1">
        <v>7855</v>
      </c>
      <c r="D26" s="4" t="s">
        <v>285</v>
      </c>
      <c r="E26" t="s">
        <v>116</v>
      </c>
      <c r="F26" s="2" t="s">
        <v>181</v>
      </c>
      <c r="G26" s="1">
        <v>10622</v>
      </c>
      <c r="H26" s="1">
        <f t="shared" si="0"/>
        <v>96.600000000000009</v>
      </c>
      <c r="I26" s="7">
        <f>Tabuľka3[[#This Row],[Stĺpec9]]</f>
        <v>96.600000000000009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>
        <v>7</v>
      </c>
      <c r="CN26" s="1">
        <v>5</v>
      </c>
      <c r="CO26" s="1"/>
      <c r="CP26" s="1"/>
      <c r="CQ26" s="1"/>
      <c r="CR26" s="1"/>
      <c r="CS26" s="1"/>
      <c r="CT26" s="1"/>
      <c r="CU26" s="1">
        <v>4</v>
      </c>
      <c r="CV26" s="1"/>
      <c r="CW26" s="1"/>
      <c r="CX26" s="1"/>
      <c r="CY26" s="1">
        <v>9</v>
      </c>
      <c r="CZ26" s="1"/>
      <c r="DA26" s="1"/>
      <c r="DB26" s="1"/>
      <c r="DC26" s="1"/>
      <c r="DD26" s="1"/>
      <c r="DE26" s="1"/>
      <c r="DF26" s="1"/>
      <c r="DG26" s="1"/>
      <c r="DH26" s="1"/>
      <c r="DI26"/>
      <c r="DJ26"/>
      <c r="DK26"/>
      <c r="DL26"/>
      <c r="DM26"/>
      <c r="DN26">
        <f>6+9</f>
        <v>15</v>
      </c>
      <c r="DO26"/>
      <c r="DP26"/>
      <c r="DQ26"/>
      <c r="DR26"/>
      <c r="DS26"/>
      <c r="DT26"/>
      <c r="DU26"/>
      <c r="DV26">
        <f>3+5</f>
        <v>8</v>
      </c>
      <c r="DW26"/>
      <c r="DX26"/>
      <c r="DY26"/>
      <c r="DZ26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/>
      <c r="ER26"/>
      <c r="ES26"/>
      <c r="ET26"/>
      <c r="EU26"/>
      <c r="EV26">
        <f>1+3</f>
        <v>4</v>
      </c>
      <c r="EW26"/>
      <c r="EX26"/>
      <c r="EY26"/>
      <c r="EZ26"/>
      <c r="FA26"/>
      <c r="FB26"/>
      <c r="FC26"/>
      <c r="FD26">
        <f>1+3</f>
        <v>4</v>
      </c>
      <c r="FE26"/>
      <c r="FF26"/>
      <c r="FG26" s="59"/>
      <c r="FH26" s="59"/>
      <c r="FI26" s="59"/>
      <c r="FJ26" s="59"/>
      <c r="FK26" s="59"/>
      <c r="FL26" s="58"/>
      <c r="FM26" s="59"/>
      <c r="FN26" s="59"/>
      <c r="FO26" s="58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8"/>
      <c r="GE26" s="59"/>
      <c r="GF26" s="59"/>
      <c r="GG26" s="59"/>
      <c r="GH26" s="59"/>
      <c r="GI26" s="59">
        <f>2+4</f>
        <v>6</v>
      </c>
      <c r="GJ26" s="59"/>
      <c r="GK26" s="59"/>
      <c r="GL26" s="59"/>
      <c r="GM26" s="59"/>
      <c r="GN26" s="59"/>
      <c r="GO26" s="59"/>
      <c r="GP26" s="59"/>
      <c r="GQ26" s="59"/>
      <c r="GR26" s="59">
        <v>3</v>
      </c>
      <c r="GS26" s="59"/>
      <c r="GT26" s="59"/>
      <c r="GU26" s="59"/>
      <c r="GV26" s="59"/>
      <c r="GW26" s="59"/>
      <c r="GX26" s="59"/>
      <c r="GY26" s="59">
        <f>3+5</f>
        <v>8</v>
      </c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59"/>
      <c r="JH26" s="59"/>
      <c r="JI26" s="59">
        <f>(3+4)*1.2</f>
        <v>8.4</v>
      </c>
      <c r="JJ26" s="59">
        <f>3+5</f>
        <v>8</v>
      </c>
      <c r="JK26" s="59"/>
      <c r="JL26" s="59"/>
      <c r="JM26" s="59"/>
      <c r="JN26" s="59"/>
      <c r="JO26" s="59">
        <f>(3+3)*1.2</f>
        <v>7.1999999999999993</v>
      </c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</row>
    <row r="27" spans="1:322" s="5" customFormat="1" ht="18" customHeight="1" x14ac:dyDescent="0.2">
      <c r="A27" s="7">
        <v>8</v>
      </c>
      <c r="B27" s="6" t="s">
        <v>249</v>
      </c>
      <c r="C27" s="1">
        <v>7853</v>
      </c>
      <c r="D27" s="1" t="s">
        <v>290</v>
      </c>
      <c r="E27" t="s">
        <v>116</v>
      </c>
      <c r="F27" s="2" t="s">
        <v>250</v>
      </c>
      <c r="G27" s="1">
        <v>9541</v>
      </c>
      <c r="H27" s="1">
        <f t="shared" si="0"/>
        <v>111.2</v>
      </c>
      <c r="I27" s="7">
        <v>90.2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6</v>
      </c>
      <c r="AH27" s="1">
        <v>2</v>
      </c>
      <c r="AI27" s="1"/>
      <c r="AJ27" s="1"/>
      <c r="AK27" s="1"/>
      <c r="AL27" s="1"/>
      <c r="AM27" s="1"/>
      <c r="AN27" s="1"/>
      <c r="AO27" s="1">
        <v>4</v>
      </c>
      <c r="AP27" s="4">
        <v>3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>
        <v>3</v>
      </c>
      <c r="BE27" s="1"/>
      <c r="BF27" s="1">
        <v>4</v>
      </c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/>
      <c r="DJ27"/>
      <c r="DK27"/>
      <c r="DL27">
        <v>0</v>
      </c>
      <c r="DM27">
        <v>0</v>
      </c>
      <c r="DN27"/>
      <c r="DO27"/>
      <c r="DP27"/>
      <c r="DQ27"/>
      <c r="DR27"/>
      <c r="DS27"/>
      <c r="DT27">
        <v>1</v>
      </c>
      <c r="DU27">
        <f>1+1</f>
        <v>2</v>
      </c>
      <c r="DV27" s="1"/>
      <c r="DW27" s="1"/>
      <c r="DX27" s="1"/>
      <c r="DY27" s="1"/>
      <c r="DZ27" s="1"/>
      <c r="EA27"/>
      <c r="EB27"/>
      <c r="EC27"/>
      <c r="ED27"/>
      <c r="EE27"/>
      <c r="EF27"/>
      <c r="EG27"/>
      <c r="EH27">
        <v>2</v>
      </c>
      <c r="EI27"/>
      <c r="EJ27"/>
      <c r="EK27" s="2">
        <f>0+1</f>
        <v>1</v>
      </c>
      <c r="EL27"/>
      <c r="EM27"/>
      <c r="EN27"/>
      <c r="EO27"/>
      <c r="EP27"/>
      <c r="EQ27"/>
      <c r="ER27"/>
      <c r="ES27"/>
      <c r="ET27">
        <v>1</v>
      </c>
      <c r="EU27">
        <v>0</v>
      </c>
      <c r="EV27"/>
      <c r="EW27"/>
      <c r="EX27"/>
      <c r="EY27"/>
      <c r="EZ27"/>
      <c r="FA27"/>
      <c r="FB27">
        <v>0</v>
      </c>
      <c r="FC27">
        <v>0</v>
      </c>
      <c r="FD27"/>
      <c r="FE27"/>
      <c r="FF27"/>
      <c r="FG27" s="59"/>
      <c r="FH27" s="59"/>
      <c r="FI27" s="59"/>
      <c r="FJ27" s="59"/>
      <c r="FK27" s="59"/>
      <c r="FL27" s="58"/>
      <c r="FM27" s="59"/>
      <c r="FN27" s="59"/>
      <c r="FO27" s="58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8"/>
      <c r="GE27" s="59"/>
      <c r="GF27" s="59">
        <f>3+3</f>
        <v>6</v>
      </c>
      <c r="GG27" s="59">
        <v>1</v>
      </c>
      <c r="GH27" s="59"/>
      <c r="GI27" s="59"/>
      <c r="GJ27" s="59"/>
      <c r="GK27" s="59"/>
      <c r="GL27" s="59"/>
      <c r="GM27" s="59"/>
      <c r="GN27" s="59"/>
      <c r="GO27" s="59">
        <f>(3+2)*1.2</f>
        <v>6</v>
      </c>
      <c r="GP27" s="59"/>
      <c r="GQ27" s="59"/>
      <c r="GR27" s="59"/>
      <c r="GS27" s="59"/>
      <c r="GT27" s="59"/>
      <c r="GU27" s="59">
        <v>3</v>
      </c>
      <c r="GV27" s="59"/>
      <c r="GW27" s="59">
        <v>3</v>
      </c>
      <c r="GX27" s="59">
        <f>(3+3)*1.2</f>
        <v>7.1999999999999993</v>
      </c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59">
        <f>2+6</f>
        <v>8</v>
      </c>
      <c r="IK27" s="59">
        <v>0</v>
      </c>
      <c r="IL27" s="59"/>
      <c r="IM27" s="59">
        <f>0+5</f>
        <v>5</v>
      </c>
      <c r="IN27" s="59">
        <f>3+4</f>
        <v>7</v>
      </c>
      <c r="IO27" s="59"/>
      <c r="IP27" s="59"/>
      <c r="IQ27" s="59"/>
      <c r="IR27" s="59"/>
      <c r="IS27" s="59">
        <f>1+5</f>
        <v>6</v>
      </c>
      <c r="IT27" s="59">
        <f>4+2</f>
        <v>6</v>
      </c>
      <c r="IU27" s="59"/>
      <c r="IV27" s="59"/>
      <c r="IW27" s="59"/>
      <c r="IX27" s="59"/>
      <c r="IY27" s="1"/>
      <c r="IZ27" s="1"/>
      <c r="JA27" s="1"/>
      <c r="JB27" s="1"/>
      <c r="JC27" s="1"/>
      <c r="JD27" s="1"/>
      <c r="JE27" s="1"/>
      <c r="JF27" s="1"/>
      <c r="JG27" s="1"/>
      <c r="JH27" s="1">
        <v>0</v>
      </c>
      <c r="JI27" s="1">
        <v>1</v>
      </c>
      <c r="JJ27" s="1"/>
      <c r="JK27" s="1"/>
      <c r="JL27" s="1"/>
      <c r="JM27" s="1"/>
      <c r="JN27" s="1">
        <v>0</v>
      </c>
      <c r="JO27" s="1">
        <v>0</v>
      </c>
      <c r="JP27" s="1"/>
      <c r="JQ27" s="1"/>
      <c r="JR27" s="1"/>
      <c r="JS27" s="1">
        <v>8</v>
      </c>
      <c r="JT27" s="1">
        <v>3</v>
      </c>
      <c r="JU27" s="1"/>
      <c r="JV27" s="1"/>
      <c r="JW27" s="1"/>
      <c r="JX27" s="1"/>
      <c r="JY27" s="1"/>
      <c r="JZ27" s="1"/>
      <c r="KA27" s="1"/>
      <c r="KB27" s="59"/>
      <c r="KC27" s="59">
        <f>2+6</f>
        <v>8</v>
      </c>
      <c r="KD27" s="59">
        <f>2+2</f>
        <v>4</v>
      </c>
      <c r="KE27" s="59"/>
      <c r="KF27" s="59"/>
      <c r="KG27" s="59"/>
      <c r="KH27" s="59"/>
      <c r="KI27" s="67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</row>
    <row r="28" spans="1:322" s="5" customFormat="1" ht="18" customHeight="1" x14ac:dyDescent="0.2">
      <c r="A28" s="7"/>
      <c r="B28" s="6"/>
      <c r="C28" s="1"/>
      <c r="D28" s="4"/>
      <c r="E28" s="2"/>
      <c r="F28" s="2" t="s">
        <v>251</v>
      </c>
      <c r="G28" s="1">
        <v>10175</v>
      </c>
      <c r="H28" s="1">
        <f t="shared" si="0"/>
        <v>9</v>
      </c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59"/>
      <c r="JT28" s="59">
        <v>0</v>
      </c>
      <c r="JU28" s="59"/>
      <c r="JV28" s="59">
        <v>0</v>
      </c>
      <c r="JW28" s="1"/>
      <c r="JX28" s="1"/>
      <c r="JY28" s="1"/>
      <c r="JZ28" s="1"/>
      <c r="KA28" s="1"/>
      <c r="KB28" s="59"/>
      <c r="KC28" s="73">
        <f>0+5</f>
        <v>5</v>
      </c>
      <c r="KD28" s="59">
        <f>2+2</f>
        <v>4</v>
      </c>
      <c r="KE28" s="59"/>
      <c r="KF28" s="59"/>
      <c r="KG28" s="59"/>
      <c r="KH28" s="59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</row>
    <row r="29" spans="1:322" s="5" customFormat="1" ht="18" customHeight="1" x14ac:dyDescent="0.2">
      <c r="A29" s="7">
        <v>9</v>
      </c>
      <c r="B29" s="6" t="s">
        <v>252</v>
      </c>
      <c r="C29" s="1">
        <v>7987</v>
      </c>
      <c r="D29" s="4" t="s">
        <v>290</v>
      </c>
      <c r="E29" s="2" t="s">
        <v>132</v>
      </c>
      <c r="F29" s="2" t="s">
        <v>291</v>
      </c>
      <c r="G29" s="1">
        <v>9897</v>
      </c>
      <c r="H29" s="1">
        <f t="shared" si="0"/>
        <v>43.4</v>
      </c>
      <c r="I29" s="7">
        <f>Tabuľka3[[#This Row],[Stĺpec96]]+Tabuľka3[[#This Row],[Stĺpec113]]+Tabuľka3[[#This Row],[Stĺpec122]]+EQ30+EY30+Tabuľka3[[#This Row],[Stĺpec412]]+FG30+GF30+GM30+Tabuľka3[[#This Row],[Stĺpec278]]+Tabuľka3[[#This Row],[Stĺpec271]]+GX30+Tabuľka3[[#This Row],[Stĺpec295]]+Tabuľka3[[#This Row],[Stĺpec252]]+Tabuľka3[[#This Row],[Stĺpec175]]</f>
        <v>62.4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>
        <v>0</v>
      </c>
      <c r="AZ29" s="1">
        <v>0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>
        <v>0</v>
      </c>
      <c r="CL29" s="1"/>
      <c r="CM29" s="1">
        <v>4</v>
      </c>
      <c r="CN29" s="1"/>
      <c r="CO29" s="1"/>
      <c r="CP29" s="1"/>
      <c r="CQ29" s="1">
        <v>0</v>
      </c>
      <c r="CR29" s="1"/>
      <c r="CS29" s="1">
        <v>0</v>
      </c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/>
      <c r="DJ29"/>
      <c r="DK29"/>
      <c r="DL29">
        <v>0</v>
      </c>
      <c r="DM29">
        <f>2+3</f>
        <v>5</v>
      </c>
      <c r="DN29"/>
      <c r="DO29"/>
      <c r="DP29"/>
      <c r="DQ29"/>
      <c r="DR29"/>
      <c r="DS29"/>
      <c r="DT29">
        <v>1</v>
      </c>
      <c r="DU29">
        <f>2+3</f>
        <v>5</v>
      </c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/>
      <c r="ER29"/>
      <c r="ES29"/>
      <c r="ET29">
        <v>0</v>
      </c>
      <c r="EU29">
        <v>0</v>
      </c>
      <c r="EV29"/>
      <c r="EW29"/>
      <c r="EX29"/>
      <c r="EY29"/>
      <c r="EZ29"/>
      <c r="FA29"/>
      <c r="FB29">
        <v>1</v>
      </c>
      <c r="FC29">
        <f>2+1</f>
        <v>3</v>
      </c>
      <c r="FD29"/>
      <c r="FE29"/>
      <c r="FF29" s="1"/>
      <c r="FG29" s="59"/>
      <c r="FH29" s="59"/>
      <c r="FI29" s="59"/>
      <c r="FJ29" s="59"/>
      <c r="FK29" s="59"/>
      <c r="FL29" s="58"/>
      <c r="FM29" s="59"/>
      <c r="FN29" s="59"/>
      <c r="FO29" s="58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8"/>
      <c r="GE29" s="59"/>
      <c r="GF29" s="59"/>
      <c r="GG29" s="59">
        <v>0</v>
      </c>
      <c r="GH29" s="59">
        <v>1</v>
      </c>
      <c r="GI29" s="59"/>
      <c r="GJ29" s="59"/>
      <c r="GK29" s="59"/>
      <c r="GL29" s="59"/>
      <c r="GM29" s="59"/>
      <c r="GN29" s="59">
        <v>0</v>
      </c>
      <c r="GO29" s="59"/>
      <c r="GP29" s="59">
        <v>3</v>
      </c>
      <c r="GQ29" s="59"/>
      <c r="GR29" s="59"/>
      <c r="GS29" s="59"/>
      <c r="GT29" s="59"/>
      <c r="GU29" s="59"/>
      <c r="GV29" s="59"/>
      <c r="GW29" s="59">
        <v>2</v>
      </c>
      <c r="GX29" s="59"/>
      <c r="GY29" s="59">
        <f>0+1</f>
        <v>1</v>
      </c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59"/>
      <c r="IA29" s="59"/>
      <c r="IB29" s="59"/>
      <c r="IC29" s="59"/>
      <c r="ID29" s="59">
        <f>1+6</f>
        <v>7</v>
      </c>
      <c r="IE29" s="59"/>
      <c r="IF29" s="59">
        <f>2+6</f>
        <v>8</v>
      </c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59"/>
      <c r="JH29" s="59">
        <f>(0+2)*1.2</f>
        <v>2.4</v>
      </c>
      <c r="JI29" s="59">
        <v>0</v>
      </c>
      <c r="JJ29" s="59"/>
      <c r="JK29" s="59"/>
      <c r="JL29" s="59"/>
      <c r="JM29" s="59"/>
      <c r="JN29" s="59">
        <v>0</v>
      </c>
      <c r="JO29" s="59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59"/>
      <c r="KC29" s="59"/>
      <c r="KD29" s="59">
        <v>0</v>
      </c>
      <c r="KE29" s="59"/>
      <c r="KF29" s="59"/>
      <c r="KG29" s="59"/>
      <c r="KH29" s="59">
        <v>0</v>
      </c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</row>
    <row r="30" spans="1:322" s="5" customFormat="1" ht="18" customHeight="1" x14ac:dyDescent="0.2">
      <c r="A30" s="7"/>
      <c r="B30" s="6"/>
      <c r="C30" s="1"/>
      <c r="D30" s="4"/>
      <c r="E30" s="2"/>
      <c r="F30" s="2" t="s">
        <v>119</v>
      </c>
      <c r="G30" s="1">
        <v>11516</v>
      </c>
      <c r="H30" s="1">
        <f t="shared" si="0"/>
        <v>25</v>
      </c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>
        <v>2</v>
      </c>
      <c r="ER30"/>
      <c r="ES30"/>
      <c r="ET30">
        <v>0</v>
      </c>
      <c r="EU30"/>
      <c r="EV30"/>
      <c r="EW30"/>
      <c r="EX30"/>
      <c r="EY30">
        <f>2+4</f>
        <v>6</v>
      </c>
      <c r="EZ30"/>
      <c r="FA30"/>
      <c r="FB30"/>
      <c r="FC30"/>
      <c r="FD30"/>
      <c r="FE30"/>
      <c r="FF30"/>
      <c r="FG30" s="58">
        <f>3+1</f>
        <v>4</v>
      </c>
      <c r="FH30" s="58">
        <v>0</v>
      </c>
      <c r="FI30" s="59"/>
      <c r="FJ30" s="59"/>
      <c r="FK30" s="59"/>
      <c r="FL30" s="58"/>
      <c r="FM30" s="59"/>
      <c r="FN30" s="59"/>
      <c r="FO30" s="58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8"/>
      <c r="GE30" s="59"/>
      <c r="GF30" s="59">
        <f>2+2</f>
        <v>4</v>
      </c>
      <c r="GG30" s="59">
        <v>0</v>
      </c>
      <c r="GH30" s="59"/>
      <c r="GI30" s="59"/>
      <c r="GJ30" s="59"/>
      <c r="GK30" s="59"/>
      <c r="GL30" s="59"/>
      <c r="GM30" s="59">
        <v>2</v>
      </c>
      <c r="GN30" s="59"/>
      <c r="GO30" s="59">
        <v>1</v>
      </c>
      <c r="GP30" s="59"/>
      <c r="GQ30" s="59"/>
      <c r="GR30" s="59"/>
      <c r="GS30" s="59"/>
      <c r="GT30" s="59"/>
      <c r="GU30" s="59"/>
      <c r="GV30" s="59"/>
      <c r="GW30" s="59">
        <v>1</v>
      </c>
      <c r="GX30" s="59">
        <f>2+3</f>
        <v>5</v>
      </c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</row>
    <row r="31" spans="1:322" ht="18" customHeight="1" x14ac:dyDescent="0.2">
      <c r="A31" s="7">
        <v>10</v>
      </c>
      <c r="B31" s="6" t="s">
        <v>182</v>
      </c>
      <c r="C31" s="1">
        <v>7124</v>
      </c>
      <c r="D31" s="1" t="s">
        <v>285</v>
      </c>
      <c r="E31" t="s">
        <v>116</v>
      </c>
      <c r="F31" s="2" t="s">
        <v>183</v>
      </c>
      <c r="G31" s="1">
        <v>6813</v>
      </c>
      <c r="H31" s="1">
        <f t="shared" si="0"/>
        <v>50.4</v>
      </c>
      <c r="I31" s="7">
        <f>H31</f>
        <v>50.4</v>
      </c>
      <c r="J31" s="1"/>
      <c r="K31" s="1"/>
      <c r="M31" s="1"/>
      <c r="AM31" s="1">
        <v>3</v>
      </c>
      <c r="AN31" s="1">
        <v>7</v>
      </c>
      <c r="AQ31" s="1">
        <v>5</v>
      </c>
      <c r="AR31" s="1">
        <v>4</v>
      </c>
      <c r="CM31" s="1">
        <v>1</v>
      </c>
      <c r="CN31" s="1">
        <v>2</v>
      </c>
      <c r="CY31" s="1">
        <v>4</v>
      </c>
      <c r="FG31" s="59"/>
      <c r="FH31" s="59"/>
      <c r="FI31" s="59"/>
      <c r="FJ31" s="59"/>
      <c r="FK31" s="59"/>
      <c r="FL31" s="58"/>
      <c r="FM31" s="59"/>
      <c r="FN31" s="59"/>
      <c r="FO31" s="58"/>
      <c r="FP31" s="59"/>
      <c r="FQ31" s="59"/>
      <c r="FR31" s="59"/>
      <c r="FS31" s="59"/>
      <c r="FT31" s="59"/>
      <c r="FU31" s="59"/>
      <c r="FV31" s="59"/>
      <c r="FW31" s="59"/>
      <c r="FX31" s="59"/>
      <c r="FY31" s="58">
        <v>5</v>
      </c>
      <c r="FZ31" s="59"/>
      <c r="GA31" s="58">
        <f>4+3</f>
        <v>7</v>
      </c>
      <c r="GB31" s="59"/>
      <c r="GC31" s="59"/>
      <c r="GD31" s="58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>
        <v>0</v>
      </c>
      <c r="GQ31" s="59">
        <v>2</v>
      </c>
      <c r="GR31" s="59"/>
      <c r="GS31" s="59"/>
      <c r="GT31" s="59"/>
      <c r="GU31" s="59"/>
      <c r="GV31" s="59"/>
      <c r="GW31" s="59"/>
      <c r="GX31" s="59"/>
      <c r="GY31" s="59"/>
      <c r="GZ31" s="59">
        <v>3</v>
      </c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JI31" s="1">
        <v>0</v>
      </c>
      <c r="JO31" s="1">
        <f>2*1.2</f>
        <v>2.4</v>
      </c>
      <c r="JV31" s="1">
        <v>2</v>
      </c>
      <c r="JW31" s="1">
        <v>3</v>
      </c>
      <c r="LG31"/>
      <c r="LH31"/>
      <c r="LI31"/>
      <c r="LJ31"/>
    </row>
    <row r="32" spans="1:322" s="5" customFormat="1" ht="18" customHeight="1" x14ac:dyDescent="0.2">
      <c r="A32" s="7">
        <v>11</v>
      </c>
      <c r="B32" s="6" t="s">
        <v>253</v>
      </c>
      <c r="C32" s="1">
        <v>8039</v>
      </c>
      <c r="D32" s="1" t="s">
        <v>290</v>
      </c>
      <c r="E32" t="s">
        <v>129</v>
      </c>
      <c r="F32" s="58" t="s">
        <v>255</v>
      </c>
      <c r="G32" s="60">
        <v>10031</v>
      </c>
      <c r="H32" s="1">
        <f t="shared" si="0"/>
        <v>31</v>
      </c>
      <c r="I32" s="7">
        <f>SUM(H32:H33)</f>
        <v>45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59"/>
      <c r="FH32" s="59"/>
      <c r="FI32" s="59"/>
      <c r="FJ32" s="59"/>
      <c r="FK32" s="59"/>
      <c r="FL32" s="58"/>
      <c r="FM32" s="59"/>
      <c r="FN32" s="59"/>
      <c r="FO32" s="58"/>
      <c r="FP32" s="58">
        <v>2</v>
      </c>
      <c r="FQ32" s="58">
        <f>2+4</f>
        <v>6</v>
      </c>
      <c r="FR32" s="59"/>
      <c r="FS32" s="59"/>
      <c r="FT32" s="59"/>
      <c r="FU32" s="59"/>
      <c r="FV32" s="59"/>
      <c r="FW32" s="58">
        <f>3+2</f>
        <v>5</v>
      </c>
      <c r="FX32" s="58">
        <f>3+2</f>
        <v>5</v>
      </c>
      <c r="FY32" s="59"/>
      <c r="FZ32" s="59"/>
      <c r="GA32" s="59"/>
      <c r="GB32" s="59"/>
      <c r="GC32" s="59"/>
      <c r="GD32" s="58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>
        <v>1</v>
      </c>
      <c r="JI32" s="1">
        <v>5</v>
      </c>
      <c r="JJ32" s="1"/>
      <c r="JK32" s="1"/>
      <c r="JL32" s="1"/>
      <c r="JM32" s="1"/>
      <c r="JN32" s="1">
        <v>3</v>
      </c>
      <c r="JO32" s="1">
        <v>1</v>
      </c>
      <c r="JP32" s="1"/>
      <c r="JQ32" s="1"/>
      <c r="JR32" s="1"/>
      <c r="JS32" s="1"/>
      <c r="JT32" s="1">
        <v>0</v>
      </c>
      <c r="JU32" s="1"/>
      <c r="JV32" s="1">
        <v>3</v>
      </c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</row>
    <row r="33" spans="1:322" s="5" customFormat="1" ht="18" customHeight="1" x14ac:dyDescent="0.2">
      <c r="A33" s="7"/>
      <c r="B33" s="6"/>
      <c r="C33" s="1"/>
      <c r="D33" s="1"/>
      <c r="E33"/>
      <c r="F33" s="2" t="s">
        <v>254</v>
      </c>
      <c r="G33" s="1">
        <v>10251</v>
      </c>
      <c r="H33" s="1">
        <f t="shared" si="0"/>
        <v>14</v>
      </c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>
        <v>3</v>
      </c>
      <c r="CL33" s="1"/>
      <c r="CM33" s="1">
        <v>0</v>
      </c>
      <c r="CN33" s="1"/>
      <c r="CO33" s="1"/>
      <c r="CP33" s="1"/>
      <c r="CQ33" s="1">
        <v>0</v>
      </c>
      <c r="CR33" s="1"/>
      <c r="CS33" s="1">
        <v>0</v>
      </c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>
        <v>3</v>
      </c>
      <c r="JI33" s="1">
        <v>0</v>
      </c>
      <c r="JJ33" s="1"/>
      <c r="JK33" s="1"/>
      <c r="JL33" s="1"/>
      <c r="JM33" s="1"/>
      <c r="JN33" s="1">
        <v>1</v>
      </c>
      <c r="JO33" s="1">
        <v>2</v>
      </c>
      <c r="JP33" s="1"/>
      <c r="JQ33" s="1"/>
      <c r="JR33" s="1"/>
      <c r="JS33" s="1"/>
      <c r="JT33" s="1">
        <v>0</v>
      </c>
      <c r="JU33" s="1"/>
      <c r="JV33" s="1">
        <v>5</v>
      </c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</row>
    <row r="34" spans="1:322" s="5" customFormat="1" ht="18" customHeight="1" x14ac:dyDescent="0.2">
      <c r="A34" s="7">
        <v>12</v>
      </c>
      <c r="B34" s="6" t="s">
        <v>120</v>
      </c>
      <c r="C34" s="1">
        <v>7998</v>
      </c>
      <c r="D34" s="4" t="s">
        <v>287</v>
      </c>
      <c r="E34" s="2" t="s">
        <v>114</v>
      </c>
      <c r="F34" s="23" t="s">
        <v>121</v>
      </c>
      <c r="G34" s="1">
        <v>10853</v>
      </c>
      <c r="H34" s="1">
        <f t="shared" si="0"/>
        <v>27</v>
      </c>
      <c r="I34" s="7">
        <f>SUM(H34:H36)</f>
        <v>37</v>
      </c>
      <c r="J34" s="1"/>
      <c r="K34" s="1"/>
      <c r="L34" s="1">
        <v>3</v>
      </c>
      <c r="M34" s="1"/>
      <c r="N34" s="1">
        <v>4</v>
      </c>
      <c r="O34" s="1"/>
      <c r="P34" s="1"/>
      <c r="Q34" s="1"/>
      <c r="R34" s="1"/>
      <c r="S34" s="1">
        <v>4</v>
      </c>
      <c r="T34" s="1"/>
      <c r="U34" s="1">
        <v>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>
        <v>6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>
        <f>2+4</f>
        <v>6</v>
      </c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</row>
    <row r="35" spans="1:322" s="5" customFormat="1" ht="18" customHeight="1" x14ac:dyDescent="0.2">
      <c r="A35" s="7"/>
      <c r="B35" s="6"/>
      <c r="C35" s="1"/>
      <c r="D35" s="4"/>
      <c r="E35" s="2"/>
      <c r="F35" s="2" t="s">
        <v>122</v>
      </c>
      <c r="G35" s="1">
        <v>10989</v>
      </c>
      <c r="H35" s="1">
        <f t="shared" si="0"/>
        <v>7</v>
      </c>
      <c r="I35" s="7"/>
      <c r="J35" s="1"/>
      <c r="K35" s="1"/>
      <c r="L35" s="1">
        <v>1</v>
      </c>
      <c r="M35" s="1"/>
      <c r="N35" s="1">
        <v>0</v>
      </c>
      <c r="O35" s="1"/>
      <c r="P35" s="1"/>
      <c r="Q35" s="1"/>
      <c r="R35" s="1"/>
      <c r="S35" s="1">
        <v>3</v>
      </c>
      <c r="T35" s="1"/>
      <c r="U35" s="1">
        <v>1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>
        <f>1+1</f>
        <v>2</v>
      </c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</row>
    <row r="36" spans="1:322" s="5" customFormat="1" ht="18" customHeight="1" x14ac:dyDescent="0.2">
      <c r="A36" s="7"/>
      <c r="B36" s="6"/>
      <c r="C36" s="1"/>
      <c r="D36" s="4"/>
      <c r="E36" s="2"/>
      <c r="F36" s="24" t="s">
        <v>123</v>
      </c>
      <c r="G36" s="1">
        <v>11318</v>
      </c>
      <c r="H36" s="1">
        <f t="shared" si="0"/>
        <v>3</v>
      </c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>
        <v>2</v>
      </c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>
        <v>1</v>
      </c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</row>
    <row r="37" spans="1:322" s="5" customFormat="1" ht="18" customHeight="1" x14ac:dyDescent="0.2">
      <c r="A37" s="7">
        <v>13</v>
      </c>
      <c r="B37" s="6" t="s">
        <v>186</v>
      </c>
      <c r="C37" s="1">
        <v>7468</v>
      </c>
      <c r="D37" s="4" t="s">
        <v>285</v>
      </c>
      <c r="E37" s="2" t="s">
        <v>133</v>
      </c>
      <c r="F37" s="2" t="s">
        <v>135</v>
      </c>
      <c r="G37" s="1">
        <v>10715</v>
      </c>
      <c r="H37" s="1">
        <f t="shared" si="0"/>
        <v>25</v>
      </c>
      <c r="I37" s="7">
        <f>SUM(H37:H38)</f>
        <v>36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>
        <v>3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>
        <v>1</v>
      </c>
      <c r="AZ37" s="1"/>
      <c r="BA37" s="1">
        <v>7</v>
      </c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59"/>
      <c r="KC37" s="59"/>
      <c r="KD37" s="59">
        <f>4+3</f>
        <v>7</v>
      </c>
      <c r="KE37" s="59"/>
      <c r="KF37" s="59"/>
      <c r="KG37" s="59"/>
      <c r="KH37" s="59">
        <f>3+4</f>
        <v>7</v>
      </c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</row>
    <row r="38" spans="1:322" s="5" customFormat="1" ht="18" customHeight="1" x14ac:dyDescent="0.2">
      <c r="A38" s="7"/>
      <c r="B38" s="6"/>
      <c r="C38" s="1"/>
      <c r="D38" s="4"/>
      <c r="E38" s="2"/>
      <c r="F38" s="2" t="s">
        <v>293</v>
      </c>
      <c r="G38" s="1">
        <v>9147</v>
      </c>
      <c r="H38" s="1">
        <f t="shared" si="0"/>
        <v>11</v>
      </c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>
        <v>2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>
        <v>0</v>
      </c>
      <c r="AZ38" s="1"/>
      <c r="BA38" s="1">
        <v>5</v>
      </c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/>
      <c r="EB38"/>
      <c r="EC38"/>
      <c r="ED38">
        <v>1</v>
      </c>
      <c r="EE38"/>
      <c r="EF38">
        <v>3</v>
      </c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59"/>
      <c r="KC38" s="59"/>
      <c r="KD38" s="59">
        <v>0</v>
      </c>
      <c r="KE38" s="59"/>
      <c r="KF38" s="59"/>
      <c r="KG38" s="59"/>
      <c r="KH38" s="59">
        <v>0</v>
      </c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</row>
    <row r="39" spans="1:322" s="5" customFormat="1" ht="18" customHeight="1" x14ac:dyDescent="0.2">
      <c r="A39" s="7">
        <v>14</v>
      </c>
      <c r="B39" s="6" t="s">
        <v>153</v>
      </c>
      <c r="C39" s="1">
        <v>6705</v>
      </c>
      <c r="D39" s="4" t="s">
        <v>289</v>
      </c>
      <c r="E39" s="2" t="s">
        <v>134</v>
      </c>
      <c r="F39" s="2" t="s">
        <v>154</v>
      </c>
      <c r="G39" s="1">
        <v>6970</v>
      </c>
      <c r="H39" s="1">
        <f t="shared" si="0"/>
        <v>28</v>
      </c>
      <c r="I39" s="7">
        <f>H39</f>
        <v>28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>
        <v>8</v>
      </c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/>
      <c r="EB39"/>
      <c r="EC39"/>
      <c r="ED39"/>
      <c r="EE39"/>
      <c r="EF39">
        <f>4+3</f>
        <v>7</v>
      </c>
      <c r="EG39"/>
      <c r="EH39"/>
      <c r="EI39"/>
      <c r="EJ39"/>
      <c r="EK39"/>
      <c r="EL39"/>
      <c r="EM39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>
        <v>1</v>
      </c>
      <c r="KE39" s="1"/>
      <c r="KF39" s="1"/>
      <c r="KG39" s="1"/>
      <c r="KH39" s="1">
        <v>3</v>
      </c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>
        <v>6</v>
      </c>
      <c r="KZ39" s="1">
        <v>3</v>
      </c>
      <c r="LA39" s="1"/>
      <c r="LB39" s="1"/>
      <c r="LC39" s="1"/>
      <c r="LD39" s="1"/>
      <c r="LE39" s="1"/>
      <c r="LF39" s="1"/>
    </row>
    <row r="40" spans="1:322" ht="18" customHeight="1" x14ac:dyDescent="0.2">
      <c r="A40" s="7">
        <v>15</v>
      </c>
      <c r="B40" s="6" t="s">
        <v>184</v>
      </c>
      <c r="C40" s="1">
        <v>8349</v>
      </c>
      <c r="D40" s="4" t="s">
        <v>285</v>
      </c>
      <c r="E40" s="2" t="s">
        <v>114</v>
      </c>
      <c r="F40" s="2" t="s">
        <v>185</v>
      </c>
      <c r="G40" s="1">
        <v>10933</v>
      </c>
      <c r="H40" s="1">
        <f t="shared" ref="H40:H71" si="1">SUM(J40:LF40)</f>
        <v>26.4</v>
      </c>
      <c r="I40" s="7">
        <f>Tabuľka3[[#This Row],[Stĺpec9]]</f>
        <v>26.4</v>
      </c>
      <c r="J40" s="1"/>
      <c r="K40" s="1"/>
      <c r="M40" s="1"/>
      <c r="BW40" s="1">
        <v>6</v>
      </c>
      <c r="BX40" s="1">
        <v>12</v>
      </c>
      <c r="JG40" s="59"/>
      <c r="JH40" s="59"/>
      <c r="JI40" s="59"/>
      <c r="JJ40" s="59">
        <f>(0+2)*1.2</f>
        <v>2.4</v>
      </c>
      <c r="JK40" s="59"/>
      <c r="JL40" s="59"/>
      <c r="JM40" s="59"/>
      <c r="JN40" s="59"/>
      <c r="JO40" s="59"/>
      <c r="JP40" s="59">
        <f>(1+4)*1.2</f>
        <v>6</v>
      </c>
      <c r="LG40"/>
      <c r="LH40"/>
      <c r="LI40"/>
      <c r="LJ40"/>
    </row>
    <row r="41" spans="1:322" s="5" customFormat="1" ht="18" customHeight="1" x14ac:dyDescent="0.2">
      <c r="A41" s="7">
        <v>16</v>
      </c>
      <c r="B41" s="6" t="s">
        <v>187</v>
      </c>
      <c r="C41" s="1">
        <v>7539</v>
      </c>
      <c r="D41" s="4" t="s">
        <v>285</v>
      </c>
      <c r="E41" s="2" t="s">
        <v>188</v>
      </c>
      <c r="F41" s="2" t="s">
        <v>292</v>
      </c>
      <c r="G41" s="1">
        <v>10474</v>
      </c>
      <c r="H41" s="1">
        <f t="shared" si="1"/>
        <v>15.6</v>
      </c>
      <c r="I41" s="7">
        <f>H41</f>
        <v>15.6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>
        <v>1.2</v>
      </c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/>
      <c r="DC41">
        <f>(0+3)*1.2</f>
        <v>3.5999999999999996</v>
      </c>
      <c r="DD41"/>
      <c r="DE41">
        <f>(0+4)*1.2</f>
        <v>4.8</v>
      </c>
      <c r="DF41"/>
      <c r="DG41">
        <f>(0+5)*1.2</f>
        <v>6</v>
      </c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</row>
    <row r="42" spans="1:322" s="5" customFormat="1" ht="18" customHeight="1" x14ac:dyDescent="0.2">
      <c r="A42" s="7">
        <v>17</v>
      </c>
      <c r="B42" s="6" t="s">
        <v>257</v>
      </c>
      <c r="C42" s="1">
        <v>8604</v>
      </c>
      <c r="D42" s="1" t="s">
        <v>290</v>
      </c>
      <c r="E42" t="s">
        <v>114</v>
      </c>
      <c r="F42" s="2" t="s">
        <v>177</v>
      </c>
      <c r="G42" s="1">
        <v>8781</v>
      </c>
      <c r="H42" s="1">
        <f t="shared" si="1"/>
        <v>7</v>
      </c>
      <c r="I42" s="7">
        <f>SUM(H42:H43)</f>
        <v>15</v>
      </c>
      <c r="J42" s="1"/>
      <c r="K42" s="1"/>
      <c r="L42" s="1"/>
      <c r="M42" s="1"/>
      <c r="N42" s="1">
        <v>1</v>
      </c>
      <c r="O42" s="1"/>
      <c r="P42" s="1"/>
      <c r="Q42" s="1"/>
      <c r="R42" s="1"/>
      <c r="S42" s="1"/>
      <c r="T42" s="1"/>
      <c r="U42" s="1">
        <v>0</v>
      </c>
      <c r="V42" s="1"/>
      <c r="W42" s="1"/>
      <c r="X42" s="1"/>
      <c r="Y42" s="1"/>
      <c r="Z42" s="1"/>
      <c r="AA42" s="1">
        <v>0</v>
      </c>
      <c r="AB42" s="1"/>
      <c r="AC42" s="1"/>
      <c r="AD42" s="1"/>
      <c r="AE42" s="1"/>
      <c r="AF42" s="1"/>
      <c r="AG42" s="1"/>
      <c r="AH42" s="1"/>
      <c r="AI42" s="1"/>
      <c r="AJ42" s="1"/>
      <c r="AK42" s="1">
        <v>0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59"/>
      <c r="KV42" s="59"/>
      <c r="KW42" s="59"/>
      <c r="KX42" s="59">
        <f>1</f>
        <v>1</v>
      </c>
      <c r="KY42" s="59"/>
      <c r="KZ42" s="59"/>
      <c r="LA42" s="59"/>
      <c r="LB42" s="59"/>
      <c r="LC42" s="59"/>
      <c r="LD42" s="59">
        <f>3+2</f>
        <v>5</v>
      </c>
      <c r="LE42" s="1"/>
      <c r="LF42" s="1"/>
    </row>
    <row r="43" spans="1:322" s="5" customFormat="1" ht="18" customHeight="1" x14ac:dyDescent="0.2">
      <c r="A43" s="7"/>
      <c r="B43" s="6"/>
      <c r="C43" s="1"/>
      <c r="D43" s="1"/>
      <c r="E43"/>
      <c r="F43" s="2" t="s">
        <v>258</v>
      </c>
      <c r="G43" s="1">
        <v>9547</v>
      </c>
      <c r="H43" s="1">
        <f t="shared" si="1"/>
        <v>8</v>
      </c>
      <c r="I43" s="7"/>
      <c r="J43" s="1">
        <v>0</v>
      </c>
      <c r="K43" s="1">
        <v>2</v>
      </c>
      <c r="L43" s="1"/>
      <c r="M43" s="1"/>
      <c r="N43" s="1"/>
      <c r="O43" s="1"/>
      <c r="P43" s="1"/>
      <c r="Q43" s="1">
        <v>0</v>
      </c>
      <c r="R43" s="1">
        <v>0</v>
      </c>
      <c r="S43" s="1"/>
      <c r="T43" s="1"/>
      <c r="U43" s="1"/>
      <c r="V43" s="1"/>
      <c r="W43" s="1"/>
      <c r="X43" s="1">
        <v>0</v>
      </c>
      <c r="Y43" s="1"/>
      <c r="Z43" s="1"/>
      <c r="AA43" s="1"/>
      <c r="AB43" s="1"/>
      <c r="AC43" s="1">
        <v>0</v>
      </c>
      <c r="AD43" s="1"/>
      <c r="AE43" s="1"/>
      <c r="AF43" s="1"/>
      <c r="AG43" s="1">
        <v>2</v>
      </c>
      <c r="AH43" s="1">
        <v>0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>
        <v>0</v>
      </c>
      <c r="AW43" s="1">
        <v>4</v>
      </c>
      <c r="AX43" s="1"/>
      <c r="AY43" s="1"/>
      <c r="AZ43" s="1"/>
      <c r="BA43" s="1"/>
      <c r="BB43" s="1"/>
      <c r="BC43" s="1"/>
      <c r="BD43" s="1">
        <v>0</v>
      </c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</row>
    <row r="44" spans="1:322" s="5" customFormat="1" ht="18" customHeight="1" x14ac:dyDescent="0.2">
      <c r="A44" s="7">
        <v>18</v>
      </c>
      <c r="B44" s="6" t="s">
        <v>125</v>
      </c>
      <c r="C44" s="1">
        <v>5794</v>
      </c>
      <c r="D44" s="1" t="s">
        <v>287</v>
      </c>
      <c r="E44" t="s">
        <v>127</v>
      </c>
      <c r="F44" s="2" t="s">
        <v>126</v>
      </c>
      <c r="G44" s="1">
        <v>9909</v>
      </c>
      <c r="H44" s="1">
        <f t="shared" si="1"/>
        <v>11</v>
      </c>
      <c r="I44" s="7">
        <f>H44</f>
        <v>11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/>
      <c r="DJ44"/>
      <c r="DK44"/>
      <c r="DL44">
        <v>0</v>
      </c>
      <c r="DM44">
        <v>1</v>
      </c>
      <c r="DN44"/>
      <c r="DO44"/>
      <c r="DP44"/>
      <c r="DQ44"/>
      <c r="DR44"/>
      <c r="DS44"/>
      <c r="DT44">
        <v>2</v>
      </c>
      <c r="DU44">
        <v>0</v>
      </c>
      <c r="DV44"/>
      <c r="DW44"/>
      <c r="DX44"/>
      <c r="DY44"/>
      <c r="DZ44"/>
      <c r="EA44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/>
      <c r="ER44"/>
      <c r="ES44"/>
      <c r="ET44">
        <v>0</v>
      </c>
      <c r="EU44">
        <v>0</v>
      </c>
      <c r="EV44"/>
      <c r="EW44"/>
      <c r="EX44"/>
      <c r="EY44"/>
      <c r="EZ44"/>
      <c r="FA44"/>
      <c r="FB44">
        <v>0</v>
      </c>
      <c r="FC44">
        <f>1+0</f>
        <v>1</v>
      </c>
      <c r="FD44"/>
      <c r="FE44"/>
      <c r="FF44"/>
      <c r="FG44"/>
      <c r="FH44"/>
      <c r="FI44">
        <v>2</v>
      </c>
      <c r="FJ44">
        <v>5</v>
      </c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</row>
    <row r="45" spans="1:322" s="5" customFormat="1" ht="18" customHeight="1" x14ac:dyDescent="0.2">
      <c r="A45" s="7">
        <v>19</v>
      </c>
      <c r="B45" s="6" t="s">
        <v>256</v>
      </c>
      <c r="C45" s="1">
        <v>9008</v>
      </c>
      <c r="D45" s="4" t="s">
        <v>290</v>
      </c>
      <c r="E45" s="2" t="s">
        <v>116</v>
      </c>
      <c r="F45" s="2" t="s">
        <v>117</v>
      </c>
      <c r="G45" s="1">
        <v>10993</v>
      </c>
      <c r="H45" s="1">
        <f t="shared" si="1"/>
        <v>10</v>
      </c>
      <c r="I45" s="7">
        <f>Tabuľka3[[#This Row],[Stĺpec9]]</f>
        <v>10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>
        <v>0</v>
      </c>
      <c r="ER45"/>
      <c r="ES45"/>
      <c r="ET45">
        <v>0</v>
      </c>
      <c r="EU45"/>
      <c r="EV45"/>
      <c r="EW45"/>
      <c r="EX45"/>
      <c r="EY45">
        <v>1</v>
      </c>
      <c r="EZ45"/>
      <c r="FA45" s="1"/>
      <c r="FB45" s="1"/>
      <c r="FC45" s="1"/>
      <c r="FD45" s="1"/>
      <c r="FE45" s="1"/>
      <c r="FF45" s="1"/>
      <c r="FG45" s="59"/>
      <c r="FH45" s="59"/>
      <c r="FI45" s="59"/>
      <c r="FJ45" s="59"/>
      <c r="FK45" s="59"/>
      <c r="FL45" s="58"/>
      <c r="FM45" s="59"/>
      <c r="FN45" s="59"/>
      <c r="FO45" s="58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8"/>
      <c r="GE45" s="59">
        <f>1+1</f>
        <v>2</v>
      </c>
      <c r="GF45" s="59"/>
      <c r="GG45" s="59">
        <v>0</v>
      </c>
      <c r="GH45" s="59"/>
      <c r="GI45" s="59"/>
      <c r="GJ45" s="59"/>
      <c r="GK45" s="59"/>
      <c r="GL45" s="59"/>
      <c r="GM45" s="59">
        <v>0</v>
      </c>
      <c r="GN45" s="59"/>
      <c r="GO45" s="59"/>
      <c r="GP45" s="59"/>
      <c r="GQ45" s="59"/>
      <c r="GR45" s="59"/>
      <c r="GS45" s="59"/>
      <c r="GT45" s="59"/>
      <c r="GU45" s="59"/>
      <c r="GV45" s="59">
        <v>2</v>
      </c>
      <c r="GW45" s="59">
        <v>1</v>
      </c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59"/>
      <c r="JT45" s="59">
        <v>0</v>
      </c>
      <c r="JU45" s="59">
        <f>1+3</f>
        <v>4</v>
      </c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</row>
    <row r="46" spans="1:322" s="5" customFormat="1" ht="18" customHeight="1" x14ac:dyDescent="0.2">
      <c r="A46" s="7">
        <v>20</v>
      </c>
      <c r="B46" s="6" t="s">
        <v>155</v>
      </c>
      <c r="C46" s="1">
        <v>7089</v>
      </c>
      <c r="D46" s="4" t="s">
        <v>289</v>
      </c>
      <c r="E46" t="s">
        <v>136</v>
      </c>
      <c r="F46" s="2" t="s">
        <v>156</v>
      </c>
      <c r="G46" s="1">
        <v>10639</v>
      </c>
      <c r="H46" s="1">
        <f t="shared" si="1"/>
        <v>9</v>
      </c>
      <c r="I46" s="7">
        <f>H46</f>
        <v>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59"/>
      <c r="FH46" s="58">
        <v>2</v>
      </c>
      <c r="FI46" s="58">
        <v>1</v>
      </c>
      <c r="FJ46" s="59"/>
      <c r="FK46" s="59"/>
      <c r="FL46" s="58"/>
      <c r="FM46" s="59"/>
      <c r="FN46" s="59"/>
      <c r="FO46" s="58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8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>
        <v>3</v>
      </c>
      <c r="HH46" s="59">
        <v>3</v>
      </c>
      <c r="HI46" s="59"/>
      <c r="HJ46" s="59"/>
      <c r="HK46" s="59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</row>
    <row r="47" spans="1:322" ht="18" customHeight="1" x14ac:dyDescent="0.2">
      <c r="B47" s="13" t="s">
        <v>157</v>
      </c>
      <c r="C47" s="1">
        <v>7779</v>
      </c>
      <c r="D47" s="4" t="s">
        <v>289</v>
      </c>
      <c r="E47" s="2" t="s">
        <v>129</v>
      </c>
      <c r="F47" s="2" t="s">
        <v>158</v>
      </c>
      <c r="G47" s="1">
        <v>11639</v>
      </c>
      <c r="H47" s="1">
        <f t="shared" si="1"/>
        <v>9</v>
      </c>
      <c r="I47" s="7">
        <f>H47</f>
        <v>9</v>
      </c>
      <c r="J47" s="1"/>
      <c r="K47" s="1"/>
      <c r="M47" s="1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JR47" s="62"/>
      <c r="JS47" s="62"/>
      <c r="JT47" s="62"/>
      <c r="JU47" s="62">
        <f>2+7</f>
        <v>9</v>
      </c>
      <c r="JV47" s="62"/>
      <c r="LG47"/>
      <c r="LH47"/>
      <c r="LI47"/>
      <c r="LJ47"/>
    </row>
    <row r="48" spans="1:322" s="5" customFormat="1" ht="18" customHeight="1" x14ac:dyDescent="0.2">
      <c r="A48" s="7">
        <v>22</v>
      </c>
      <c r="B48" s="6" t="s">
        <v>189</v>
      </c>
      <c r="C48" s="1">
        <v>8828</v>
      </c>
      <c r="D48" s="4" t="s">
        <v>285</v>
      </c>
      <c r="E48" s="2" t="s">
        <v>114</v>
      </c>
      <c r="F48" s="23" t="s">
        <v>294</v>
      </c>
      <c r="G48" s="1">
        <v>7701</v>
      </c>
      <c r="H48" s="1">
        <f t="shared" si="1"/>
        <v>7</v>
      </c>
      <c r="I48" s="7">
        <f>H48</f>
        <v>7</v>
      </c>
      <c r="J48" s="1"/>
      <c r="K48" s="1"/>
      <c r="L48" s="1"/>
      <c r="M48" s="1"/>
      <c r="N48" s="1">
        <v>2</v>
      </c>
      <c r="O48" s="1"/>
      <c r="P48" s="1"/>
      <c r="Q48" s="1"/>
      <c r="R48" s="1"/>
      <c r="S48" s="1"/>
      <c r="T48" s="1"/>
      <c r="U48" s="1">
        <v>2</v>
      </c>
      <c r="V48" s="1"/>
      <c r="W48" s="1"/>
      <c r="X48" s="1"/>
      <c r="Y48" s="1"/>
      <c r="Z48" s="1"/>
      <c r="AA48" s="1">
        <v>2</v>
      </c>
      <c r="AB48" s="1"/>
      <c r="AC48" s="1"/>
      <c r="AD48" s="1"/>
      <c r="AE48" s="1"/>
      <c r="AF48" s="1"/>
      <c r="AG48" s="1"/>
      <c r="AH48" s="1"/>
      <c r="AI48" s="1"/>
      <c r="AJ48" s="1"/>
      <c r="AK48" s="1">
        <v>1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</row>
    <row r="49" spans="1:318" s="5" customFormat="1" ht="18" customHeight="1" x14ac:dyDescent="0.2">
      <c r="A49" s="7">
        <v>23</v>
      </c>
      <c r="B49" s="6" t="s">
        <v>261</v>
      </c>
      <c r="C49" s="1">
        <v>8401</v>
      </c>
      <c r="D49" s="4" t="s">
        <v>290</v>
      </c>
      <c r="E49" s="2" t="s">
        <v>263</v>
      </c>
      <c r="F49" s="2" t="s">
        <v>262</v>
      </c>
      <c r="G49" s="1">
        <v>9925</v>
      </c>
      <c r="H49" s="1">
        <f t="shared" si="1"/>
        <v>6</v>
      </c>
      <c r="I49" s="7">
        <f>H49</f>
        <v>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>
        <v>0</v>
      </c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/>
      <c r="EB49"/>
      <c r="EC49"/>
      <c r="ED49">
        <v>3</v>
      </c>
      <c r="EE49">
        <v>3</v>
      </c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59"/>
      <c r="JH49" s="59">
        <v>0</v>
      </c>
      <c r="JI49" s="59"/>
      <c r="JJ49" s="59"/>
      <c r="JK49" s="59"/>
      <c r="JL49" s="59"/>
      <c r="JM49" s="59"/>
      <c r="JN49" s="59">
        <v>0</v>
      </c>
      <c r="JO49" s="59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</row>
    <row r="50" spans="1:318" s="5" customFormat="1" ht="18" customHeight="1" x14ac:dyDescent="0.2">
      <c r="A50" s="7"/>
      <c r="B50" s="6" t="s">
        <v>191</v>
      </c>
      <c r="C50" s="1">
        <v>7931</v>
      </c>
      <c r="D50" s="1" t="s">
        <v>290</v>
      </c>
      <c r="E50" t="s">
        <v>282</v>
      </c>
      <c r="F50" s="2" t="s">
        <v>192</v>
      </c>
      <c r="G50" s="1">
        <v>10096</v>
      </c>
      <c r="H50" s="1">
        <f t="shared" si="1"/>
        <v>6</v>
      </c>
      <c r="I50" s="7">
        <f>H50</f>
        <v>6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>
        <v>0</v>
      </c>
      <c r="AZ50" s="1">
        <v>0</v>
      </c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/>
      <c r="DJ50"/>
      <c r="DK50"/>
      <c r="DL50">
        <v>0</v>
      </c>
      <c r="DM50">
        <v>0</v>
      </c>
      <c r="DN50"/>
      <c r="DO50"/>
      <c r="DP50"/>
      <c r="DQ50"/>
      <c r="DR50"/>
      <c r="DS50"/>
      <c r="DT50">
        <v>0</v>
      </c>
      <c r="DU50">
        <v>0</v>
      </c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>
        <v>0</v>
      </c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59"/>
      <c r="FH50" s="59"/>
      <c r="FI50" s="58">
        <v>0</v>
      </c>
      <c r="FJ50" s="58">
        <v>1</v>
      </c>
      <c r="FK50" s="59"/>
      <c r="FL50" s="58"/>
      <c r="FM50" s="59"/>
      <c r="FN50" s="59"/>
      <c r="FO50" s="58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8"/>
      <c r="GE50" s="59"/>
      <c r="GF50" s="59"/>
      <c r="GG50" s="59"/>
      <c r="GH50" s="59">
        <v>0</v>
      </c>
      <c r="GI50" s="59"/>
      <c r="GJ50" s="59"/>
      <c r="GK50" s="59"/>
      <c r="GL50" s="59"/>
      <c r="GM50" s="59"/>
      <c r="GN50" s="59"/>
      <c r="GO50" s="59"/>
      <c r="GP50" s="59">
        <v>1</v>
      </c>
      <c r="GQ50" s="59">
        <v>3</v>
      </c>
      <c r="GR50" s="59"/>
      <c r="GS50" s="59"/>
      <c r="GT50" s="59"/>
      <c r="GU50" s="59"/>
      <c r="GV50" s="59"/>
      <c r="GW50" s="59">
        <v>0</v>
      </c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>
        <v>0</v>
      </c>
      <c r="IZ50" s="1">
        <v>1</v>
      </c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59"/>
      <c r="KC50" s="59"/>
      <c r="KD50" s="59">
        <v>0</v>
      </c>
      <c r="KE50" s="59"/>
      <c r="KF50" s="59"/>
      <c r="KG50" s="59"/>
      <c r="KH50" s="59">
        <v>0</v>
      </c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</row>
    <row r="51" spans="1:318" s="5" customFormat="1" ht="18" customHeight="1" x14ac:dyDescent="0.2">
      <c r="A51" s="7">
        <v>25</v>
      </c>
      <c r="B51" s="6" t="s">
        <v>315</v>
      </c>
      <c r="C51" s="1">
        <v>8837</v>
      </c>
      <c r="D51" s="4" t="s">
        <v>285</v>
      </c>
      <c r="E51" s="2" t="s">
        <v>133</v>
      </c>
      <c r="F51" s="2" t="s">
        <v>246</v>
      </c>
      <c r="G51" s="1">
        <v>11205</v>
      </c>
      <c r="H51" s="1">
        <f t="shared" si="1"/>
        <v>5</v>
      </c>
      <c r="I51" s="7">
        <f>Tabuľka3[[#This Row],[Stĺpec9]]</f>
        <v>5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59"/>
      <c r="KC51" s="59">
        <v>5</v>
      </c>
      <c r="KD51" s="62"/>
      <c r="KE51" s="62"/>
      <c r="KF51" s="62"/>
      <c r="KG51" s="62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</row>
    <row r="52" spans="1:318" s="5" customFormat="1" ht="18" customHeight="1" x14ac:dyDescent="0.2">
      <c r="A52" s="7"/>
      <c r="B52" s="6"/>
      <c r="C52" s="1"/>
      <c r="D52" s="4"/>
      <c r="E52"/>
      <c r="F52" s="2" t="s">
        <v>190</v>
      </c>
      <c r="G52" s="1">
        <v>8780</v>
      </c>
      <c r="H52" s="1">
        <f t="shared" si="1"/>
        <v>0</v>
      </c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>
        <v>0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>
        <v>0</v>
      </c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</row>
    <row r="53" spans="1:318" s="5" customFormat="1" ht="18" customHeight="1" x14ac:dyDescent="0.2">
      <c r="A53" s="7"/>
      <c r="B53" s="6" t="s">
        <v>130</v>
      </c>
      <c r="C53" s="1">
        <v>5391</v>
      </c>
      <c r="D53" s="4" t="s">
        <v>287</v>
      </c>
      <c r="E53" s="2" t="s">
        <v>128</v>
      </c>
      <c r="F53" s="2" t="s">
        <v>131</v>
      </c>
      <c r="G53" s="4">
        <v>11319</v>
      </c>
      <c r="H53" s="1">
        <f t="shared" si="1"/>
        <v>5</v>
      </c>
      <c r="I53" s="7">
        <f>H53</f>
        <v>5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/>
      <c r="DJ53"/>
      <c r="DK53"/>
      <c r="DL53">
        <v>0</v>
      </c>
      <c r="DM53">
        <v>0</v>
      </c>
      <c r="DN53"/>
      <c r="DO53"/>
      <c r="DP53"/>
      <c r="DQ53"/>
      <c r="DR53"/>
      <c r="DS53"/>
      <c r="DT53">
        <f>2+3</f>
        <v>5</v>
      </c>
      <c r="DU53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</row>
    <row r="54" spans="1:318" s="5" customFormat="1" ht="18" customHeight="1" x14ac:dyDescent="0.2">
      <c r="A54" s="7">
        <v>27</v>
      </c>
      <c r="B54" s="6" t="s">
        <v>193</v>
      </c>
      <c r="C54" s="1">
        <v>9094</v>
      </c>
      <c r="D54" s="4" t="s">
        <v>285</v>
      </c>
      <c r="E54" t="s">
        <v>129</v>
      </c>
      <c r="F54" s="2" t="s">
        <v>194</v>
      </c>
      <c r="G54" s="1">
        <v>11642</v>
      </c>
      <c r="H54" s="1">
        <f t="shared" si="1"/>
        <v>3</v>
      </c>
      <c r="I54" s="7">
        <f>H54</f>
        <v>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62"/>
      <c r="JT54" s="62">
        <v>0</v>
      </c>
      <c r="JU54" s="62">
        <v>3</v>
      </c>
      <c r="JV54" s="62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</row>
    <row r="55" spans="1:318" s="5" customFormat="1" ht="18" customHeight="1" x14ac:dyDescent="0.2">
      <c r="A55" s="7">
        <v>28</v>
      </c>
      <c r="B55" s="6" t="s">
        <v>195</v>
      </c>
      <c r="C55" s="1">
        <v>6225</v>
      </c>
      <c r="D55" s="4" t="s">
        <v>285</v>
      </c>
      <c r="E55" s="2" t="s">
        <v>197</v>
      </c>
      <c r="F55" s="2" t="s">
        <v>198</v>
      </c>
      <c r="G55" s="1">
        <v>8175</v>
      </c>
      <c r="H55" s="1">
        <f t="shared" si="1"/>
        <v>2</v>
      </c>
      <c r="I55" s="7">
        <f>H55</f>
        <v>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59"/>
      <c r="IK55" s="59">
        <f>1+1</f>
        <v>2</v>
      </c>
      <c r="IL55" s="59"/>
      <c r="IM55" s="59"/>
      <c r="IN55" s="59">
        <v>0</v>
      </c>
      <c r="IO55" s="59"/>
      <c r="IP55" s="59"/>
      <c r="IQ55" s="59"/>
      <c r="IR55" s="59"/>
      <c r="IS55" s="59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</row>
    <row r="56" spans="1:318" s="5" customFormat="1" ht="18" customHeight="1" x14ac:dyDescent="0.2">
      <c r="A56" s="7"/>
      <c r="B56" s="6"/>
      <c r="C56" s="1"/>
      <c r="D56" s="4"/>
      <c r="E56" s="2"/>
      <c r="F56" s="2" t="s">
        <v>196</v>
      </c>
      <c r="G56" s="1">
        <v>9944</v>
      </c>
      <c r="H56" s="1">
        <f t="shared" si="1"/>
        <v>0</v>
      </c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59">
        <v>0</v>
      </c>
      <c r="IK56" s="59"/>
      <c r="IL56" s="59"/>
      <c r="IM56" s="59">
        <v>0</v>
      </c>
      <c r="IN56" s="59"/>
      <c r="IO56" s="59"/>
      <c r="IP56" s="59"/>
      <c r="IQ56" s="59"/>
      <c r="IR56" s="59"/>
      <c r="IS56" s="59">
        <v>0</v>
      </c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</row>
    <row r="57" spans="1:318" s="5" customFormat="1" ht="18" customHeight="1" x14ac:dyDescent="0.2">
      <c r="A57" s="7"/>
      <c r="B57" s="6" t="s">
        <v>264</v>
      </c>
      <c r="C57" s="1">
        <v>8650</v>
      </c>
      <c r="D57" s="4" t="s">
        <v>290</v>
      </c>
      <c r="E57" s="2" t="s">
        <v>133</v>
      </c>
      <c r="F57" s="2" t="s">
        <v>265</v>
      </c>
      <c r="G57" s="1">
        <v>11206</v>
      </c>
      <c r="H57" s="1">
        <f t="shared" si="1"/>
        <v>2</v>
      </c>
      <c r="I57" s="7">
        <f>H57</f>
        <v>2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>
        <v>1</v>
      </c>
      <c r="AX57" s="1"/>
      <c r="AY57" s="1"/>
      <c r="AZ57" s="1">
        <v>0</v>
      </c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/>
      <c r="EB57">
        <v>0</v>
      </c>
      <c r="EC57"/>
      <c r="ED57"/>
      <c r="EE57">
        <v>1</v>
      </c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>
        <v>0</v>
      </c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59"/>
      <c r="JH57" s="59">
        <v>0</v>
      </c>
      <c r="JI57" s="59"/>
      <c r="JJ57" s="59"/>
      <c r="JK57" s="59"/>
      <c r="JL57" s="59"/>
      <c r="JM57" s="59"/>
      <c r="JN57" s="59">
        <v>0</v>
      </c>
      <c r="JO57" s="59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</row>
    <row r="58" spans="1:318" s="5" customFormat="1" ht="18" customHeight="1" x14ac:dyDescent="0.2">
      <c r="A58" s="7"/>
      <c r="B58" s="6" t="s">
        <v>159</v>
      </c>
      <c r="C58" s="1">
        <v>8008</v>
      </c>
      <c r="D58" s="1" t="s">
        <v>285</v>
      </c>
      <c r="E58" t="s">
        <v>161</v>
      </c>
      <c r="F58" s="2" t="s">
        <v>160</v>
      </c>
      <c r="G58" s="1">
        <v>7673</v>
      </c>
      <c r="H58" s="1">
        <f t="shared" si="1"/>
        <v>2</v>
      </c>
      <c r="I58" s="7">
        <f>H58</f>
        <v>2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/>
      <c r="FH58"/>
      <c r="FI58">
        <v>0</v>
      </c>
      <c r="FJ58">
        <v>2</v>
      </c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</row>
    <row r="59" spans="1:318" s="5" customFormat="1" ht="18" customHeight="1" x14ac:dyDescent="0.2">
      <c r="A59" s="7"/>
      <c r="B59" s="6" t="s">
        <v>314</v>
      </c>
      <c r="C59" s="1">
        <v>8366</v>
      </c>
      <c r="D59" s="4" t="s">
        <v>285</v>
      </c>
      <c r="E59" s="2" t="s">
        <v>133</v>
      </c>
      <c r="F59" s="2" t="s">
        <v>246</v>
      </c>
      <c r="G59" s="1">
        <v>11205</v>
      </c>
      <c r="H59" s="1">
        <f t="shared" si="1"/>
        <v>2</v>
      </c>
      <c r="I59" s="7">
        <f>Tabuľka3[[#This Row],[Stĺpec9]]</f>
        <v>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59"/>
      <c r="KC59" s="59"/>
      <c r="KD59" s="59"/>
      <c r="KE59" s="59"/>
      <c r="KF59" s="59"/>
      <c r="KG59" s="59">
        <f>0+2</f>
        <v>2</v>
      </c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</row>
    <row r="60" spans="1:318" s="5" customFormat="1" ht="18" customHeight="1" x14ac:dyDescent="0.2">
      <c r="A60" s="7"/>
      <c r="B60" s="6" t="s">
        <v>259</v>
      </c>
      <c r="C60" s="1">
        <v>8840</v>
      </c>
      <c r="D60" s="4" t="s">
        <v>290</v>
      </c>
      <c r="E60" s="2" t="s">
        <v>197</v>
      </c>
      <c r="F60" s="2" t="s">
        <v>260</v>
      </c>
      <c r="G60" s="1"/>
      <c r="H60" s="1">
        <f t="shared" si="1"/>
        <v>2</v>
      </c>
      <c r="I60" s="7">
        <f>H60</f>
        <v>2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59">
        <v>0</v>
      </c>
      <c r="IK60" s="59">
        <v>0</v>
      </c>
      <c r="IL60" s="59"/>
      <c r="IM60" s="59">
        <f>0+2</f>
        <v>2</v>
      </c>
      <c r="IN60" s="59">
        <v>0</v>
      </c>
      <c r="IO60" s="59"/>
      <c r="IP60" s="59"/>
      <c r="IQ60" s="59"/>
      <c r="IR60" s="59"/>
      <c r="IS60" s="59">
        <v>0</v>
      </c>
      <c r="IT60" s="59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</row>
    <row r="61" spans="1:318" s="5" customFormat="1" ht="18" customHeight="1" x14ac:dyDescent="0.2">
      <c r="A61" s="7"/>
      <c r="B61" s="6" t="s">
        <v>316</v>
      </c>
      <c r="C61" s="1">
        <v>8743</v>
      </c>
      <c r="D61" s="4" t="s">
        <v>285</v>
      </c>
      <c r="E61" s="2" t="s">
        <v>137</v>
      </c>
      <c r="F61" s="2" t="s">
        <v>317</v>
      </c>
      <c r="G61" s="1">
        <v>10680</v>
      </c>
      <c r="H61" s="1">
        <f t="shared" si="1"/>
        <v>2</v>
      </c>
      <c r="I61" s="7">
        <f>H61</f>
        <v>2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59">
        <v>1</v>
      </c>
      <c r="KC61" s="59"/>
      <c r="KD61" s="59"/>
      <c r="KE61" s="59"/>
      <c r="KF61" s="59">
        <v>1</v>
      </c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</row>
    <row r="62" spans="1:318" s="5" customFormat="1" ht="18" customHeight="1" x14ac:dyDescent="0.2">
      <c r="A62" s="21"/>
      <c r="B62" s="6" t="s">
        <v>199</v>
      </c>
      <c r="C62" s="1">
        <v>7476</v>
      </c>
      <c r="D62" s="4" t="s">
        <v>285</v>
      </c>
      <c r="E62" t="s">
        <v>139</v>
      </c>
      <c r="F62" s="2" t="s">
        <v>200</v>
      </c>
      <c r="G62" s="1">
        <v>9719</v>
      </c>
      <c r="H62" s="1">
        <f t="shared" si="1"/>
        <v>2</v>
      </c>
      <c r="I62" s="7">
        <f>H62</f>
        <v>2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>
        <v>2</v>
      </c>
      <c r="JT62" s="1">
        <v>0</v>
      </c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</row>
    <row r="63" spans="1:318" s="5" customFormat="1" ht="18" customHeight="1" x14ac:dyDescent="0.2">
      <c r="A63" s="7"/>
      <c r="B63" s="6" t="s">
        <v>318</v>
      </c>
      <c r="C63" s="1">
        <v>8750</v>
      </c>
      <c r="D63" s="4" t="s">
        <v>285</v>
      </c>
      <c r="E63" s="2" t="s">
        <v>137</v>
      </c>
      <c r="F63" s="2" t="s">
        <v>317</v>
      </c>
      <c r="G63" s="1">
        <v>10680</v>
      </c>
      <c r="H63" s="1">
        <f t="shared" si="1"/>
        <v>0</v>
      </c>
      <c r="I63" s="7">
        <v>2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62"/>
      <c r="KC63" s="62"/>
      <c r="KD63" s="62"/>
      <c r="KE63" s="62"/>
      <c r="KF63" s="62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>
        <v>0</v>
      </c>
      <c r="LB63" s="1"/>
      <c r="LC63" s="1"/>
      <c r="LD63" s="1">
        <v>0</v>
      </c>
      <c r="LE63" s="1"/>
      <c r="LF63" s="1"/>
    </row>
    <row r="64" spans="1:318" s="5" customFormat="1" ht="18" customHeight="1" x14ac:dyDescent="0.2">
      <c r="A64" s="7"/>
      <c r="B64" s="6" t="s">
        <v>268</v>
      </c>
      <c r="C64" s="1">
        <v>8827</v>
      </c>
      <c r="D64" s="4" t="s">
        <v>290</v>
      </c>
      <c r="E64" s="2" t="s">
        <v>133</v>
      </c>
      <c r="F64" s="2" t="s">
        <v>269</v>
      </c>
      <c r="G64" s="1">
        <v>8165</v>
      </c>
      <c r="H64" s="1">
        <f t="shared" si="1"/>
        <v>2</v>
      </c>
      <c r="I64" s="7">
        <f t="shared" ref="I64:I69" si="2">H64</f>
        <v>2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>
        <v>2</v>
      </c>
      <c r="AX64" s="1"/>
      <c r="AY64" s="1"/>
      <c r="AZ64" s="1">
        <v>0</v>
      </c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59"/>
      <c r="KC64" s="59">
        <v>0</v>
      </c>
      <c r="KD64" s="59"/>
      <c r="KE64" s="59"/>
      <c r="KF64" s="59"/>
      <c r="KG64" s="59">
        <v>0</v>
      </c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</row>
    <row r="65" spans="1:322" s="5" customFormat="1" ht="18" customHeight="1" x14ac:dyDescent="0.2">
      <c r="A65" s="7">
        <v>37</v>
      </c>
      <c r="B65" s="6" t="s">
        <v>209</v>
      </c>
      <c r="C65" s="1">
        <v>8182</v>
      </c>
      <c r="D65" s="4" t="s">
        <v>285</v>
      </c>
      <c r="E65" t="s">
        <v>211</v>
      </c>
      <c r="F65" s="2" t="s">
        <v>210</v>
      </c>
      <c r="G65" s="1">
        <v>9149</v>
      </c>
      <c r="H65" s="1">
        <f t="shared" si="1"/>
        <v>1</v>
      </c>
      <c r="I65" s="7">
        <f t="shared" si="2"/>
        <v>1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62"/>
      <c r="JT65" s="62">
        <v>0</v>
      </c>
      <c r="JU65" s="62"/>
      <c r="JV65" s="62">
        <v>1</v>
      </c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</row>
    <row r="66" spans="1:322" s="5" customFormat="1" ht="18" customHeight="1" x14ac:dyDescent="0.2">
      <c r="A66" s="7"/>
      <c r="B66" s="6" t="s">
        <v>162</v>
      </c>
      <c r="C66" s="1">
        <v>5719</v>
      </c>
      <c r="D66" s="4" t="s">
        <v>285</v>
      </c>
      <c r="E66" s="2" t="s">
        <v>116</v>
      </c>
      <c r="F66" s="24" t="s">
        <v>297</v>
      </c>
      <c r="G66" s="1">
        <v>9363</v>
      </c>
      <c r="H66" s="1">
        <f t="shared" si="1"/>
        <v>1</v>
      </c>
      <c r="I66" s="7">
        <f t="shared" si="2"/>
        <v>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/>
      <c r="ER66"/>
      <c r="ES66"/>
      <c r="ET66">
        <v>0</v>
      </c>
      <c r="EU66">
        <v>0</v>
      </c>
      <c r="EV66"/>
      <c r="EW66"/>
      <c r="EX66"/>
      <c r="EY66"/>
      <c r="EZ66"/>
      <c r="FA66"/>
      <c r="FB66">
        <v>0</v>
      </c>
      <c r="FC66">
        <v>0</v>
      </c>
      <c r="FD66"/>
      <c r="FE66"/>
      <c r="FF66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59"/>
      <c r="IK66" s="59"/>
      <c r="IL66" s="59"/>
      <c r="IM66" s="59"/>
      <c r="IN66" s="59"/>
      <c r="IO66" s="59"/>
      <c r="IP66" s="59"/>
      <c r="IQ66" s="59"/>
      <c r="IR66" s="59"/>
      <c r="IS66" s="59">
        <v>0</v>
      </c>
      <c r="IT66" s="59">
        <v>1</v>
      </c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</row>
    <row r="67" spans="1:322" s="5" customFormat="1" ht="18" customHeight="1" x14ac:dyDescent="0.2">
      <c r="A67" s="7"/>
      <c r="B67" s="6" t="s">
        <v>296</v>
      </c>
      <c r="C67" s="1">
        <v>8516</v>
      </c>
      <c r="D67" s="1" t="s">
        <v>285</v>
      </c>
      <c r="E67" t="s">
        <v>139</v>
      </c>
      <c r="F67" s="2" t="s">
        <v>295</v>
      </c>
      <c r="G67" s="1">
        <v>10438</v>
      </c>
      <c r="H67" s="1">
        <f t="shared" si="1"/>
        <v>1</v>
      </c>
      <c r="I67" s="7">
        <f t="shared" si="2"/>
        <v>1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>
        <v>1</v>
      </c>
      <c r="CL67" s="1"/>
      <c r="CM67" s="1"/>
      <c r="CN67" s="1"/>
      <c r="CO67" s="1"/>
      <c r="CP67" s="1"/>
      <c r="CQ67" s="1">
        <v>0</v>
      </c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</row>
    <row r="68" spans="1:322" s="5" customFormat="1" ht="18" customHeight="1" x14ac:dyDescent="0.2">
      <c r="A68" s="7"/>
      <c r="B68" s="6" t="s">
        <v>203</v>
      </c>
      <c r="C68" s="1">
        <v>8607</v>
      </c>
      <c r="D68" s="1" t="s">
        <v>285</v>
      </c>
      <c r="E68" s="2" t="s">
        <v>129</v>
      </c>
      <c r="F68" s="2" t="s">
        <v>204</v>
      </c>
      <c r="G68" s="1">
        <v>10187</v>
      </c>
      <c r="H68" s="1">
        <f t="shared" si="1"/>
        <v>1</v>
      </c>
      <c r="I68" s="7">
        <f t="shared" si="2"/>
        <v>1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>
        <v>1</v>
      </c>
      <c r="CL68" s="1"/>
      <c r="CM68" s="1"/>
      <c r="CN68" s="1"/>
      <c r="CO68" s="1"/>
      <c r="CP68" s="1"/>
      <c r="CQ68" s="1">
        <v>0</v>
      </c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>
        <v>0</v>
      </c>
      <c r="JU68" s="1"/>
      <c r="JV68" s="1">
        <v>0</v>
      </c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</row>
    <row r="69" spans="1:322" s="5" customFormat="1" ht="18" customHeight="1" x14ac:dyDescent="0.2">
      <c r="A69" s="7"/>
      <c r="B69" s="6" t="s">
        <v>322</v>
      </c>
      <c r="C69" s="1">
        <v>8051</v>
      </c>
      <c r="D69" s="4" t="s">
        <v>290</v>
      </c>
      <c r="E69" s="2" t="s">
        <v>324</v>
      </c>
      <c r="F69" s="2" t="s">
        <v>323</v>
      </c>
      <c r="G69" s="1">
        <v>8982</v>
      </c>
      <c r="H69" s="1">
        <f t="shared" si="1"/>
        <v>1</v>
      </c>
      <c r="I69" s="7">
        <f t="shared" si="2"/>
        <v>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59"/>
      <c r="KV69" s="59"/>
      <c r="KW69" s="59"/>
      <c r="KX69" s="59"/>
      <c r="KY69" s="59"/>
      <c r="KZ69" s="59"/>
      <c r="LA69" s="59"/>
      <c r="LB69" s="59">
        <v>0</v>
      </c>
      <c r="LC69" s="59"/>
      <c r="LD69" s="59">
        <v>1</v>
      </c>
      <c r="LE69" s="1"/>
      <c r="LF69" s="1"/>
    </row>
    <row r="70" spans="1:322" s="5" customFormat="1" ht="18" customHeight="1" x14ac:dyDescent="0.2">
      <c r="A70" s="7"/>
      <c r="B70" s="6"/>
      <c r="C70" s="1"/>
      <c r="D70" s="4"/>
      <c r="E70"/>
      <c r="F70" s="2" t="s">
        <v>325</v>
      </c>
      <c r="G70" s="1">
        <v>7232</v>
      </c>
      <c r="H70" s="1">
        <f t="shared" si="1"/>
        <v>0</v>
      </c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59"/>
      <c r="KV70" s="59"/>
      <c r="KW70" s="59"/>
      <c r="KX70" s="59"/>
      <c r="KY70" s="59"/>
      <c r="KZ70" s="59"/>
      <c r="LA70" s="59"/>
      <c r="LB70" s="59">
        <v>0</v>
      </c>
      <c r="LC70" s="59"/>
      <c r="LD70" s="59">
        <v>0</v>
      </c>
      <c r="LE70" s="1"/>
      <c r="LF70" s="1"/>
    </row>
    <row r="71" spans="1:322" s="5" customFormat="1" ht="18" customHeight="1" x14ac:dyDescent="0.2">
      <c r="A71" s="7"/>
      <c r="B71" s="6" t="s">
        <v>212</v>
      </c>
      <c r="C71" s="4">
        <v>8422</v>
      </c>
      <c r="D71" s="4" t="s">
        <v>285</v>
      </c>
      <c r="E71" t="s">
        <v>139</v>
      </c>
      <c r="F71" s="2" t="s">
        <v>213</v>
      </c>
      <c r="G71" s="1">
        <v>11277</v>
      </c>
      <c r="H71" s="1">
        <f t="shared" si="1"/>
        <v>1</v>
      </c>
      <c r="I71" s="7">
        <f>H71</f>
        <v>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62"/>
      <c r="IK71" s="62"/>
      <c r="IL71" s="62"/>
      <c r="IM71" s="62"/>
      <c r="IN71" s="62"/>
      <c r="IO71" s="62"/>
      <c r="IP71" s="62"/>
      <c r="IQ71" s="62"/>
      <c r="IR71" s="62"/>
      <c r="IS71" s="62"/>
      <c r="IT71" s="62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>
        <v>1</v>
      </c>
      <c r="JT71" s="1">
        <v>0</v>
      </c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</row>
    <row r="72" spans="1:322" s="5" customFormat="1" ht="18" customHeight="1" x14ac:dyDescent="0.2">
      <c r="A72" s="7"/>
      <c r="B72" s="63" t="s">
        <v>205</v>
      </c>
      <c r="C72" s="60">
        <v>8268</v>
      </c>
      <c r="D72" s="4" t="s">
        <v>285</v>
      </c>
      <c r="E72" s="58" t="s">
        <v>207</v>
      </c>
      <c r="F72" s="58" t="s">
        <v>206</v>
      </c>
      <c r="G72" s="60">
        <v>9494</v>
      </c>
      <c r="H72" s="1">
        <f>SUM(J72:IR72)</f>
        <v>1</v>
      </c>
      <c r="I72" s="7">
        <f>H72</f>
        <v>1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>
        <v>0</v>
      </c>
      <c r="HF72" s="1">
        <v>1</v>
      </c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322" s="5" customFormat="1" ht="18" customHeight="1" x14ac:dyDescent="0.2">
      <c r="A73" s="7"/>
      <c r="B73" s="63"/>
      <c r="C73" s="60"/>
      <c r="D73" s="4"/>
      <c r="E73" s="58"/>
      <c r="F73" s="58" t="s">
        <v>208</v>
      </c>
      <c r="G73" s="60">
        <v>7682</v>
      </c>
      <c r="H73" s="1">
        <f t="shared" ref="H73:H109" si="3">SUM(J73:LF73)</f>
        <v>0</v>
      </c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>
        <v>0</v>
      </c>
      <c r="HF73" s="1">
        <v>0</v>
      </c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</row>
    <row r="74" spans="1:322" s="5" customFormat="1" ht="18" customHeight="1" x14ac:dyDescent="0.2">
      <c r="A74" s="21"/>
      <c r="B74" s="6" t="s">
        <v>214</v>
      </c>
      <c r="C74" s="1">
        <v>8382</v>
      </c>
      <c r="D74" s="4" t="s">
        <v>285</v>
      </c>
      <c r="E74" t="s">
        <v>216</v>
      </c>
      <c r="F74" s="2" t="s">
        <v>215</v>
      </c>
      <c r="G74" s="1">
        <v>11290</v>
      </c>
      <c r="H74" s="1">
        <f t="shared" si="3"/>
        <v>1</v>
      </c>
      <c r="I74" s="7">
        <f>H74</f>
        <v>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62"/>
      <c r="JT74" s="62">
        <v>0</v>
      </c>
      <c r="JU74" s="62">
        <v>1</v>
      </c>
      <c r="JV74" s="62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</row>
    <row r="75" spans="1:322" s="5" customFormat="1" ht="18" customHeight="1" x14ac:dyDescent="0.2">
      <c r="A75" s="7"/>
      <c r="B75" s="6" t="s">
        <v>201</v>
      </c>
      <c r="C75" s="1">
        <v>7442</v>
      </c>
      <c r="D75" s="4" t="s">
        <v>285</v>
      </c>
      <c r="E75" t="s">
        <v>134</v>
      </c>
      <c r="F75" s="2" t="s">
        <v>202</v>
      </c>
      <c r="G75" s="1">
        <v>10793</v>
      </c>
      <c r="H75" s="1">
        <f t="shared" si="3"/>
        <v>1</v>
      </c>
      <c r="I75" s="7">
        <f>H75</f>
        <v>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1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</row>
    <row r="76" spans="1:322" s="5" customFormat="1" ht="18" customHeight="1" x14ac:dyDescent="0.2">
      <c r="A76" s="7">
        <v>46</v>
      </c>
      <c r="B76" s="6" t="s">
        <v>312</v>
      </c>
      <c r="C76" s="1">
        <v>8540</v>
      </c>
      <c r="D76" s="4" t="s">
        <v>285</v>
      </c>
      <c r="E76" s="2" t="s">
        <v>161</v>
      </c>
      <c r="F76" s="2" t="s">
        <v>313</v>
      </c>
      <c r="G76" s="1">
        <v>10063</v>
      </c>
      <c r="H76" s="1">
        <f t="shared" si="3"/>
        <v>0</v>
      </c>
      <c r="I76" s="7">
        <f>H76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59"/>
      <c r="KC76" s="59"/>
      <c r="KD76" s="59">
        <v>0</v>
      </c>
      <c r="KE76" s="59"/>
      <c r="KF76" s="59"/>
      <c r="KG76" s="59"/>
      <c r="KH76" s="59">
        <v>0</v>
      </c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</row>
    <row r="77" spans="1:322" ht="18" customHeight="1" x14ac:dyDescent="0.2">
      <c r="B77" s="6" t="s">
        <v>272</v>
      </c>
      <c r="C77" s="1">
        <v>8575</v>
      </c>
      <c r="D77" s="4" t="s">
        <v>290</v>
      </c>
      <c r="E77" s="2" t="s">
        <v>118</v>
      </c>
      <c r="F77" s="2" t="s">
        <v>273</v>
      </c>
      <c r="G77" s="1">
        <v>11628</v>
      </c>
      <c r="H77" s="1">
        <f t="shared" si="3"/>
        <v>0</v>
      </c>
      <c r="I77" s="7">
        <f>H77</f>
        <v>0</v>
      </c>
      <c r="J77" s="1"/>
      <c r="K77" s="1"/>
      <c r="M77" s="1"/>
      <c r="JT77" s="1">
        <v>0</v>
      </c>
      <c r="LG77"/>
      <c r="LH77"/>
      <c r="LI77"/>
      <c r="LJ77"/>
    </row>
    <row r="78" spans="1:322" s="5" customFormat="1" ht="18" customHeight="1" x14ac:dyDescent="0.2">
      <c r="A78" s="7"/>
      <c r="B78" s="6" t="s">
        <v>163</v>
      </c>
      <c r="C78" s="1">
        <v>6693</v>
      </c>
      <c r="D78" s="4" t="s">
        <v>289</v>
      </c>
      <c r="E78" t="s">
        <v>114</v>
      </c>
      <c r="F78" s="23" t="s">
        <v>298</v>
      </c>
      <c r="G78" s="1">
        <v>10198</v>
      </c>
      <c r="H78" s="1">
        <f t="shared" si="3"/>
        <v>0</v>
      </c>
      <c r="I78" s="7"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>
        <v>0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</row>
    <row r="79" spans="1:322" s="5" customFormat="1" ht="18" customHeight="1" x14ac:dyDescent="0.2">
      <c r="A79" s="7"/>
      <c r="B79" s="6"/>
      <c r="C79" s="1"/>
      <c r="D79" s="4"/>
      <c r="E79" s="2"/>
      <c r="F79" s="23" t="s">
        <v>164</v>
      </c>
      <c r="G79" s="1">
        <v>11409</v>
      </c>
      <c r="H79" s="1">
        <f t="shared" si="3"/>
        <v>0</v>
      </c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>
        <v>0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>
        <v>0</v>
      </c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</row>
    <row r="80" spans="1:322" s="5" customFormat="1" ht="18" customHeight="1" x14ac:dyDescent="0.2">
      <c r="A80" s="7"/>
      <c r="B80" s="6" t="s">
        <v>217</v>
      </c>
      <c r="C80" s="1">
        <v>5968</v>
      </c>
      <c r="D80" s="4" t="s">
        <v>285</v>
      </c>
      <c r="E80" t="s">
        <v>129</v>
      </c>
      <c r="F80" s="2" t="s">
        <v>218</v>
      </c>
      <c r="G80" s="1">
        <v>9364</v>
      </c>
      <c r="H80" s="1">
        <f t="shared" si="3"/>
        <v>0</v>
      </c>
      <c r="I80" s="7">
        <f>H80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62"/>
      <c r="JT80" s="62"/>
      <c r="JU80" s="62"/>
      <c r="JV80" s="62">
        <v>0</v>
      </c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</row>
    <row r="81" spans="1:322" s="5" customFormat="1" ht="18" customHeight="1" x14ac:dyDescent="0.2">
      <c r="A81" s="21"/>
      <c r="B81" s="6" t="s">
        <v>219</v>
      </c>
      <c r="C81" s="1">
        <v>7872</v>
      </c>
      <c r="D81" s="4" t="s">
        <v>285</v>
      </c>
      <c r="E81" t="s">
        <v>139</v>
      </c>
      <c r="F81" s="2" t="s">
        <v>221</v>
      </c>
      <c r="G81" s="1">
        <v>10644</v>
      </c>
      <c r="H81" s="1">
        <f t="shared" si="3"/>
        <v>0</v>
      </c>
      <c r="I81" s="7">
        <f>H81</f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62"/>
      <c r="JT81" s="62">
        <v>0</v>
      </c>
      <c r="JU81" s="62"/>
      <c r="JV81" s="62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</row>
    <row r="82" spans="1:322" s="5" customFormat="1" ht="18" customHeight="1" x14ac:dyDescent="0.2">
      <c r="A82" s="21"/>
      <c r="B82" s="6"/>
      <c r="C82" s="1"/>
      <c r="D82" s="4"/>
      <c r="E82"/>
      <c r="F82" s="2" t="s">
        <v>220</v>
      </c>
      <c r="G82" s="1">
        <v>10645</v>
      </c>
      <c r="H82" s="1">
        <f t="shared" si="3"/>
        <v>0</v>
      </c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62"/>
      <c r="JT82" s="62">
        <v>0</v>
      </c>
      <c r="JU82" s="62"/>
      <c r="JV82" s="62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</row>
    <row r="83" spans="1:322" s="5" customFormat="1" ht="18" customHeight="1" x14ac:dyDescent="0.2">
      <c r="A83" s="7"/>
      <c r="B83" s="6" t="s">
        <v>222</v>
      </c>
      <c r="C83" s="1">
        <v>8956</v>
      </c>
      <c r="D83" s="4" t="s">
        <v>285</v>
      </c>
      <c r="E83" s="2" t="s">
        <v>197</v>
      </c>
      <c r="F83" s="2" t="s">
        <v>223</v>
      </c>
      <c r="G83" s="1">
        <v>10265</v>
      </c>
      <c r="H83" s="1">
        <f t="shared" si="3"/>
        <v>0</v>
      </c>
      <c r="I83" s="7">
        <f>H83</f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59">
        <v>0</v>
      </c>
      <c r="IK83" s="59"/>
      <c r="IL83" s="59"/>
      <c r="IM83" s="59">
        <v>0</v>
      </c>
      <c r="IN83" s="59"/>
      <c r="IO83" s="59"/>
      <c r="IP83" s="59"/>
      <c r="IQ83" s="59"/>
      <c r="IR83" s="59"/>
      <c r="IS83" s="59">
        <v>0</v>
      </c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</row>
    <row r="84" spans="1:322" s="5" customFormat="1" ht="18" customHeight="1" x14ac:dyDescent="0.2">
      <c r="A84" s="7"/>
      <c r="B84" s="6" t="s">
        <v>224</v>
      </c>
      <c r="C84" s="1">
        <v>8873</v>
      </c>
      <c r="D84" s="4" t="s">
        <v>285</v>
      </c>
      <c r="E84" s="2" t="s">
        <v>114</v>
      </c>
      <c r="F84" s="2" t="s">
        <v>226</v>
      </c>
      <c r="G84" s="1">
        <v>9793</v>
      </c>
      <c r="H84" s="1">
        <f t="shared" si="3"/>
        <v>0</v>
      </c>
      <c r="I84" s="7">
        <f>H84</f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>
        <v>0</v>
      </c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</row>
    <row r="85" spans="1:322" s="5" customFormat="1" ht="18" customHeight="1" x14ac:dyDescent="0.2">
      <c r="A85" s="7"/>
      <c r="B85" s="6"/>
      <c r="C85" s="1"/>
      <c r="D85" s="4"/>
      <c r="E85" s="2"/>
      <c r="F85" s="2" t="s">
        <v>225</v>
      </c>
      <c r="G85" s="1">
        <v>5718</v>
      </c>
      <c r="H85" s="1">
        <f t="shared" si="3"/>
        <v>0</v>
      </c>
      <c r="I85" s="7"/>
      <c r="J85" s="1"/>
      <c r="K85" s="1"/>
      <c r="L85" s="1"/>
      <c r="M85" s="1"/>
      <c r="N85" s="1">
        <v>0</v>
      </c>
      <c r="O85" s="1"/>
      <c r="P85" s="1"/>
      <c r="Q85" s="1"/>
      <c r="R85" s="1"/>
      <c r="S85" s="1"/>
      <c r="T85" s="1"/>
      <c r="U85" s="1">
        <v>0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</row>
    <row r="86" spans="1:322" s="5" customFormat="1" ht="18" customHeight="1" x14ac:dyDescent="0.2">
      <c r="A86" s="7"/>
      <c r="B86" s="6" t="s">
        <v>227</v>
      </c>
      <c r="C86" s="1">
        <v>8891</v>
      </c>
      <c r="D86" s="4" t="s">
        <v>285</v>
      </c>
      <c r="E86" s="2" t="s">
        <v>161</v>
      </c>
      <c r="F86" s="2" t="s">
        <v>228</v>
      </c>
      <c r="G86" s="1">
        <v>10998</v>
      </c>
      <c r="H86" s="1">
        <f t="shared" si="3"/>
        <v>0</v>
      </c>
      <c r="I86" s="7">
        <f t="shared" ref="I86:I92" si="4">H86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>
        <v>0</v>
      </c>
      <c r="FH86" s="1">
        <v>0</v>
      </c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</row>
    <row r="87" spans="1:322" ht="18" customHeight="1" x14ac:dyDescent="0.2">
      <c r="B87" s="13" t="s">
        <v>165</v>
      </c>
      <c r="C87" s="1">
        <v>9109</v>
      </c>
      <c r="D87" s="4" t="s">
        <v>289</v>
      </c>
      <c r="E87" s="2" t="s">
        <v>129</v>
      </c>
      <c r="F87" s="2" t="s">
        <v>166</v>
      </c>
      <c r="G87" s="1">
        <v>8821</v>
      </c>
      <c r="H87" s="1">
        <f t="shared" si="3"/>
        <v>0</v>
      </c>
      <c r="I87" s="7">
        <f t="shared" si="4"/>
        <v>0</v>
      </c>
      <c r="J87" s="1"/>
      <c r="K87" s="1"/>
      <c r="M87" s="1"/>
      <c r="II87" s="62"/>
      <c r="IJ87" s="62"/>
      <c r="IK87" s="62"/>
      <c r="IL87" s="62"/>
      <c r="IM87" s="62"/>
      <c r="IN87" s="62"/>
      <c r="IO87" s="62"/>
      <c r="IP87" s="62"/>
      <c r="IQ87" s="62"/>
      <c r="IR87" s="62"/>
      <c r="IS87" s="62"/>
      <c r="JR87" s="62"/>
      <c r="JS87" s="62"/>
      <c r="JT87" s="62"/>
      <c r="JU87" s="62"/>
      <c r="JV87" s="62">
        <v>0</v>
      </c>
      <c r="LG87"/>
      <c r="LH87"/>
      <c r="LI87"/>
      <c r="LJ87"/>
    </row>
    <row r="88" spans="1:322" s="5" customFormat="1" ht="18" customHeight="1" x14ac:dyDescent="0.2">
      <c r="A88" s="7"/>
      <c r="B88" s="6" t="s">
        <v>229</v>
      </c>
      <c r="C88" s="1">
        <v>8842</v>
      </c>
      <c r="D88" s="4" t="s">
        <v>285</v>
      </c>
      <c r="E88" s="2" t="s">
        <v>197</v>
      </c>
      <c r="F88" s="2" t="s">
        <v>230</v>
      </c>
      <c r="G88" s="1">
        <v>6126</v>
      </c>
      <c r="H88" s="1">
        <f t="shared" si="3"/>
        <v>0</v>
      </c>
      <c r="I88" s="7">
        <f t="shared" si="4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59">
        <v>0</v>
      </c>
      <c r="IK88" s="59"/>
      <c r="IL88" s="59"/>
      <c r="IM88" s="59">
        <v>0</v>
      </c>
      <c r="IN88" s="59"/>
      <c r="IO88" s="59"/>
      <c r="IP88" s="59"/>
      <c r="IQ88" s="59"/>
      <c r="IR88" s="59"/>
      <c r="IS88" s="59">
        <v>0</v>
      </c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</row>
    <row r="89" spans="1:322" s="5" customFormat="1" ht="18" customHeight="1" x14ac:dyDescent="0.2">
      <c r="A89" s="7"/>
      <c r="B89" s="6" t="s">
        <v>231</v>
      </c>
      <c r="C89" s="1">
        <v>3874</v>
      </c>
      <c r="D89" s="1" t="s">
        <v>285</v>
      </c>
      <c r="E89" t="s">
        <v>233</v>
      </c>
      <c r="F89" s="2" t="s">
        <v>232</v>
      </c>
      <c r="G89" s="1">
        <v>7864</v>
      </c>
      <c r="H89" s="1">
        <f t="shared" si="3"/>
        <v>0</v>
      </c>
      <c r="I89" s="7">
        <f t="shared" si="4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>
        <v>0</v>
      </c>
      <c r="HH89" s="1">
        <v>0</v>
      </c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59"/>
      <c r="IK89" s="59"/>
      <c r="IL89" s="59"/>
      <c r="IM89" s="59">
        <v>0</v>
      </c>
      <c r="IN89" s="59">
        <v>0</v>
      </c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</row>
    <row r="90" spans="1:322" s="5" customFormat="1" ht="18" customHeight="1" x14ac:dyDescent="0.2">
      <c r="A90" s="7"/>
      <c r="B90" s="6" t="s">
        <v>234</v>
      </c>
      <c r="C90" s="1">
        <v>6668</v>
      </c>
      <c r="D90" s="4" t="s">
        <v>285</v>
      </c>
      <c r="E90" t="s">
        <v>139</v>
      </c>
      <c r="F90" s="2" t="s">
        <v>235</v>
      </c>
      <c r="G90" s="1">
        <v>6647</v>
      </c>
      <c r="H90" s="1">
        <f t="shared" si="3"/>
        <v>0</v>
      </c>
      <c r="I90" s="7">
        <f t="shared" si="4"/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62"/>
      <c r="JT90" s="62">
        <v>0</v>
      </c>
      <c r="JU90" s="62"/>
      <c r="JV90" s="62">
        <v>0</v>
      </c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</row>
    <row r="91" spans="1:322" s="5" customFormat="1" ht="18" customHeight="1" x14ac:dyDescent="0.2">
      <c r="A91" s="7"/>
      <c r="B91" s="6" t="s">
        <v>270</v>
      </c>
      <c r="C91" s="1">
        <v>8620</v>
      </c>
      <c r="D91" s="4" t="s">
        <v>290</v>
      </c>
      <c r="E91" s="2" t="s">
        <v>263</v>
      </c>
      <c r="F91" s="2" t="s">
        <v>271</v>
      </c>
      <c r="G91" s="1">
        <v>11380</v>
      </c>
      <c r="H91" s="1">
        <f t="shared" si="3"/>
        <v>0</v>
      </c>
      <c r="I91" s="7">
        <f t="shared" si="4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>
        <v>0</v>
      </c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/>
      <c r="EB91"/>
      <c r="EC91"/>
      <c r="ED91"/>
      <c r="EE91">
        <v>0</v>
      </c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>
        <v>0</v>
      </c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</row>
    <row r="92" spans="1:322" ht="18" customHeight="1" x14ac:dyDescent="0.2">
      <c r="B92" s="6" t="s">
        <v>277</v>
      </c>
      <c r="C92" s="1">
        <v>8399</v>
      </c>
      <c r="D92" s="4" t="s">
        <v>290</v>
      </c>
      <c r="E92" s="2" t="s">
        <v>263</v>
      </c>
      <c r="F92" s="2" t="s">
        <v>276</v>
      </c>
      <c r="G92" s="1">
        <v>5271</v>
      </c>
      <c r="H92" s="1">
        <f t="shared" si="3"/>
        <v>0</v>
      </c>
      <c r="I92" s="7">
        <f t="shared" si="4"/>
        <v>0</v>
      </c>
      <c r="J92" s="1"/>
      <c r="K92" s="1"/>
      <c r="M92" s="1"/>
      <c r="EE92" s="1">
        <v>0</v>
      </c>
      <c r="LG92"/>
      <c r="LH92"/>
      <c r="LI92"/>
      <c r="LJ92"/>
    </row>
    <row r="93" spans="1:322" s="5" customFormat="1" ht="18" customHeight="1" x14ac:dyDescent="0.2">
      <c r="A93" s="7"/>
      <c r="B93" s="6"/>
      <c r="C93" s="1"/>
      <c r="D93" s="4"/>
      <c r="E93" s="2"/>
      <c r="F93" s="2" t="s">
        <v>280</v>
      </c>
      <c r="G93" s="1">
        <v>11400</v>
      </c>
      <c r="H93" s="1">
        <f t="shared" si="3"/>
        <v>0</v>
      </c>
      <c r="I93" s="2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/>
      <c r="EB93">
        <v>0</v>
      </c>
      <c r="EC93"/>
      <c r="ED93"/>
      <c r="EE93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</row>
    <row r="94" spans="1:322" s="5" customFormat="1" ht="18" customHeight="1" x14ac:dyDescent="0.2">
      <c r="A94" s="7"/>
      <c r="B94" s="6" t="s">
        <v>236</v>
      </c>
      <c r="C94" s="1">
        <v>8610</v>
      </c>
      <c r="D94" s="4" t="s">
        <v>285</v>
      </c>
      <c r="E94" s="2" t="s">
        <v>129</v>
      </c>
      <c r="F94" s="2" t="s">
        <v>237</v>
      </c>
      <c r="G94" s="1">
        <v>10631</v>
      </c>
      <c r="H94" s="1">
        <f t="shared" si="3"/>
        <v>0</v>
      </c>
      <c r="I94" s="7">
        <f>H94</f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>
        <v>0</v>
      </c>
      <c r="CL94" s="1"/>
      <c r="CM94" s="1"/>
      <c r="CN94" s="1"/>
      <c r="CO94" s="1"/>
      <c r="CP94" s="1"/>
      <c r="CQ94" s="1">
        <v>0</v>
      </c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59"/>
      <c r="JT94" s="59">
        <v>0</v>
      </c>
      <c r="JU94" s="59"/>
      <c r="JV94" s="59">
        <v>0</v>
      </c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</row>
    <row r="95" spans="1:322" ht="18" customHeight="1" x14ac:dyDescent="0.2">
      <c r="B95" s="6" t="s">
        <v>274</v>
      </c>
      <c r="C95" s="1">
        <v>8621</v>
      </c>
      <c r="D95" s="4" t="s">
        <v>290</v>
      </c>
      <c r="E95" s="2" t="s">
        <v>263</v>
      </c>
      <c r="F95" s="2" t="s">
        <v>276</v>
      </c>
      <c r="G95" s="1">
        <v>5271</v>
      </c>
      <c r="H95" s="1">
        <f t="shared" si="3"/>
        <v>0</v>
      </c>
      <c r="I95" s="7">
        <v>0</v>
      </c>
      <c r="J95" s="1"/>
      <c r="K95" s="1"/>
      <c r="M95" s="1"/>
      <c r="EE95" s="1">
        <v>0</v>
      </c>
      <c r="LG95"/>
      <c r="LH95"/>
      <c r="LI95"/>
      <c r="LJ95"/>
    </row>
    <row r="96" spans="1:322" s="5" customFormat="1" ht="18" customHeight="1" x14ac:dyDescent="0.2">
      <c r="A96" s="7"/>
      <c r="B96" s="6"/>
      <c r="C96" s="1"/>
      <c r="D96" s="4"/>
      <c r="E96" s="2"/>
      <c r="F96" s="2" t="s">
        <v>275</v>
      </c>
      <c r="G96" s="1">
        <v>10888</v>
      </c>
      <c r="H96" s="1">
        <f t="shared" si="3"/>
        <v>0</v>
      </c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>
        <v>0</v>
      </c>
      <c r="EB96"/>
      <c r="EC96"/>
      <c r="ED96"/>
      <c r="EE96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59"/>
      <c r="JH96" s="59">
        <v>0</v>
      </c>
      <c r="JI96" s="59"/>
      <c r="JJ96" s="59"/>
      <c r="JK96" s="59"/>
      <c r="JL96" s="59"/>
      <c r="JM96" s="59"/>
      <c r="JN96" s="59">
        <v>0</v>
      </c>
      <c r="JO96" s="59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</row>
    <row r="97" spans="1:322" s="5" customFormat="1" ht="18" customHeight="1" x14ac:dyDescent="0.2">
      <c r="A97" s="7"/>
      <c r="B97" s="6" t="s">
        <v>167</v>
      </c>
      <c r="C97" s="1">
        <v>7761</v>
      </c>
      <c r="D97" s="4" t="s">
        <v>287</v>
      </c>
      <c r="E97" s="2" t="s">
        <v>127</v>
      </c>
      <c r="F97" s="2" t="s">
        <v>168</v>
      </c>
      <c r="G97" s="1">
        <v>9908</v>
      </c>
      <c r="H97" s="1">
        <f t="shared" si="3"/>
        <v>0</v>
      </c>
      <c r="I97" s="7">
        <f>H97</f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>
        <v>0</v>
      </c>
      <c r="FH97" s="1">
        <v>0</v>
      </c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</row>
    <row r="98" spans="1:322" s="5" customFormat="1" ht="18" customHeight="1" x14ac:dyDescent="0.2">
      <c r="A98" s="7"/>
      <c r="B98" s="6" t="s">
        <v>278</v>
      </c>
      <c r="C98" s="1">
        <v>9009</v>
      </c>
      <c r="D98" s="4" t="s">
        <v>290</v>
      </c>
      <c r="E98" t="s">
        <v>116</v>
      </c>
      <c r="F98" s="2" t="s">
        <v>250</v>
      </c>
      <c r="G98" s="1">
        <v>9541</v>
      </c>
      <c r="H98" s="1">
        <f t="shared" si="3"/>
        <v>0</v>
      </c>
      <c r="I98" s="7"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56">
        <v>0</v>
      </c>
      <c r="EI98" s="1"/>
      <c r="EJ98" s="1"/>
      <c r="EK98" s="4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</row>
    <row r="99" spans="1:322" s="5" customFormat="1" ht="18" customHeight="1" x14ac:dyDescent="0.2">
      <c r="A99" s="7"/>
      <c r="B99" s="6" t="s">
        <v>279</v>
      </c>
      <c r="C99" s="1">
        <v>8872</v>
      </c>
      <c r="D99" s="4" t="s">
        <v>290</v>
      </c>
      <c r="E99" s="2" t="s">
        <v>114</v>
      </c>
      <c r="F99" s="2" t="s">
        <v>280</v>
      </c>
      <c r="G99" s="1">
        <v>11400</v>
      </c>
      <c r="H99" s="1">
        <f t="shared" si="3"/>
        <v>0</v>
      </c>
      <c r="I99" s="7">
        <f>Tabuľka3[[#This Row],[Stĺpec221]]+Tabuľka3[[#This Row],[Stĺpec198]]+Tabuľka3[[#This Row],[Stĺpec129]]+Tabuľka3[[#This Row],[Stĺpec124]]+Tabuľka3[[#This Row],[Stĺpec105]]+Tabuľka3[[#This Row],[Stĺpec97]]+Tabuľka3[[#This Row],[Stĺpec96]]+Tabuľka3[[#This Row],[Stĺpec70]]+Tabuľka3[[#This Row],[Stĺpec43]]+Tabuľka3[[#This Row],[Stĺpec42]]+Tabuľka3[[#This Row],[Stĺpec40]]+Tabuľka3[[#This Row],[Stĺpec39]]+Tabuľka3[[#This Row],[Stĺpec36]]+Tabuľka3[[#This Row],[Stĺpec35]]+Tabuľka3[[#This Row],[Stĺpec30]]</f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>
        <v>0</v>
      </c>
      <c r="Y99" s="1"/>
      <c r="Z99" s="1"/>
      <c r="AA99" s="1"/>
      <c r="AB99" s="1"/>
      <c r="AC99" s="1">
        <v>0</v>
      </c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</row>
    <row r="100" spans="1:322" s="5" customFormat="1" ht="18" customHeight="1" x14ac:dyDescent="0.2">
      <c r="A100" s="7"/>
      <c r="B100" s="6" t="s">
        <v>266</v>
      </c>
      <c r="C100" s="1">
        <v>8547</v>
      </c>
      <c r="D100" s="4" t="s">
        <v>290</v>
      </c>
      <c r="E100" s="2" t="s">
        <v>124</v>
      </c>
      <c r="F100" s="2" t="s">
        <v>267</v>
      </c>
      <c r="G100" s="1">
        <v>5174</v>
      </c>
      <c r="H100" s="1">
        <f t="shared" si="3"/>
        <v>0</v>
      </c>
      <c r="I100" s="7">
        <f>H100</f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59">
        <v>0</v>
      </c>
      <c r="IK100" s="59">
        <v>0</v>
      </c>
      <c r="IL100" s="59"/>
      <c r="IM100" s="59">
        <v>0</v>
      </c>
      <c r="IN100" s="59">
        <v>0</v>
      </c>
      <c r="IO100" s="59"/>
      <c r="IP100" s="59"/>
      <c r="IQ100" s="59"/>
      <c r="IR100" s="59"/>
      <c r="IS100" s="59">
        <v>0</v>
      </c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</row>
    <row r="101" spans="1:322" ht="18" customHeight="1" x14ac:dyDescent="0.2">
      <c r="B101" s="6" t="s">
        <v>238</v>
      </c>
      <c r="C101" s="1">
        <v>8506</v>
      </c>
      <c r="D101" s="4" t="s">
        <v>285</v>
      </c>
      <c r="E101" s="2" t="s">
        <v>127</v>
      </c>
      <c r="F101" s="2" t="s">
        <v>239</v>
      </c>
      <c r="G101" s="1">
        <v>9361</v>
      </c>
      <c r="H101" s="1">
        <f t="shared" si="3"/>
        <v>0</v>
      </c>
      <c r="I101" s="7">
        <f>H101</f>
        <v>0</v>
      </c>
      <c r="J101" s="1"/>
      <c r="K101" s="1"/>
      <c r="M101" s="1"/>
      <c r="DI101"/>
      <c r="DJ101"/>
      <c r="DK101"/>
      <c r="DL101">
        <v>0</v>
      </c>
      <c r="DM101">
        <v>0</v>
      </c>
      <c r="DN101"/>
      <c r="DO101"/>
      <c r="DP101"/>
      <c r="DQ101"/>
      <c r="DR101"/>
      <c r="DS101"/>
      <c r="DT101">
        <v>0</v>
      </c>
      <c r="EQ101"/>
      <c r="ER101"/>
      <c r="ES101"/>
      <c r="ET101">
        <v>0</v>
      </c>
      <c r="EU101">
        <v>0</v>
      </c>
      <c r="EV101"/>
      <c r="EW101"/>
      <c r="EX101"/>
      <c r="EY101"/>
      <c r="EZ101"/>
      <c r="FA101"/>
      <c r="FB101">
        <v>0</v>
      </c>
      <c r="FC101"/>
      <c r="FD101"/>
      <c r="FE101"/>
      <c r="FF101"/>
      <c r="FG101" s="1">
        <v>0</v>
      </c>
      <c r="FH101" s="1">
        <v>0</v>
      </c>
      <c r="LG101"/>
      <c r="LH101"/>
      <c r="LI101"/>
      <c r="LJ101"/>
    </row>
    <row r="102" spans="1:322" s="5" customFormat="1" ht="18" customHeight="1" x14ac:dyDescent="0.2">
      <c r="A102" s="7"/>
      <c r="B102" s="6" t="s">
        <v>319</v>
      </c>
      <c r="C102" s="1">
        <v>9002</v>
      </c>
      <c r="D102" s="4" t="s">
        <v>290</v>
      </c>
      <c r="E102" t="s">
        <v>321</v>
      </c>
      <c r="F102" s="2" t="s">
        <v>320</v>
      </c>
      <c r="G102" s="1">
        <v>6646</v>
      </c>
      <c r="H102" s="1">
        <f t="shared" si="3"/>
        <v>0</v>
      </c>
      <c r="I102" s="7">
        <f>H102</f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59"/>
      <c r="KC102" s="59">
        <v>0</v>
      </c>
      <c r="KD102" s="59"/>
      <c r="KE102" s="59"/>
      <c r="KF102" s="59"/>
      <c r="KG102" s="59">
        <v>0</v>
      </c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</row>
    <row r="103" spans="1:322" s="5" customFormat="1" ht="18" customHeight="1" x14ac:dyDescent="0.2">
      <c r="A103" s="7"/>
      <c r="B103" s="6" t="s">
        <v>240</v>
      </c>
      <c r="C103" s="1">
        <v>8431</v>
      </c>
      <c r="D103" s="4" t="s">
        <v>285</v>
      </c>
      <c r="E103" s="2" t="s">
        <v>242</v>
      </c>
      <c r="F103" s="2" t="s">
        <v>247</v>
      </c>
      <c r="G103" s="1">
        <v>9994</v>
      </c>
      <c r="H103" s="1">
        <f t="shared" si="3"/>
        <v>0</v>
      </c>
      <c r="I103" s="7">
        <f>H103</f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>
        <v>0</v>
      </c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</row>
    <row r="104" spans="1:322" s="5" customFormat="1" ht="18" customHeight="1" x14ac:dyDescent="0.2">
      <c r="A104" s="7"/>
      <c r="B104" s="6"/>
      <c r="C104" s="1"/>
      <c r="D104" s="4"/>
      <c r="E104" s="2"/>
      <c r="F104" s="2" t="s">
        <v>241</v>
      </c>
      <c r="G104" s="1">
        <v>10740</v>
      </c>
      <c r="H104" s="1">
        <f t="shared" si="3"/>
        <v>0</v>
      </c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>
        <v>0</v>
      </c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</row>
    <row r="105" spans="1:322" s="5" customFormat="1" ht="18" customHeight="1" x14ac:dyDescent="0.2">
      <c r="A105" s="7"/>
      <c r="B105" s="13" t="s">
        <v>138</v>
      </c>
      <c r="C105" s="1">
        <v>8770</v>
      </c>
      <c r="D105" s="4" t="s">
        <v>287</v>
      </c>
      <c r="E105" s="61" t="s">
        <v>139</v>
      </c>
      <c r="F105" s="61" t="s">
        <v>140</v>
      </c>
      <c r="G105" s="4">
        <v>11171</v>
      </c>
      <c r="H105" s="1">
        <f t="shared" si="3"/>
        <v>0</v>
      </c>
      <c r="I105" s="7">
        <f>H105</f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>
        <v>0</v>
      </c>
      <c r="JV105" s="1">
        <v>0</v>
      </c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</row>
    <row r="106" spans="1:322" s="5" customFormat="1" ht="18" customHeight="1" x14ac:dyDescent="0.2">
      <c r="A106" s="21"/>
      <c r="B106" s="6" t="s">
        <v>243</v>
      </c>
      <c r="C106" s="1">
        <v>8511</v>
      </c>
      <c r="D106" s="4" t="s">
        <v>285</v>
      </c>
      <c r="E106" t="s">
        <v>139</v>
      </c>
      <c r="F106" s="2" t="s">
        <v>244</v>
      </c>
      <c r="G106" s="1">
        <v>11278</v>
      </c>
      <c r="H106" s="1">
        <f t="shared" si="3"/>
        <v>0</v>
      </c>
      <c r="I106" s="7">
        <f>H106</f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62"/>
      <c r="JT106" s="62">
        <v>0</v>
      </c>
      <c r="JU106" s="62"/>
      <c r="JV106" s="62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</row>
    <row r="107" spans="1:322" s="5" customFormat="1" ht="18" customHeight="1" x14ac:dyDescent="0.2">
      <c r="A107" s="7"/>
      <c r="B107" s="6" t="s">
        <v>141</v>
      </c>
      <c r="C107" s="1">
        <v>5712</v>
      </c>
      <c r="D107" s="1" t="s">
        <v>287</v>
      </c>
      <c r="E107" t="s">
        <v>128</v>
      </c>
      <c r="F107" s="2" t="s">
        <v>142</v>
      </c>
      <c r="G107" s="1">
        <v>8340</v>
      </c>
      <c r="H107" s="1">
        <f t="shared" si="3"/>
        <v>0</v>
      </c>
      <c r="I107" s="7">
        <f>H107</f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58"/>
      <c r="FH107" s="58"/>
      <c r="FI107" s="58"/>
      <c r="FJ107" s="58"/>
      <c r="FK107" s="58"/>
      <c r="FL107" s="58"/>
      <c r="FM107" s="58"/>
      <c r="FN107" s="58"/>
      <c r="FO107" s="58"/>
      <c r="FP107" s="58"/>
      <c r="FQ107" s="58"/>
      <c r="FR107" s="58"/>
      <c r="FS107" s="58"/>
      <c r="FT107" s="58"/>
      <c r="FU107" s="58"/>
      <c r="FV107" s="58"/>
      <c r="FW107" s="58"/>
      <c r="FX107" s="58"/>
      <c r="FY107" s="58"/>
      <c r="FZ107" s="58"/>
      <c r="GA107" s="58"/>
      <c r="GB107" s="58"/>
      <c r="GC107" s="58"/>
      <c r="GD107" s="58"/>
      <c r="GE107" s="59"/>
      <c r="GF107" s="59"/>
      <c r="GG107" s="59">
        <v>0</v>
      </c>
      <c r="GH107" s="59">
        <v>0</v>
      </c>
      <c r="GI107" s="59"/>
      <c r="GJ107" s="59"/>
      <c r="GK107" s="59"/>
      <c r="GL107" s="59"/>
      <c r="GM107" s="59"/>
      <c r="GN107" s="59">
        <v>0</v>
      </c>
      <c r="GO107" s="59"/>
      <c r="GP107" s="59">
        <v>0</v>
      </c>
      <c r="GQ107" s="59"/>
      <c r="GR107" s="59"/>
      <c r="GS107" s="59"/>
      <c r="GT107" s="59"/>
      <c r="GU107" s="59"/>
      <c r="GV107" s="59"/>
      <c r="GW107" s="59">
        <v>0</v>
      </c>
      <c r="GX107" s="59"/>
      <c r="GY107" s="59">
        <v>0</v>
      </c>
      <c r="GZ107" s="59"/>
      <c r="HA107" s="59"/>
      <c r="HB107" s="59"/>
      <c r="HC107" s="59"/>
      <c r="HD107" s="59"/>
      <c r="HE107" s="59"/>
      <c r="HF107" s="59"/>
      <c r="HG107" s="59"/>
      <c r="HH107" s="59"/>
      <c r="HI107" s="59"/>
      <c r="HJ107" s="59"/>
      <c r="HK107" s="59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</row>
    <row r="108" spans="1:322" s="5" customFormat="1" ht="18" customHeight="1" x14ac:dyDescent="0.2">
      <c r="A108" s="7"/>
      <c r="B108" s="6" t="s">
        <v>245</v>
      </c>
      <c r="C108" s="1">
        <v>8841</v>
      </c>
      <c r="D108" s="4" t="s">
        <v>285</v>
      </c>
      <c r="E108" s="2" t="s">
        <v>197</v>
      </c>
      <c r="F108" s="2" t="s">
        <v>246</v>
      </c>
      <c r="G108" s="1"/>
      <c r="H108" s="1">
        <f t="shared" si="3"/>
        <v>0</v>
      </c>
      <c r="I108" s="7">
        <f>H108</f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59">
        <v>0</v>
      </c>
      <c r="IK108" s="59"/>
      <c r="IL108" s="59"/>
      <c r="IM108" s="59">
        <v>0</v>
      </c>
      <c r="IN108" s="59"/>
      <c r="IO108" s="59"/>
      <c r="IP108" s="59"/>
      <c r="IQ108" s="59"/>
      <c r="IR108" s="59"/>
      <c r="IS108" s="59">
        <v>0</v>
      </c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</row>
    <row r="109" spans="1:322" s="5" customFormat="1" ht="18" customHeight="1" x14ac:dyDescent="0.2">
      <c r="A109" s="7"/>
      <c r="B109" s="6" t="s">
        <v>281</v>
      </c>
      <c r="C109" s="1">
        <v>8952</v>
      </c>
      <c r="D109" s="4" t="s">
        <v>290</v>
      </c>
      <c r="E109" t="s">
        <v>282</v>
      </c>
      <c r="F109" s="2" t="s">
        <v>192</v>
      </c>
      <c r="G109" s="1">
        <v>10096</v>
      </c>
      <c r="H109" s="1">
        <f t="shared" si="3"/>
        <v>0</v>
      </c>
      <c r="I109" s="7">
        <f>Tabuľka3[[#This Row],[Stĺpec9]]</f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>
        <v>0</v>
      </c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</row>
    <row r="110" spans="1:322" s="51" customFormat="1" ht="18" customHeight="1" x14ac:dyDescent="0.2">
      <c r="A110" s="48">
        <v>73</v>
      </c>
      <c r="B110" s="52"/>
      <c r="C110" s="49"/>
      <c r="D110" s="49"/>
      <c r="F110" s="50" t="s">
        <v>143</v>
      </c>
      <c r="G110" s="49"/>
      <c r="H110" s="49"/>
      <c r="I110" s="53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  <c r="GU110" s="49"/>
      <c r="GV110" s="49"/>
      <c r="GW110" s="49"/>
      <c r="GX110" s="49"/>
      <c r="GY110" s="49"/>
      <c r="GZ110" s="49"/>
      <c r="HA110" s="49"/>
      <c r="HB110" s="49"/>
      <c r="HC110" s="49"/>
      <c r="HD110" s="49"/>
      <c r="HE110" s="49"/>
      <c r="HF110" s="49"/>
      <c r="HG110" s="49"/>
      <c r="HH110" s="49"/>
      <c r="HI110" s="49"/>
      <c r="HJ110" s="49"/>
      <c r="HK110" s="49"/>
      <c r="HL110" s="49"/>
      <c r="HM110" s="49"/>
      <c r="HN110" s="49"/>
      <c r="HO110" s="49"/>
      <c r="HP110" s="49"/>
      <c r="HQ110" s="49"/>
      <c r="HR110" s="49"/>
      <c r="HS110" s="49"/>
      <c r="HT110" s="49"/>
      <c r="HU110" s="49"/>
      <c r="HV110" s="49"/>
      <c r="HW110" s="49"/>
      <c r="HX110" s="49"/>
      <c r="HY110" s="49"/>
      <c r="HZ110" s="49"/>
      <c r="IA110" s="49"/>
      <c r="IB110" s="49"/>
      <c r="IC110" s="49"/>
      <c r="ID110" s="49"/>
      <c r="IE110" s="49"/>
      <c r="IF110" s="49"/>
      <c r="IG110" s="49"/>
      <c r="IH110" s="49"/>
      <c r="II110" s="49"/>
      <c r="IJ110" s="49"/>
      <c r="IK110" s="49"/>
      <c r="IL110" s="49"/>
      <c r="IM110" s="49"/>
      <c r="IN110" s="49"/>
      <c r="IO110" s="49"/>
      <c r="IP110" s="49"/>
      <c r="IQ110" s="49"/>
      <c r="IR110" s="49"/>
      <c r="IS110" s="49"/>
      <c r="IT110" s="49"/>
      <c r="IU110" s="49"/>
      <c r="IV110" s="49"/>
      <c r="IW110" s="49"/>
      <c r="IX110" s="49"/>
      <c r="IY110" s="49"/>
      <c r="IZ110" s="49"/>
      <c r="JA110" s="49"/>
      <c r="JB110" s="49"/>
      <c r="JC110" s="49"/>
      <c r="JD110" s="49"/>
      <c r="JE110" s="49"/>
      <c r="JF110" s="49"/>
      <c r="JG110" s="49"/>
      <c r="JH110" s="49"/>
      <c r="JI110" s="49"/>
      <c r="JJ110" s="49"/>
      <c r="JK110" s="49"/>
      <c r="JL110" s="49"/>
      <c r="JM110" s="49"/>
      <c r="JN110" s="49"/>
      <c r="JO110" s="49"/>
      <c r="JP110" s="49"/>
      <c r="JQ110" s="49"/>
      <c r="JR110" s="49"/>
      <c r="JS110" s="49"/>
      <c r="JT110" s="49"/>
      <c r="JU110" s="49"/>
      <c r="JV110" s="49"/>
      <c r="JW110" s="49"/>
      <c r="JX110" s="49"/>
      <c r="JY110" s="49"/>
      <c r="JZ110" s="49"/>
      <c r="KA110" s="49"/>
      <c r="KB110" s="49"/>
      <c r="KC110" s="49"/>
      <c r="KD110" s="49"/>
      <c r="KE110" s="49"/>
      <c r="KF110" s="49"/>
      <c r="KG110" s="49"/>
      <c r="KH110" s="49"/>
      <c r="KI110" s="49"/>
      <c r="KJ110" s="49"/>
      <c r="KK110" s="49"/>
      <c r="KL110" s="49"/>
      <c r="KM110" s="49"/>
      <c r="KN110" s="49"/>
      <c r="KO110" s="49"/>
      <c r="KP110" s="49"/>
      <c r="KQ110" s="49"/>
      <c r="KR110" s="49"/>
      <c r="KS110" s="49"/>
      <c r="KT110" s="49"/>
      <c r="KU110" s="49"/>
      <c r="KV110" s="49"/>
      <c r="KW110" s="49"/>
      <c r="KX110" s="49"/>
      <c r="KY110" s="49"/>
      <c r="KZ110" s="49"/>
      <c r="LA110" s="49"/>
      <c r="LB110" s="49"/>
      <c r="LC110" s="49"/>
      <c r="LD110" s="49"/>
      <c r="LE110" s="49"/>
      <c r="LF110" s="49"/>
    </row>
    <row r="111" spans="1:322" ht="17.25" customHeight="1" x14ac:dyDescent="0.2"/>
    <row r="112" spans="1:322" ht="17.25" customHeight="1" x14ac:dyDescent="0.2"/>
    <row r="113" ht="17.25" customHeight="1" x14ac:dyDescent="0.2"/>
  </sheetData>
  <sortState xmlns:xlrd2="http://schemas.microsoft.com/office/spreadsheetml/2017/richdata2" ref="A5:I7">
    <sortCondition ref="A5"/>
  </sortState>
  <mergeCells count="10">
    <mergeCell ref="A1:I1"/>
    <mergeCell ref="E5:E7"/>
    <mergeCell ref="H5:H7"/>
    <mergeCell ref="I5:I7"/>
    <mergeCell ref="G5:G7"/>
    <mergeCell ref="A5:A7"/>
    <mergeCell ref="F5:F7"/>
    <mergeCell ref="B5:B7"/>
    <mergeCell ref="C5:C7"/>
    <mergeCell ref="D5:D7"/>
  </mergeCells>
  <conditionalFormatting sqref="I98 I27">
    <cfRule type="top10" priority="78" rank="10"/>
  </conditionalFormatting>
  <conditionalFormatting sqref="FG11:HK11">
    <cfRule type="top10" dxfId="329" priority="23" rank="15"/>
  </conditionalFormatting>
  <conditionalFormatting sqref="FG13:HK13">
    <cfRule type="top10" dxfId="328" priority="22" rank="15"/>
  </conditionalFormatting>
  <conditionalFormatting sqref="FG12:HK12">
    <cfRule type="top10" dxfId="327" priority="21" rank="15"/>
  </conditionalFormatting>
  <conditionalFormatting sqref="FG14:HK14">
    <cfRule type="top10" dxfId="326" priority="20" rank="15"/>
  </conditionalFormatting>
  <conditionalFormatting sqref="J24:U24 HA24:IL24 W24:GY24">
    <cfRule type="top10" dxfId="325" priority="19" rank="15"/>
  </conditionalFormatting>
  <conditionalFormatting sqref="FG32:HK32">
    <cfRule type="top10" dxfId="324" priority="79" rank="15"/>
  </conditionalFormatting>
  <conditionalFormatting sqref="KB15:KH15">
    <cfRule type="top10" dxfId="323" priority="4" rank="15"/>
  </conditionalFormatting>
  <conditionalFormatting sqref="J98:LF98 J27:AO27 EL27:GT27 DU27:EJ27 JU27:LF27 GX27:JS27 GV27 BE27:DS27 AQ27:BC27">
    <cfRule type="top10" dxfId="322" priority="159" rank="15"/>
  </conditionalFormatting>
  <conditionalFormatting sqref="J8:GK8 GM8:LF8">
    <cfRule type="top10" dxfId="321" priority="171" rank="15"/>
  </conditionalFormatting>
  <conditionalFormatting sqref="J9:JI9 JK9:LF9">
    <cfRule type="top10" dxfId="320" priority="173" rank="15"/>
  </conditionalFormatting>
  <conditionalFormatting sqref="J16:LF16">
    <cfRule type="top10" dxfId="319" priority="3" rank="15"/>
  </conditionalFormatting>
  <conditionalFormatting sqref="J29:LF30">
    <cfRule type="top10" dxfId="318" priority="1" rank="15"/>
    <cfRule type="top10" priority="2" rank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TM drezúra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SJF</cp:lastModifiedBy>
  <cp:revision/>
  <cp:lastPrinted>2021-12-13T09:18:44Z</cp:lastPrinted>
  <dcterms:created xsi:type="dcterms:W3CDTF">2011-03-12T20:18:46Z</dcterms:created>
  <dcterms:modified xsi:type="dcterms:W3CDTF">2021-12-13T09:21:20Z</dcterms:modified>
  <cp:category/>
  <cp:contentStatus/>
</cp:coreProperties>
</file>