
<file path=[Content_Types].xml><?xml version="1.0" encoding="utf-8"?>
<Types xmlns="http://schemas.openxmlformats.org/package/2006/content-type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comments2.xml" ContentType="application/vnd.openxmlformats-officedocument.spreadsheetml.comments+xml"/>
  <Override PartName="/xl/comments3.xml" ContentType="application/vnd.openxmlformats-officedocument.spreadsheetml.comments+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0" windowWidth="16380" windowHeight="8190" tabRatio="500" activeTab="4"/>
  </bookViews>
  <sheets>
    <sheet name="Usmernenie" sheetId="1" r:id="rId1"/>
    <sheet name="Príklady" sheetId="2" r:id="rId2"/>
    <sheet name="Príjmy" sheetId="3" r:id="rId3"/>
    <sheet name="Spolu" sheetId="4" r:id="rId4"/>
    <sheet name="Doklady" sheetId="5" r:id="rId5"/>
    <sheet name="Adr" sheetId="6" state="hidden" r:id="rId6"/>
    <sheet name="FP" sheetId="7" state="hidden" r:id="rId7"/>
    <sheet name="Cis" sheetId="8" state="hidden" r:id="rId8"/>
    <sheet name="Avízo - výnosy" sheetId="9" r:id="rId9"/>
    <sheet name="Avízo - vratka" sheetId="10" r:id="rId10"/>
    <sheet name="Skratky" sheetId="11" r:id="rId11"/>
  </sheets>
  <definedNames>
    <definedName name="_xlnm.Print_Titles" localSheetId="4">Doklady!$104:$104</definedName>
    <definedName name="_xlnm.Print_Titles" localSheetId="1">Príklady!$7:$7</definedName>
    <definedName name="_xlnm.Print_Titles" localSheetId="3">Spolu!$52:$52</definedName>
    <definedName name="_xlnm.Print_Area" localSheetId="9">'Avízo - vratka'!$A$1:$C$25</definedName>
    <definedName name="_xlnm.Print_Area" localSheetId="8">'Avízo - výnosy'!$A$1:$C$23</definedName>
    <definedName name="_xlnm.Print_Area" localSheetId="4">Doklady!$A:$J</definedName>
    <definedName name="_xlnm.Print_Area" localSheetId="2">Príjmy!$A$1:$D$17</definedName>
    <definedName name="_xlnm.Print_Area" localSheetId="1">Príklady!$A$1:$I$2913</definedName>
    <definedName name="_xlnm.Print_Area" localSheetId="10">Skratky!$A$1:$B$57</definedName>
    <definedName name="_xlnm.Print_Area" localSheetId="3">Spolu!$A$1:$I$146</definedName>
    <definedName name="_xlnm.Print_Area" localSheetId="0">Usmernenie!$A$1:$A$137</definedName>
  </definedNames>
  <calcPr calcId="125725" iterateDelta="1E-4"/>
  <extLst>
    <ext xmlns:loext="http://schemas.libreoffice.org/" uri="{7626C862-2A13-11E5-B345-FEFF819CDC9F}">
      <loext:extCalcPr stringRefSyntax="ExcelA1"/>
    </ext>
  </extLst>
</workbook>
</file>

<file path=xl/calcChain.xml><?xml version="1.0" encoding="utf-8"?>
<calcChain xmlns="http://schemas.openxmlformats.org/spreadsheetml/2006/main">
  <c r="N25" i="10"/>
  <c r="N24"/>
  <c r="N23"/>
  <c r="N22"/>
  <c r="N21"/>
  <c r="B20"/>
  <c r="N19"/>
  <c r="N18"/>
  <c r="N17"/>
  <c r="B17"/>
  <c r="N16"/>
  <c r="B16"/>
  <c r="N15"/>
  <c r="N14"/>
  <c r="P13"/>
  <c r="N13" s="1"/>
  <c r="A13"/>
  <c r="P12"/>
  <c r="N12"/>
  <c r="P11"/>
  <c r="N11" s="1"/>
  <c r="P10"/>
  <c r="N10"/>
  <c r="P9"/>
  <c r="N9" s="1"/>
  <c r="P8"/>
  <c r="N8"/>
  <c r="P7"/>
  <c r="N7" s="1"/>
  <c r="P6"/>
  <c r="N6"/>
  <c r="P5"/>
  <c r="N5" s="1"/>
  <c r="P4"/>
  <c r="N4"/>
  <c r="P3"/>
  <c r="N3" s="1"/>
  <c r="P2"/>
  <c r="N2"/>
  <c r="P1"/>
  <c r="N1" s="1"/>
  <c r="N26" i="9"/>
  <c r="N25"/>
  <c r="N24"/>
  <c r="N23"/>
  <c r="N22"/>
  <c r="B20"/>
  <c r="N18"/>
  <c r="N17"/>
  <c r="N16"/>
  <c r="B16"/>
  <c r="N15"/>
  <c r="N14"/>
  <c r="A14"/>
  <c r="N13"/>
  <c r="N12"/>
  <c r="N11"/>
  <c r="N10"/>
  <c r="N9"/>
  <c r="N8"/>
  <c r="N7"/>
  <c r="N6"/>
  <c r="N5"/>
  <c r="N4"/>
  <c r="N3"/>
  <c r="N2"/>
  <c r="N1"/>
  <c r="N790" i="7"/>
  <c r="L790"/>
  <c r="B790"/>
  <c r="M790" s="1"/>
  <c r="N789"/>
  <c r="L789"/>
  <c r="B789"/>
  <c r="M789" s="1"/>
  <c r="N788"/>
  <c r="L788"/>
  <c r="B788"/>
  <c r="M788" s="1"/>
  <c r="N787"/>
  <c r="L787"/>
  <c r="B787"/>
  <c r="M787" s="1"/>
  <c r="N786"/>
  <c r="L786"/>
  <c r="B786"/>
  <c r="M786" s="1"/>
  <c r="N785"/>
  <c r="L785"/>
  <c r="B785"/>
  <c r="M785" s="1"/>
  <c r="N784"/>
  <c r="L784"/>
  <c r="B784"/>
  <c r="M784" s="1"/>
  <c r="N783"/>
  <c r="L783"/>
  <c r="B783"/>
  <c r="M783" s="1"/>
  <c r="N782"/>
  <c r="L782"/>
  <c r="B782"/>
  <c r="M782" s="1"/>
  <c r="N781"/>
  <c r="L781"/>
  <c r="B781"/>
  <c r="M781" s="1"/>
  <c r="N780"/>
  <c r="L780"/>
  <c r="B780"/>
  <c r="M780" s="1"/>
  <c r="N779"/>
  <c r="L779"/>
  <c r="B779"/>
  <c r="M779" s="1"/>
  <c r="N778"/>
  <c r="L778"/>
  <c r="B778"/>
  <c r="M778" s="1"/>
  <c r="N777"/>
  <c r="L777"/>
  <c r="B777"/>
  <c r="M777" s="1"/>
  <c r="N776"/>
  <c r="L776"/>
  <c r="B776"/>
  <c r="M776" s="1"/>
  <c r="N775"/>
  <c r="L775"/>
  <c r="B775"/>
  <c r="M775" s="1"/>
  <c r="N774"/>
  <c r="L774"/>
  <c r="B774"/>
  <c r="M774" s="1"/>
  <c r="N773"/>
  <c r="L773"/>
  <c r="B773"/>
  <c r="M773" s="1"/>
  <c r="N772"/>
  <c r="L772"/>
  <c r="B772"/>
  <c r="M772" s="1"/>
  <c r="N771"/>
  <c r="L771"/>
  <c r="B771"/>
  <c r="M771" s="1"/>
  <c r="N770"/>
  <c r="L770"/>
  <c r="B770"/>
  <c r="M770" s="1"/>
  <c r="N769"/>
  <c r="L769"/>
  <c r="B769"/>
  <c r="M769" s="1"/>
  <c r="N768"/>
  <c r="L768"/>
  <c r="B768"/>
  <c r="M768" s="1"/>
  <c r="N767"/>
  <c r="L767"/>
  <c r="B767"/>
  <c r="M767" s="1"/>
  <c r="N766"/>
  <c r="L766"/>
  <c r="B766"/>
  <c r="M766" s="1"/>
  <c r="N765"/>
  <c r="L765"/>
  <c r="B765"/>
  <c r="M765" s="1"/>
  <c r="N764"/>
  <c r="L764"/>
  <c r="B764"/>
  <c r="M764" s="1"/>
  <c r="N763"/>
  <c r="L763"/>
  <c r="B763"/>
  <c r="M763" s="1"/>
  <c r="N762"/>
  <c r="L762"/>
  <c r="B762"/>
  <c r="M762" s="1"/>
  <c r="N761"/>
  <c r="L761"/>
  <c r="B761"/>
  <c r="M761" s="1"/>
  <c r="N760"/>
  <c r="L760"/>
  <c r="B760"/>
  <c r="M760" s="1"/>
  <c r="N759"/>
  <c r="L759"/>
  <c r="B759"/>
  <c r="M759" s="1"/>
  <c r="N758"/>
  <c r="L758"/>
  <c r="B758"/>
  <c r="M758" s="1"/>
  <c r="N757"/>
  <c r="L757"/>
  <c r="B757"/>
  <c r="M757" s="1"/>
  <c r="N756"/>
  <c r="L756"/>
  <c r="B756"/>
  <c r="M756" s="1"/>
  <c r="N755"/>
  <c r="L755"/>
  <c r="B755"/>
  <c r="M755" s="1"/>
  <c r="N754"/>
  <c r="L754"/>
  <c r="B754"/>
  <c r="M754" s="1"/>
  <c r="N753"/>
  <c r="L753"/>
  <c r="B753"/>
  <c r="M753" s="1"/>
  <c r="N752"/>
  <c r="L752"/>
  <c r="B752"/>
  <c r="M752" s="1"/>
  <c r="N751"/>
  <c r="L751"/>
  <c r="B751"/>
  <c r="M751" s="1"/>
  <c r="N750"/>
  <c r="L750"/>
  <c r="B750"/>
  <c r="M750" s="1"/>
  <c r="N749"/>
  <c r="L749"/>
  <c r="B749"/>
  <c r="M749" s="1"/>
  <c r="N748"/>
  <c r="L748"/>
  <c r="B748"/>
  <c r="M748" s="1"/>
  <c r="N747"/>
  <c r="L747"/>
  <c r="B747"/>
  <c r="M747" s="1"/>
  <c r="N746"/>
  <c r="L746"/>
  <c r="B746"/>
  <c r="M746" s="1"/>
  <c r="N745"/>
  <c r="L745"/>
  <c r="B745"/>
  <c r="M745" s="1"/>
  <c r="N744"/>
  <c r="L744"/>
  <c r="B744"/>
  <c r="M744" s="1"/>
  <c r="N743"/>
  <c r="L743"/>
  <c r="B743"/>
  <c r="M743" s="1"/>
  <c r="N742"/>
  <c r="L742"/>
  <c r="B742"/>
  <c r="M742" s="1"/>
  <c r="N741"/>
  <c r="L741"/>
  <c r="B741"/>
  <c r="M741" s="1"/>
  <c r="N740"/>
  <c r="L740"/>
  <c r="B740"/>
  <c r="M740" s="1"/>
  <c r="N739"/>
  <c r="L739"/>
  <c r="B739"/>
  <c r="M739" s="1"/>
  <c r="N738"/>
  <c r="L738"/>
  <c r="B738"/>
  <c r="M738" s="1"/>
  <c r="N737"/>
  <c r="L737"/>
  <c r="B737"/>
  <c r="M737" s="1"/>
  <c r="N736"/>
  <c r="L736"/>
  <c r="B736"/>
  <c r="M736" s="1"/>
  <c r="N735"/>
  <c r="L735"/>
  <c r="B735"/>
  <c r="M735" s="1"/>
  <c r="N734"/>
  <c r="L734"/>
  <c r="B734"/>
  <c r="M734" s="1"/>
  <c r="N733"/>
  <c r="L733"/>
  <c r="B733"/>
  <c r="M733" s="1"/>
  <c r="N732"/>
  <c r="L732"/>
  <c r="B732"/>
  <c r="M732" s="1"/>
  <c r="N731"/>
  <c r="L731"/>
  <c r="B731"/>
  <c r="M731" s="1"/>
  <c r="N730"/>
  <c r="L730"/>
  <c r="B730"/>
  <c r="M730" s="1"/>
  <c r="N729"/>
  <c r="L729"/>
  <c r="B729"/>
  <c r="M729" s="1"/>
  <c r="N728"/>
  <c r="L728"/>
  <c r="B728"/>
  <c r="M728" s="1"/>
  <c r="N727"/>
  <c r="L727"/>
  <c r="B727"/>
  <c r="M727" s="1"/>
  <c r="N726"/>
  <c r="L726"/>
  <c r="B726"/>
  <c r="M726" s="1"/>
  <c r="N725"/>
  <c r="L725"/>
  <c r="B725"/>
  <c r="M725" s="1"/>
  <c r="N724"/>
  <c r="L724"/>
  <c r="B724"/>
  <c r="M724" s="1"/>
  <c r="N723"/>
  <c r="L723"/>
  <c r="B723"/>
  <c r="M723" s="1"/>
  <c r="N722"/>
  <c r="L722"/>
  <c r="B722"/>
  <c r="M722" s="1"/>
  <c r="N721"/>
  <c r="L721"/>
  <c r="B721"/>
  <c r="M721" s="1"/>
  <c r="N720"/>
  <c r="L720"/>
  <c r="B720"/>
  <c r="M720" s="1"/>
  <c r="N719"/>
  <c r="L719"/>
  <c r="B719"/>
  <c r="M719" s="1"/>
  <c r="N718"/>
  <c r="L718"/>
  <c r="B718"/>
  <c r="M718" s="1"/>
  <c r="N717"/>
  <c r="L717"/>
  <c r="B717"/>
  <c r="M717" s="1"/>
  <c r="N716"/>
  <c r="L716"/>
  <c r="B716"/>
  <c r="M716" s="1"/>
  <c r="N715"/>
  <c r="L715"/>
  <c r="B715"/>
  <c r="M715" s="1"/>
  <c r="N714"/>
  <c r="L714"/>
  <c r="B714"/>
  <c r="M714" s="1"/>
  <c r="N713"/>
  <c r="L713"/>
  <c r="B713"/>
  <c r="M713" s="1"/>
  <c r="N712"/>
  <c r="L712"/>
  <c r="B712"/>
  <c r="M712" s="1"/>
  <c r="N711"/>
  <c r="L711"/>
  <c r="B711"/>
  <c r="M711" s="1"/>
  <c r="N710"/>
  <c r="L710"/>
  <c r="B710"/>
  <c r="M710" s="1"/>
  <c r="N709"/>
  <c r="L709"/>
  <c r="B709"/>
  <c r="M709" s="1"/>
  <c r="N708"/>
  <c r="L708"/>
  <c r="B708"/>
  <c r="M708" s="1"/>
  <c r="N707"/>
  <c r="L707"/>
  <c r="B707"/>
  <c r="M707" s="1"/>
  <c r="N706"/>
  <c r="L706"/>
  <c r="B706"/>
  <c r="M706" s="1"/>
  <c r="N705"/>
  <c r="L705"/>
  <c r="B705"/>
  <c r="M705" s="1"/>
  <c r="N704"/>
  <c r="L704"/>
  <c r="B704"/>
  <c r="M704" s="1"/>
  <c r="N703"/>
  <c r="L703"/>
  <c r="B703"/>
  <c r="M703" s="1"/>
  <c r="N702"/>
  <c r="L702"/>
  <c r="B702"/>
  <c r="M702" s="1"/>
  <c r="N701"/>
  <c r="L701"/>
  <c r="B701"/>
  <c r="M701" s="1"/>
  <c r="N700"/>
  <c r="L700"/>
  <c r="B700"/>
  <c r="M700" s="1"/>
  <c r="N699"/>
  <c r="L699"/>
  <c r="B699"/>
  <c r="M699" s="1"/>
  <c r="N698"/>
  <c r="L698"/>
  <c r="B698"/>
  <c r="M698" s="1"/>
  <c r="N697"/>
  <c r="L697"/>
  <c r="B697"/>
  <c r="M697" s="1"/>
  <c r="N696"/>
  <c r="L696"/>
  <c r="B696"/>
  <c r="M696" s="1"/>
  <c r="N695"/>
  <c r="L695"/>
  <c r="B695"/>
  <c r="M695" s="1"/>
  <c r="N694"/>
  <c r="L694"/>
  <c r="B694"/>
  <c r="M694" s="1"/>
  <c r="N693"/>
  <c r="L693"/>
  <c r="B693"/>
  <c r="M693" s="1"/>
  <c r="N692"/>
  <c r="L692"/>
  <c r="B692"/>
  <c r="M692" s="1"/>
  <c r="N691"/>
  <c r="L691"/>
  <c r="B691"/>
  <c r="M691" s="1"/>
  <c r="N690"/>
  <c r="L690"/>
  <c r="B690"/>
  <c r="M690" s="1"/>
  <c r="N689"/>
  <c r="L689"/>
  <c r="B689"/>
  <c r="M689" s="1"/>
  <c r="N688"/>
  <c r="L688"/>
  <c r="B688"/>
  <c r="M688" s="1"/>
  <c r="N687"/>
  <c r="L687"/>
  <c r="B687"/>
  <c r="M687" s="1"/>
  <c r="N686"/>
  <c r="L686"/>
  <c r="B686"/>
  <c r="M686" s="1"/>
  <c r="N685"/>
  <c r="L685"/>
  <c r="B685"/>
  <c r="M685" s="1"/>
  <c r="N684"/>
  <c r="L684"/>
  <c r="B684"/>
  <c r="M684" s="1"/>
  <c r="N683"/>
  <c r="L683"/>
  <c r="B683"/>
  <c r="M683" s="1"/>
  <c r="N682"/>
  <c r="L682"/>
  <c r="B682"/>
  <c r="M682" s="1"/>
  <c r="N681"/>
  <c r="L681"/>
  <c r="B681"/>
  <c r="M681" s="1"/>
  <c r="N680"/>
  <c r="L680"/>
  <c r="B680"/>
  <c r="M680" s="1"/>
  <c r="N679"/>
  <c r="L679"/>
  <c r="B679"/>
  <c r="M679" s="1"/>
  <c r="N678"/>
  <c r="L678"/>
  <c r="B678"/>
  <c r="M678" s="1"/>
  <c r="N677"/>
  <c r="L677"/>
  <c r="B677"/>
  <c r="M677" s="1"/>
  <c r="N676"/>
  <c r="L676"/>
  <c r="B676"/>
  <c r="M676" s="1"/>
  <c r="N675"/>
  <c r="L675"/>
  <c r="B675"/>
  <c r="M675" s="1"/>
  <c r="N674"/>
  <c r="L674"/>
  <c r="B674"/>
  <c r="M674" s="1"/>
  <c r="N673"/>
  <c r="L673"/>
  <c r="B673"/>
  <c r="M673" s="1"/>
  <c r="N672"/>
  <c r="L672"/>
  <c r="B672"/>
  <c r="M672" s="1"/>
  <c r="N671"/>
  <c r="L671"/>
  <c r="B671"/>
  <c r="M671" s="1"/>
  <c r="N670"/>
  <c r="L670"/>
  <c r="B670"/>
  <c r="M670" s="1"/>
  <c r="N669"/>
  <c r="L669"/>
  <c r="B669"/>
  <c r="M669" s="1"/>
  <c r="N668"/>
  <c r="L668"/>
  <c r="B668"/>
  <c r="M668" s="1"/>
  <c r="N667"/>
  <c r="L667"/>
  <c r="B667"/>
  <c r="M667" s="1"/>
  <c r="N666"/>
  <c r="L666"/>
  <c r="B666"/>
  <c r="M666" s="1"/>
  <c r="N665"/>
  <c r="L665"/>
  <c r="B665"/>
  <c r="M665" s="1"/>
  <c r="N664"/>
  <c r="L664"/>
  <c r="B664"/>
  <c r="M664" s="1"/>
  <c r="N663"/>
  <c r="L663"/>
  <c r="B663"/>
  <c r="M663" s="1"/>
  <c r="N662"/>
  <c r="L662"/>
  <c r="B662"/>
  <c r="M662" s="1"/>
  <c r="N661"/>
  <c r="L661"/>
  <c r="B661"/>
  <c r="M661" s="1"/>
  <c r="N660"/>
  <c r="L660"/>
  <c r="B660"/>
  <c r="M660" s="1"/>
  <c r="N659"/>
  <c r="L659"/>
  <c r="B659"/>
  <c r="M659" s="1"/>
  <c r="N658"/>
  <c r="L658"/>
  <c r="B658"/>
  <c r="M658" s="1"/>
  <c r="N657"/>
  <c r="L657"/>
  <c r="B657"/>
  <c r="M657" s="1"/>
  <c r="N656"/>
  <c r="L656"/>
  <c r="B656"/>
  <c r="M656" s="1"/>
  <c r="N655"/>
  <c r="L655"/>
  <c r="B655"/>
  <c r="M655" s="1"/>
  <c r="N654"/>
  <c r="L654"/>
  <c r="B654"/>
  <c r="M654" s="1"/>
  <c r="N653"/>
  <c r="L653"/>
  <c r="B653"/>
  <c r="M653" s="1"/>
  <c r="N652"/>
  <c r="L652"/>
  <c r="B652"/>
  <c r="M652" s="1"/>
  <c r="N651"/>
  <c r="L651"/>
  <c r="B651"/>
  <c r="M651" s="1"/>
  <c r="N650"/>
  <c r="L650"/>
  <c r="B650"/>
  <c r="M650" s="1"/>
  <c r="N649"/>
  <c r="L649"/>
  <c r="B649"/>
  <c r="M649" s="1"/>
  <c r="N648"/>
  <c r="L648"/>
  <c r="B648"/>
  <c r="M648" s="1"/>
  <c r="N647"/>
  <c r="L647"/>
  <c r="B647"/>
  <c r="M647" s="1"/>
  <c r="N646"/>
  <c r="L646"/>
  <c r="B646"/>
  <c r="M646" s="1"/>
  <c r="N645"/>
  <c r="L645"/>
  <c r="B645"/>
  <c r="M645" s="1"/>
  <c r="N644"/>
  <c r="L644"/>
  <c r="B644"/>
  <c r="M644" s="1"/>
  <c r="N643"/>
  <c r="L643"/>
  <c r="B643"/>
  <c r="M643" s="1"/>
  <c r="N642"/>
  <c r="L642"/>
  <c r="B642"/>
  <c r="M642" s="1"/>
  <c r="N641"/>
  <c r="L641"/>
  <c r="B641"/>
  <c r="M641" s="1"/>
  <c r="N640"/>
  <c r="L640"/>
  <c r="B640"/>
  <c r="M640" s="1"/>
  <c r="N639"/>
  <c r="L639"/>
  <c r="B639"/>
  <c r="M639" s="1"/>
  <c r="N638"/>
  <c r="L638"/>
  <c r="B638"/>
  <c r="M638" s="1"/>
  <c r="N637"/>
  <c r="L637"/>
  <c r="B637"/>
  <c r="M637" s="1"/>
  <c r="N636"/>
  <c r="L636"/>
  <c r="B636"/>
  <c r="M636" s="1"/>
  <c r="N635"/>
  <c r="L635"/>
  <c r="B635"/>
  <c r="M635" s="1"/>
  <c r="N634"/>
  <c r="L634"/>
  <c r="B634"/>
  <c r="M634" s="1"/>
  <c r="N633"/>
  <c r="L633"/>
  <c r="B633"/>
  <c r="M633" s="1"/>
  <c r="N632"/>
  <c r="L632"/>
  <c r="B632"/>
  <c r="M632" s="1"/>
  <c r="N631"/>
  <c r="L631"/>
  <c r="B631"/>
  <c r="M631" s="1"/>
  <c r="N630"/>
  <c r="L630"/>
  <c r="B630"/>
  <c r="M630" s="1"/>
  <c r="N629"/>
  <c r="L629"/>
  <c r="B629"/>
  <c r="M629" s="1"/>
  <c r="N628"/>
  <c r="L628"/>
  <c r="B628"/>
  <c r="M628" s="1"/>
  <c r="N627"/>
  <c r="L627"/>
  <c r="B627"/>
  <c r="M627" s="1"/>
  <c r="N626"/>
  <c r="L626"/>
  <c r="B626"/>
  <c r="M626" s="1"/>
  <c r="N625"/>
  <c r="L625"/>
  <c r="B625"/>
  <c r="M625" s="1"/>
  <c r="N624"/>
  <c r="L624"/>
  <c r="B624"/>
  <c r="M624" s="1"/>
  <c r="N623"/>
  <c r="L623"/>
  <c r="B623"/>
  <c r="M623" s="1"/>
  <c r="N622"/>
  <c r="L622"/>
  <c r="B622"/>
  <c r="M622" s="1"/>
  <c r="N621"/>
  <c r="L621"/>
  <c r="B621"/>
  <c r="M621" s="1"/>
  <c r="N620"/>
  <c r="L620"/>
  <c r="B620"/>
  <c r="M620" s="1"/>
  <c r="N619"/>
  <c r="L619"/>
  <c r="B619"/>
  <c r="M619" s="1"/>
  <c r="L618"/>
  <c r="I618"/>
  <c r="N618" s="1"/>
  <c r="B618"/>
  <c r="M618" s="1"/>
  <c r="M617"/>
  <c r="L617"/>
  <c r="I617"/>
  <c r="N617" s="1"/>
  <c r="B617"/>
  <c r="N616"/>
  <c r="M616"/>
  <c r="L616"/>
  <c r="I616"/>
  <c r="B616"/>
  <c r="N615"/>
  <c r="L615"/>
  <c r="I615"/>
  <c r="B615"/>
  <c r="M615" s="1"/>
  <c r="L614"/>
  <c r="I614"/>
  <c r="N614" s="1"/>
  <c r="B614"/>
  <c r="M614" s="1"/>
  <c r="M613"/>
  <c r="L613"/>
  <c r="I613"/>
  <c r="N613" s="1"/>
  <c r="B613"/>
  <c r="N612"/>
  <c r="M612"/>
  <c r="L612"/>
  <c r="I612"/>
  <c r="B612"/>
  <c r="N611"/>
  <c r="L611"/>
  <c r="I611"/>
  <c r="B611"/>
  <c r="M611" s="1"/>
  <c r="L610"/>
  <c r="I610"/>
  <c r="N610" s="1"/>
  <c r="B610"/>
  <c r="M610" s="1"/>
  <c r="M609"/>
  <c r="L609"/>
  <c r="I609"/>
  <c r="N609" s="1"/>
  <c r="B609"/>
  <c r="N608"/>
  <c r="M608"/>
  <c r="L608"/>
  <c r="I608"/>
  <c r="B608"/>
  <c r="N607"/>
  <c r="L607"/>
  <c r="I607"/>
  <c r="B607"/>
  <c r="M607" s="1"/>
  <c r="L606"/>
  <c r="I606"/>
  <c r="N606" s="1"/>
  <c r="B606"/>
  <c r="M606" s="1"/>
  <c r="M605"/>
  <c r="L605"/>
  <c r="I605"/>
  <c r="N605" s="1"/>
  <c r="B605"/>
  <c r="N604"/>
  <c r="M604"/>
  <c r="L604"/>
  <c r="I604"/>
  <c r="B604"/>
  <c r="N603"/>
  <c r="L603"/>
  <c r="I603"/>
  <c r="B603"/>
  <c r="M603" s="1"/>
  <c r="L602"/>
  <c r="I602"/>
  <c r="N602" s="1"/>
  <c r="B602"/>
  <c r="M602" s="1"/>
  <c r="M601"/>
  <c r="L601"/>
  <c r="I601"/>
  <c r="N601" s="1"/>
  <c r="B601"/>
  <c r="N600"/>
  <c r="M600"/>
  <c r="L600"/>
  <c r="I600"/>
  <c r="B600"/>
  <c r="N599"/>
  <c r="L599"/>
  <c r="I599"/>
  <c r="B599"/>
  <c r="M599" s="1"/>
  <c r="L598"/>
  <c r="I598"/>
  <c r="N598" s="1"/>
  <c r="B598"/>
  <c r="M598" s="1"/>
  <c r="M597"/>
  <c r="L597"/>
  <c r="I597"/>
  <c r="N597" s="1"/>
  <c r="B597"/>
  <c r="N596"/>
  <c r="M596"/>
  <c r="L596"/>
  <c r="I596"/>
  <c r="B596"/>
  <c r="N595"/>
  <c r="L595"/>
  <c r="I595"/>
  <c r="B595"/>
  <c r="M595" s="1"/>
  <c r="L594"/>
  <c r="I594"/>
  <c r="N594" s="1"/>
  <c r="B594"/>
  <c r="M594" s="1"/>
  <c r="M593"/>
  <c r="L593"/>
  <c r="I593"/>
  <c r="N593" s="1"/>
  <c r="B593"/>
  <c r="N592"/>
  <c r="M592"/>
  <c r="L592"/>
  <c r="I592"/>
  <c r="B592"/>
  <c r="N591"/>
  <c r="L591"/>
  <c r="I591"/>
  <c r="B591"/>
  <c r="M591" s="1"/>
  <c r="L590"/>
  <c r="I590"/>
  <c r="N590" s="1"/>
  <c r="B590"/>
  <c r="M590" s="1"/>
  <c r="M589"/>
  <c r="L589"/>
  <c r="I589"/>
  <c r="N589" s="1"/>
  <c r="B589"/>
  <c r="N588"/>
  <c r="L588"/>
  <c r="I588"/>
  <c r="B588"/>
  <c r="M588" s="1"/>
  <c r="N587"/>
  <c r="L587"/>
  <c r="I587"/>
  <c r="B587"/>
  <c r="M587" s="1"/>
  <c r="L586"/>
  <c r="I586"/>
  <c r="N586" s="1"/>
  <c r="B586"/>
  <c r="M586" s="1"/>
  <c r="M585"/>
  <c r="L585"/>
  <c r="I585"/>
  <c r="N585" s="1"/>
  <c r="B585"/>
  <c r="N584"/>
  <c r="L584"/>
  <c r="I584"/>
  <c r="B584"/>
  <c r="M584" s="1"/>
  <c r="N583"/>
  <c r="L583"/>
  <c r="I583"/>
  <c r="B583"/>
  <c r="M583" s="1"/>
  <c r="L582"/>
  <c r="I582"/>
  <c r="N582" s="1"/>
  <c r="B582"/>
  <c r="M582" s="1"/>
  <c r="M581"/>
  <c r="L581"/>
  <c r="I581"/>
  <c r="N581" s="1"/>
  <c r="B581"/>
  <c r="N580"/>
  <c r="L580"/>
  <c r="I580"/>
  <c r="B580"/>
  <c r="M580" s="1"/>
  <c r="N579"/>
  <c r="L579"/>
  <c r="I579"/>
  <c r="B579"/>
  <c r="M579" s="1"/>
  <c r="L578"/>
  <c r="I578"/>
  <c r="N578" s="1"/>
  <c r="B578"/>
  <c r="M578" s="1"/>
  <c r="M577"/>
  <c r="L577"/>
  <c r="I577"/>
  <c r="N577" s="1"/>
  <c r="B577"/>
  <c r="N576"/>
  <c r="L576"/>
  <c r="I576"/>
  <c r="B576"/>
  <c r="M576" s="1"/>
  <c r="N575"/>
  <c r="L575"/>
  <c r="I575"/>
  <c r="B575"/>
  <c r="M575" s="1"/>
  <c r="L574"/>
  <c r="I574"/>
  <c r="N574" s="1"/>
  <c r="B574"/>
  <c r="M574" s="1"/>
  <c r="M573"/>
  <c r="L573"/>
  <c r="I573"/>
  <c r="N573" s="1"/>
  <c r="B573"/>
  <c r="N572"/>
  <c r="L572"/>
  <c r="I572"/>
  <c r="B572"/>
  <c r="M572" s="1"/>
  <c r="N571"/>
  <c r="L571"/>
  <c r="I571"/>
  <c r="B571"/>
  <c r="M571" s="1"/>
  <c r="L570"/>
  <c r="I570"/>
  <c r="N570" s="1"/>
  <c r="B570"/>
  <c r="M570" s="1"/>
  <c r="M569"/>
  <c r="L569"/>
  <c r="I569"/>
  <c r="N569" s="1"/>
  <c r="B569"/>
  <c r="N568"/>
  <c r="L568"/>
  <c r="I568"/>
  <c r="B568"/>
  <c r="M568" s="1"/>
  <c r="N567"/>
  <c r="L567"/>
  <c r="I567"/>
  <c r="B567"/>
  <c r="M567" s="1"/>
  <c r="L566"/>
  <c r="I566"/>
  <c r="N566" s="1"/>
  <c r="B566"/>
  <c r="M566" s="1"/>
  <c r="M565"/>
  <c r="L565"/>
  <c r="I565"/>
  <c r="N565" s="1"/>
  <c r="B565"/>
  <c r="N564"/>
  <c r="L564"/>
  <c r="I564"/>
  <c r="B564"/>
  <c r="M564" s="1"/>
  <c r="N563"/>
  <c r="L563"/>
  <c r="I563"/>
  <c r="B563"/>
  <c r="M563" s="1"/>
  <c r="L562"/>
  <c r="I562"/>
  <c r="N562" s="1"/>
  <c r="B562"/>
  <c r="M562" s="1"/>
  <c r="M561"/>
  <c r="L561"/>
  <c r="I561"/>
  <c r="N561" s="1"/>
  <c r="B561"/>
  <c r="N560"/>
  <c r="L560"/>
  <c r="I560"/>
  <c r="B560"/>
  <c r="M560" s="1"/>
  <c r="N559"/>
  <c r="L559"/>
  <c r="I559"/>
  <c r="B559"/>
  <c r="M559" s="1"/>
  <c r="L558"/>
  <c r="I558"/>
  <c r="N558" s="1"/>
  <c r="B558"/>
  <c r="M558" s="1"/>
  <c r="M557"/>
  <c r="L557"/>
  <c r="I557"/>
  <c r="N557" s="1"/>
  <c r="B557"/>
  <c r="N556"/>
  <c r="L556"/>
  <c r="I556"/>
  <c r="B556"/>
  <c r="M556" s="1"/>
  <c r="N555"/>
  <c r="L555"/>
  <c r="I555"/>
  <c r="B555"/>
  <c r="M555" s="1"/>
  <c r="L554"/>
  <c r="I554"/>
  <c r="N554" s="1"/>
  <c r="B554"/>
  <c r="M554" s="1"/>
  <c r="M553"/>
  <c r="L553"/>
  <c r="I553"/>
  <c r="N553" s="1"/>
  <c r="B553"/>
  <c r="N552"/>
  <c r="L552"/>
  <c r="I552"/>
  <c r="B552"/>
  <c r="M552" s="1"/>
  <c r="N551"/>
  <c r="L551"/>
  <c r="I551"/>
  <c r="B551"/>
  <c r="M551" s="1"/>
  <c r="L550"/>
  <c r="I550"/>
  <c r="N550" s="1"/>
  <c r="B550"/>
  <c r="M550" s="1"/>
  <c r="M549"/>
  <c r="L549"/>
  <c r="I549"/>
  <c r="N549" s="1"/>
  <c r="B549"/>
  <c r="N548"/>
  <c r="L548"/>
  <c r="I548"/>
  <c r="B548"/>
  <c r="M548" s="1"/>
  <c r="N547"/>
  <c r="L547"/>
  <c r="I547"/>
  <c r="B547"/>
  <c r="M547" s="1"/>
  <c r="L546"/>
  <c r="I546"/>
  <c r="N546" s="1"/>
  <c r="B546"/>
  <c r="M546" s="1"/>
  <c r="L545"/>
  <c r="I545"/>
  <c r="N545" s="1"/>
  <c r="B545"/>
  <c r="M545" s="1"/>
  <c r="N544"/>
  <c r="L544"/>
  <c r="I544"/>
  <c r="B544"/>
  <c r="M544" s="1"/>
  <c r="N543"/>
  <c r="L543"/>
  <c r="I543"/>
  <c r="B543"/>
  <c r="M543" s="1"/>
  <c r="L542"/>
  <c r="I542"/>
  <c r="N542" s="1"/>
  <c r="B542"/>
  <c r="M542" s="1"/>
  <c r="L541"/>
  <c r="I541"/>
  <c r="N541" s="1"/>
  <c r="B541"/>
  <c r="M541" s="1"/>
  <c r="N540"/>
  <c r="L540"/>
  <c r="I540"/>
  <c r="B540"/>
  <c r="M540" s="1"/>
  <c r="N539"/>
  <c r="L539"/>
  <c r="I539"/>
  <c r="B539"/>
  <c r="M539" s="1"/>
  <c r="L538"/>
  <c r="I538"/>
  <c r="N538" s="1"/>
  <c r="B538"/>
  <c r="M538" s="1"/>
  <c r="L537"/>
  <c r="I537"/>
  <c r="N537" s="1"/>
  <c r="B537"/>
  <c r="M537" s="1"/>
  <c r="N536"/>
  <c r="L536"/>
  <c r="I536"/>
  <c r="B536"/>
  <c r="M536" s="1"/>
  <c r="N535"/>
  <c r="L535"/>
  <c r="I535"/>
  <c r="B535"/>
  <c r="M535" s="1"/>
  <c r="L534"/>
  <c r="I534"/>
  <c r="N534" s="1"/>
  <c r="B534"/>
  <c r="M534" s="1"/>
  <c r="L533"/>
  <c r="I533"/>
  <c r="N533" s="1"/>
  <c r="B533"/>
  <c r="M533" s="1"/>
  <c r="N532"/>
  <c r="L532"/>
  <c r="I532"/>
  <c r="B532"/>
  <c r="M532" s="1"/>
  <c r="N531"/>
  <c r="L531"/>
  <c r="I531"/>
  <c r="B531"/>
  <c r="M531" s="1"/>
  <c r="L530"/>
  <c r="I530"/>
  <c r="N530" s="1"/>
  <c r="B530"/>
  <c r="M530" s="1"/>
  <c r="L529"/>
  <c r="I529"/>
  <c r="N529" s="1"/>
  <c r="B529"/>
  <c r="M529" s="1"/>
  <c r="N528"/>
  <c r="L528"/>
  <c r="I528"/>
  <c r="B528"/>
  <c r="M528" s="1"/>
  <c r="N527"/>
  <c r="L527"/>
  <c r="I527"/>
  <c r="B527"/>
  <c r="M527" s="1"/>
  <c r="L526"/>
  <c r="I526"/>
  <c r="N526" s="1"/>
  <c r="B526"/>
  <c r="M526" s="1"/>
  <c r="L525"/>
  <c r="I525"/>
  <c r="N525" s="1"/>
  <c r="B525"/>
  <c r="M525" s="1"/>
  <c r="N524"/>
  <c r="L524"/>
  <c r="I524"/>
  <c r="B524"/>
  <c r="M524" s="1"/>
  <c r="N523"/>
  <c r="L523"/>
  <c r="I523"/>
  <c r="B523"/>
  <c r="M523" s="1"/>
  <c r="L522"/>
  <c r="I522"/>
  <c r="N522" s="1"/>
  <c r="B522"/>
  <c r="M522" s="1"/>
  <c r="L521"/>
  <c r="I521"/>
  <c r="N521" s="1"/>
  <c r="B521"/>
  <c r="M521" s="1"/>
  <c r="N520"/>
  <c r="L520"/>
  <c r="I520"/>
  <c r="B520"/>
  <c r="M520" s="1"/>
  <c r="N519"/>
  <c r="L519"/>
  <c r="I519"/>
  <c r="B519"/>
  <c r="M519" s="1"/>
  <c r="L518"/>
  <c r="I518"/>
  <c r="N518" s="1"/>
  <c r="B518"/>
  <c r="M518" s="1"/>
  <c r="L517"/>
  <c r="I517"/>
  <c r="N517" s="1"/>
  <c r="B517"/>
  <c r="M517" s="1"/>
  <c r="N516"/>
  <c r="L516"/>
  <c r="I516"/>
  <c r="B516"/>
  <c r="M516" s="1"/>
  <c r="N515"/>
  <c r="L515"/>
  <c r="I515"/>
  <c r="B515"/>
  <c r="M515" s="1"/>
  <c r="L514"/>
  <c r="I514"/>
  <c r="N514" s="1"/>
  <c r="B514"/>
  <c r="M514" s="1"/>
  <c r="L513"/>
  <c r="I513"/>
  <c r="N513" s="1"/>
  <c r="B513"/>
  <c r="M513" s="1"/>
  <c r="L512"/>
  <c r="J512"/>
  <c r="I512"/>
  <c r="N512" s="1"/>
  <c r="B512"/>
  <c r="M512" s="1"/>
  <c r="L511"/>
  <c r="J511"/>
  <c r="I511"/>
  <c r="N511" s="1"/>
  <c r="B511"/>
  <c r="M511" s="1"/>
  <c r="L510"/>
  <c r="J510"/>
  <c r="I510"/>
  <c r="N510" s="1"/>
  <c r="B510"/>
  <c r="M510" s="1"/>
  <c r="L509"/>
  <c r="J509"/>
  <c r="I509"/>
  <c r="N509" s="1"/>
  <c r="B509"/>
  <c r="M509" s="1"/>
  <c r="L508"/>
  <c r="J508"/>
  <c r="I508"/>
  <c r="N508" s="1"/>
  <c r="B508"/>
  <c r="M508" s="1"/>
  <c r="L507"/>
  <c r="J507"/>
  <c r="I507"/>
  <c r="N507" s="1"/>
  <c r="B507"/>
  <c r="M507" s="1"/>
  <c r="L506"/>
  <c r="J506"/>
  <c r="I506"/>
  <c r="N506" s="1"/>
  <c r="B506"/>
  <c r="M506" s="1"/>
  <c r="L505"/>
  <c r="J505"/>
  <c r="I505"/>
  <c r="N505" s="1"/>
  <c r="B505"/>
  <c r="M505" s="1"/>
  <c r="L504"/>
  <c r="J504"/>
  <c r="I504"/>
  <c r="N504" s="1"/>
  <c r="B504"/>
  <c r="M504" s="1"/>
  <c r="L503"/>
  <c r="J503"/>
  <c r="I503"/>
  <c r="N503" s="1"/>
  <c r="B503"/>
  <c r="M503" s="1"/>
  <c r="L502"/>
  <c r="J502"/>
  <c r="I502"/>
  <c r="N502" s="1"/>
  <c r="B502"/>
  <c r="M502" s="1"/>
  <c r="L501"/>
  <c r="J501"/>
  <c r="I501"/>
  <c r="N501" s="1"/>
  <c r="B501"/>
  <c r="M501" s="1"/>
  <c r="L500"/>
  <c r="J500"/>
  <c r="I500"/>
  <c r="N500" s="1"/>
  <c r="B500"/>
  <c r="M500" s="1"/>
  <c r="L499"/>
  <c r="J499"/>
  <c r="I499"/>
  <c r="N499" s="1"/>
  <c r="B499"/>
  <c r="M499" s="1"/>
  <c r="L498"/>
  <c r="J498"/>
  <c r="I498"/>
  <c r="N498" s="1"/>
  <c r="B498"/>
  <c r="M498" s="1"/>
  <c r="L497"/>
  <c r="J497"/>
  <c r="I497"/>
  <c r="N497" s="1"/>
  <c r="B497"/>
  <c r="M497" s="1"/>
  <c r="L496"/>
  <c r="J496"/>
  <c r="I496"/>
  <c r="N496" s="1"/>
  <c r="B496"/>
  <c r="M496" s="1"/>
  <c r="L495"/>
  <c r="J495"/>
  <c r="I495"/>
  <c r="N495" s="1"/>
  <c r="B495"/>
  <c r="M495" s="1"/>
  <c r="L494"/>
  <c r="J494"/>
  <c r="I494"/>
  <c r="N494" s="1"/>
  <c r="B494"/>
  <c r="M494" s="1"/>
  <c r="L493"/>
  <c r="J493"/>
  <c r="I493"/>
  <c r="N493" s="1"/>
  <c r="B493"/>
  <c r="M493" s="1"/>
  <c r="L492"/>
  <c r="J492"/>
  <c r="I492"/>
  <c r="N492" s="1"/>
  <c r="B492"/>
  <c r="M492" s="1"/>
  <c r="L491"/>
  <c r="J491"/>
  <c r="I491"/>
  <c r="N491" s="1"/>
  <c r="B491"/>
  <c r="M491" s="1"/>
  <c r="L490"/>
  <c r="J490"/>
  <c r="I490"/>
  <c r="N490" s="1"/>
  <c r="B490"/>
  <c r="M490" s="1"/>
  <c r="L489"/>
  <c r="J489"/>
  <c r="I489"/>
  <c r="N489" s="1"/>
  <c r="B489"/>
  <c r="M489" s="1"/>
  <c r="L488"/>
  <c r="J488"/>
  <c r="I488"/>
  <c r="N488" s="1"/>
  <c r="B488"/>
  <c r="M488" s="1"/>
  <c r="L487"/>
  <c r="J487"/>
  <c r="I487"/>
  <c r="N487" s="1"/>
  <c r="B487"/>
  <c r="M487" s="1"/>
  <c r="L486"/>
  <c r="J486"/>
  <c r="I486"/>
  <c r="N486" s="1"/>
  <c r="B486"/>
  <c r="M486" s="1"/>
  <c r="L485"/>
  <c r="J485"/>
  <c r="I485"/>
  <c r="N485" s="1"/>
  <c r="B485"/>
  <c r="M485" s="1"/>
  <c r="L484"/>
  <c r="J484"/>
  <c r="I484"/>
  <c r="N484" s="1"/>
  <c r="B484"/>
  <c r="M484" s="1"/>
  <c r="L483"/>
  <c r="J483"/>
  <c r="I483"/>
  <c r="N483" s="1"/>
  <c r="B483"/>
  <c r="M483" s="1"/>
  <c r="L482"/>
  <c r="J482"/>
  <c r="I482"/>
  <c r="N482" s="1"/>
  <c r="B482"/>
  <c r="M482" s="1"/>
  <c r="L481"/>
  <c r="J481"/>
  <c r="I481"/>
  <c r="N481" s="1"/>
  <c r="B481"/>
  <c r="M481" s="1"/>
  <c r="L480"/>
  <c r="J480"/>
  <c r="I480"/>
  <c r="N480" s="1"/>
  <c r="B480"/>
  <c r="M480" s="1"/>
  <c r="L479"/>
  <c r="J479"/>
  <c r="I479"/>
  <c r="N479" s="1"/>
  <c r="B479"/>
  <c r="M479" s="1"/>
  <c r="L478"/>
  <c r="J478"/>
  <c r="I478"/>
  <c r="N478" s="1"/>
  <c r="B478"/>
  <c r="M478" s="1"/>
  <c r="L477"/>
  <c r="J477"/>
  <c r="I477"/>
  <c r="N477" s="1"/>
  <c r="B477"/>
  <c r="M477" s="1"/>
  <c r="L476"/>
  <c r="J476"/>
  <c r="I476"/>
  <c r="N476" s="1"/>
  <c r="B476"/>
  <c r="M476" s="1"/>
  <c r="L475"/>
  <c r="J475"/>
  <c r="I475"/>
  <c r="N475" s="1"/>
  <c r="B475"/>
  <c r="M475" s="1"/>
  <c r="L474"/>
  <c r="J474"/>
  <c r="I474"/>
  <c r="N474" s="1"/>
  <c r="B474"/>
  <c r="M474" s="1"/>
  <c r="L473"/>
  <c r="J473"/>
  <c r="I473"/>
  <c r="N473" s="1"/>
  <c r="B473"/>
  <c r="M473" s="1"/>
  <c r="L472"/>
  <c r="J472"/>
  <c r="I472"/>
  <c r="N472" s="1"/>
  <c r="B472"/>
  <c r="M472" s="1"/>
  <c r="L471"/>
  <c r="J471"/>
  <c r="I471"/>
  <c r="N471" s="1"/>
  <c r="B471"/>
  <c r="M471" s="1"/>
  <c r="L470"/>
  <c r="J470"/>
  <c r="I470"/>
  <c r="N470" s="1"/>
  <c r="B470"/>
  <c r="M470" s="1"/>
  <c r="L469"/>
  <c r="J469"/>
  <c r="I469"/>
  <c r="N469" s="1"/>
  <c r="B469"/>
  <c r="M469" s="1"/>
  <c r="L468"/>
  <c r="J468"/>
  <c r="I468"/>
  <c r="N468" s="1"/>
  <c r="B468"/>
  <c r="M468" s="1"/>
  <c r="L467"/>
  <c r="J467"/>
  <c r="I467"/>
  <c r="N467" s="1"/>
  <c r="B467"/>
  <c r="M467" s="1"/>
  <c r="L466"/>
  <c r="J466"/>
  <c r="I466"/>
  <c r="N466" s="1"/>
  <c r="B466"/>
  <c r="M466" s="1"/>
  <c r="L465"/>
  <c r="J465"/>
  <c r="I465"/>
  <c r="N465" s="1"/>
  <c r="B465"/>
  <c r="M465" s="1"/>
  <c r="L464"/>
  <c r="J464"/>
  <c r="I464"/>
  <c r="N464" s="1"/>
  <c r="B464"/>
  <c r="M464" s="1"/>
  <c r="L463"/>
  <c r="J463"/>
  <c r="I463"/>
  <c r="N463" s="1"/>
  <c r="B463"/>
  <c r="M463" s="1"/>
  <c r="L462"/>
  <c r="J462"/>
  <c r="I462"/>
  <c r="N462" s="1"/>
  <c r="B462"/>
  <c r="M462" s="1"/>
  <c r="L461"/>
  <c r="J461"/>
  <c r="I461"/>
  <c r="N461" s="1"/>
  <c r="B461"/>
  <c r="M461" s="1"/>
  <c r="L460"/>
  <c r="J460"/>
  <c r="I460"/>
  <c r="N460" s="1"/>
  <c r="B460"/>
  <c r="M460" s="1"/>
  <c r="L459"/>
  <c r="J459"/>
  <c r="I459"/>
  <c r="N459" s="1"/>
  <c r="B459"/>
  <c r="M459" s="1"/>
  <c r="L458"/>
  <c r="J458"/>
  <c r="I458"/>
  <c r="N458" s="1"/>
  <c r="B458"/>
  <c r="M458" s="1"/>
  <c r="L457"/>
  <c r="J457"/>
  <c r="I457"/>
  <c r="N457" s="1"/>
  <c r="B457"/>
  <c r="M457" s="1"/>
  <c r="L456"/>
  <c r="J456"/>
  <c r="I456"/>
  <c r="B456"/>
  <c r="M456" s="1"/>
  <c r="L455"/>
  <c r="J455"/>
  <c r="I455"/>
  <c r="N455" s="1"/>
  <c r="B455"/>
  <c r="M455" s="1"/>
  <c r="L454"/>
  <c r="J454"/>
  <c r="I454"/>
  <c r="N454" s="1"/>
  <c r="B454"/>
  <c r="M454" s="1"/>
  <c r="L453"/>
  <c r="J453"/>
  <c r="I453"/>
  <c r="N453" s="1"/>
  <c r="B453"/>
  <c r="M453" s="1"/>
  <c r="L452"/>
  <c r="J452"/>
  <c r="I452"/>
  <c r="N452" s="1"/>
  <c r="B452"/>
  <c r="M452" s="1"/>
  <c r="L451"/>
  <c r="J451"/>
  <c r="I451"/>
  <c r="N451" s="1"/>
  <c r="B451"/>
  <c r="M451" s="1"/>
  <c r="L450"/>
  <c r="J450"/>
  <c r="I450"/>
  <c r="N450" s="1"/>
  <c r="B450"/>
  <c r="M450" s="1"/>
  <c r="L449"/>
  <c r="J449"/>
  <c r="I449"/>
  <c r="N449" s="1"/>
  <c r="B449"/>
  <c r="M449" s="1"/>
  <c r="L448"/>
  <c r="J448"/>
  <c r="I448"/>
  <c r="N448" s="1"/>
  <c r="B448"/>
  <c r="M448" s="1"/>
  <c r="L447"/>
  <c r="J447"/>
  <c r="I447"/>
  <c r="N447" s="1"/>
  <c r="B447"/>
  <c r="M447" s="1"/>
  <c r="L446"/>
  <c r="J446"/>
  <c r="I446"/>
  <c r="N446" s="1"/>
  <c r="B446"/>
  <c r="M446" s="1"/>
  <c r="L445"/>
  <c r="J445"/>
  <c r="I445"/>
  <c r="N445" s="1"/>
  <c r="B445"/>
  <c r="M445" s="1"/>
  <c r="L444"/>
  <c r="J444"/>
  <c r="I444"/>
  <c r="N444" s="1"/>
  <c r="B444"/>
  <c r="M444" s="1"/>
  <c r="L443"/>
  <c r="J443"/>
  <c r="I443"/>
  <c r="N443" s="1"/>
  <c r="B443"/>
  <c r="M443" s="1"/>
  <c r="L442"/>
  <c r="J442"/>
  <c r="I442"/>
  <c r="N442" s="1"/>
  <c r="B442"/>
  <c r="M442" s="1"/>
  <c r="L441"/>
  <c r="J441"/>
  <c r="I441"/>
  <c r="N441" s="1"/>
  <c r="B441"/>
  <c r="M441" s="1"/>
  <c r="L440"/>
  <c r="J440"/>
  <c r="I440"/>
  <c r="N440" s="1"/>
  <c r="B440"/>
  <c r="M440" s="1"/>
  <c r="L439"/>
  <c r="J439"/>
  <c r="I439"/>
  <c r="N439" s="1"/>
  <c r="B439"/>
  <c r="M439" s="1"/>
  <c r="L438"/>
  <c r="J438"/>
  <c r="I438"/>
  <c r="N438" s="1"/>
  <c r="B438"/>
  <c r="M438" s="1"/>
  <c r="L437"/>
  <c r="J437"/>
  <c r="I437"/>
  <c r="N437" s="1"/>
  <c r="B437"/>
  <c r="M437" s="1"/>
  <c r="L436"/>
  <c r="J436"/>
  <c r="I436"/>
  <c r="N436" s="1"/>
  <c r="B436"/>
  <c r="M436" s="1"/>
  <c r="L435"/>
  <c r="J435"/>
  <c r="I435"/>
  <c r="N435" s="1"/>
  <c r="B435"/>
  <c r="M435" s="1"/>
  <c r="L434"/>
  <c r="J434"/>
  <c r="I434"/>
  <c r="N434" s="1"/>
  <c r="B434"/>
  <c r="M434" s="1"/>
  <c r="L433"/>
  <c r="J433"/>
  <c r="I433"/>
  <c r="N433" s="1"/>
  <c r="B433"/>
  <c r="M433" s="1"/>
  <c r="L432"/>
  <c r="J432"/>
  <c r="I432"/>
  <c r="N432" s="1"/>
  <c r="B432"/>
  <c r="M432" s="1"/>
  <c r="L431"/>
  <c r="J431"/>
  <c r="I431"/>
  <c r="N431" s="1"/>
  <c r="B431"/>
  <c r="M431" s="1"/>
  <c r="L430"/>
  <c r="J430"/>
  <c r="I430"/>
  <c r="N430" s="1"/>
  <c r="B430"/>
  <c r="M430" s="1"/>
  <c r="L429"/>
  <c r="J429"/>
  <c r="I429"/>
  <c r="N429" s="1"/>
  <c r="B429"/>
  <c r="M429" s="1"/>
  <c r="L428"/>
  <c r="J428"/>
  <c r="I428"/>
  <c r="N428" s="1"/>
  <c r="B428"/>
  <c r="M428" s="1"/>
  <c r="L427"/>
  <c r="J427"/>
  <c r="I427"/>
  <c r="N427" s="1"/>
  <c r="B427"/>
  <c r="M427" s="1"/>
  <c r="L426"/>
  <c r="J426"/>
  <c r="I426"/>
  <c r="N426" s="1"/>
  <c r="B426"/>
  <c r="M426" s="1"/>
  <c r="L425"/>
  <c r="J425"/>
  <c r="I425"/>
  <c r="N425" s="1"/>
  <c r="B425"/>
  <c r="M425" s="1"/>
  <c r="L424"/>
  <c r="J424"/>
  <c r="I424"/>
  <c r="N424" s="1"/>
  <c r="B424"/>
  <c r="M424" s="1"/>
  <c r="L423"/>
  <c r="J423"/>
  <c r="I423"/>
  <c r="N423" s="1"/>
  <c r="B423"/>
  <c r="M423" s="1"/>
  <c r="L422"/>
  <c r="J422"/>
  <c r="I422"/>
  <c r="N422" s="1"/>
  <c r="B422"/>
  <c r="M422" s="1"/>
  <c r="L421"/>
  <c r="J421"/>
  <c r="I421"/>
  <c r="N421" s="1"/>
  <c r="B421"/>
  <c r="M421" s="1"/>
  <c r="L420"/>
  <c r="J420"/>
  <c r="I420"/>
  <c r="N420" s="1"/>
  <c r="B420"/>
  <c r="M420" s="1"/>
  <c r="L419"/>
  <c r="J419"/>
  <c r="I419"/>
  <c r="N419" s="1"/>
  <c r="B419"/>
  <c r="M419" s="1"/>
  <c r="L418"/>
  <c r="J418"/>
  <c r="I418"/>
  <c r="N418" s="1"/>
  <c r="B418"/>
  <c r="M418" s="1"/>
  <c r="L417"/>
  <c r="J417"/>
  <c r="I417"/>
  <c r="N417" s="1"/>
  <c r="B417"/>
  <c r="M417" s="1"/>
  <c r="L416"/>
  <c r="J416"/>
  <c r="I416"/>
  <c r="N416" s="1"/>
  <c r="B416"/>
  <c r="M416" s="1"/>
  <c r="L415"/>
  <c r="J415"/>
  <c r="I415"/>
  <c r="N415" s="1"/>
  <c r="B415"/>
  <c r="M415" s="1"/>
  <c r="L414"/>
  <c r="J414"/>
  <c r="I414"/>
  <c r="N414" s="1"/>
  <c r="B414"/>
  <c r="M414" s="1"/>
  <c r="L413"/>
  <c r="J413"/>
  <c r="I413"/>
  <c r="N413" s="1"/>
  <c r="B413"/>
  <c r="M413" s="1"/>
  <c r="L412"/>
  <c r="J412"/>
  <c r="I412"/>
  <c r="N412" s="1"/>
  <c r="B412"/>
  <c r="M412" s="1"/>
  <c r="L411"/>
  <c r="J411"/>
  <c r="I411"/>
  <c r="N411" s="1"/>
  <c r="B411"/>
  <c r="M411" s="1"/>
  <c r="L410"/>
  <c r="J410"/>
  <c r="I410"/>
  <c r="N410" s="1"/>
  <c r="B410"/>
  <c r="M410" s="1"/>
  <c r="L409"/>
  <c r="J409"/>
  <c r="I409"/>
  <c r="N409" s="1"/>
  <c r="B409"/>
  <c r="M409" s="1"/>
  <c r="L408"/>
  <c r="J408"/>
  <c r="I408"/>
  <c r="N408" s="1"/>
  <c r="B408"/>
  <c r="M408" s="1"/>
  <c r="L407"/>
  <c r="J407"/>
  <c r="I407"/>
  <c r="N407" s="1"/>
  <c r="B407"/>
  <c r="M407" s="1"/>
  <c r="L406"/>
  <c r="J406"/>
  <c r="I406"/>
  <c r="N406" s="1"/>
  <c r="B406"/>
  <c r="M406" s="1"/>
  <c r="L405"/>
  <c r="J405"/>
  <c r="I405"/>
  <c r="N405" s="1"/>
  <c r="B405"/>
  <c r="M405" s="1"/>
  <c r="L404"/>
  <c r="J404"/>
  <c r="I404"/>
  <c r="N404" s="1"/>
  <c r="B404"/>
  <c r="M404" s="1"/>
  <c r="L403"/>
  <c r="J403"/>
  <c r="I403"/>
  <c r="N403" s="1"/>
  <c r="B403"/>
  <c r="M403" s="1"/>
  <c r="L402"/>
  <c r="J402"/>
  <c r="I402"/>
  <c r="N402" s="1"/>
  <c r="B402"/>
  <c r="M402" s="1"/>
  <c r="L401"/>
  <c r="J401"/>
  <c r="I401"/>
  <c r="N401" s="1"/>
  <c r="B401"/>
  <c r="M401" s="1"/>
  <c r="L400"/>
  <c r="J400"/>
  <c r="I400"/>
  <c r="N400" s="1"/>
  <c r="B400"/>
  <c r="M400" s="1"/>
  <c r="L399"/>
  <c r="J399"/>
  <c r="I399"/>
  <c r="N399" s="1"/>
  <c r="B399"/>
  <c r="M399" s="1"/>
  <c r="L398"/>
  <c r="J398"/>
  <c r="I398"/>
  <c r="N398" s="1"/>
  <c r="B398"/>
  <c r="M398" s="1"/>
  <c r="L397"/>
  <c r="J397"/>
  <c r="I397"/>
  <c r="N397" s="1"/>
  <c r="B397"/>
  <c r="M397" s="1"/>
  <c r="L396"/>
  <c r="J396"/>
  <c r="I396"/>
  <c r="N396" s="1"/>
  <c r="B396"/>
  <c r="M396" s="1"/>
  <c r="L395"/>
  <c r="J395"/>
  <c r="I395"/>
  <c r="N395" s="1"/>
  <c r="B395"/>
  <c r="M395" s="1"/>
  <c r="L394"/>
  <c r="J394"/>
  <c r="I394"/>
  <c r="N394" s="1"/>
  <c r="B394"/>
  <c r="M394" s="1"/>
  <c r="L393"/>
  <c r="J393"/>
  <c r="I393"/>
  <c r="N393" s="1"/>
  <c r="B393"/>
  <c r="M393" s="1"/>
  <c r="L392"/>
  <c r="J392"/>
  <c r="I392"/>
  <c r="N392" s="1"/>
  <c r="B392"/>
  <c r="M392" s="1"/>
  <c r="L391"/>
  <c r="J391"/>
  <c r="I391"/>
  <c r="N391" s="1"/>
  <c r="B391"/>
  <c r="M391" s="1"/>
  <c r="L390"/>
  <c r="J390"/>
  <c r="I390"/>
  <c r="N390" s="1"/>
  <c r="B390"/>
  <c r="M390" s="1"/>
  <c r="L389"/>
  <c r="J389"/>
  <c r="I389"/>
  <c r="N389" s="1"/>
  <c r="B389"/>
  <c r="M389" s="1"/>
  <c r="L388"/>
  <c r="J388"/>
  <c r="I388"/>
  <c r="N388" s="1"/>
  <c r="B388"/>
  <c r="M388" s="1"/>
  <c r="L387"/>
  <c r="J387"/>
  <c r="I387"/>
  <c r="N387" s="1"/>
  <c r="B387"/>
  <c r="M387" s="1"/>
  <c r="L386"/>
  <c r="J386"/>
  <c r="I386"/>
  <c r="N386" s="1"/>
  <c r="B386"/>
  <c r="M386" s="1"/>
  <c r="L385"/>
  <c r="J385"/>
  <c r="I385"/>
  <c r="N385" s="1"/>
  <c r="B385"/>
  <c r="M385" s="1"/>
  <c r="L384"/>
  <c r="J384"/>
  <c r="I384"/>
  <c r="N384" s="1"/>
  <c r="B384"/>
  <c r="M384" s="1"/>
  <c r="L383"/>
  <c r="J383"/>
  <c r="I383"/>
  <c r="N383" s="1"/>
  <c r="B383"/>
  <c r="M383" s="1"/>
  <c r="L382"/>
  <c r="J382"/>
  <c r="I382"/>
  <c r="N382" s="1"/>
  <c r="B382"/>
  <c r="M382" s="1"/>
  <c r="L381"/>
  <c r="J381"/>
  <c r="I381"/>
  <c r="N381" s="1"/>
  <c r="B381"/>
  <c r="M381" s="1"/>
  <c r="L380"/>
  <c r="J380"/>
  <c r="I380"/>
  <c r="N380" s="1"/>
  <c r="B380"/>
  <c r="M380" s="1"/>
  <c r="L379"/>
  <c r="J379"/>
  <c r="I379"/>
  <c r="N379" s="1"/>
  <c r="B379"/>
  <c r="M379" s="1"/>
  <c r="L378"/>
  <c r="J378"/>
  <c r="I378"/>
  <c r="N378" s="1"/>
  <c r="B378"/>
  <c r="M378" s="1"/>
  <c r="L377"/>
  <c r="J377"/>
  <c r="I377"/>
  <c r="N377" s="1"/>
  <c r="B377"/>
  <c r="M377" s="1"/>
  <c r="L376"/>
  <c r="J376"/>
  <c r="I376"/>
  <c r="N376" s="1"/>
  <c r="B376"/>
  <c r="M376" s="1"/>
  <c r="L375"/>
  <c r="J375"/>
  <c r="I375"/>
  <c r="N375" s="1"/>
  <c r="B375"/>
  <c r="M375" s="1"/>
  <c r="L374"/>
  <c r="J374"/>
  <c r="I374"/>
  <c r="N374" s="1"/>
  <c r="B374"/>
  <c r="M374" s="1"/>
  <c r="L373"/>
  <c r="J373"/>
  <c r="I373"/>
  <c r="N373" s="1"/>
  <c r="B373"/>
  <c r="M373" s="1"/>
  <c r="L372"/>
  <c r="J372"/>
  <c r="I372"/>
  <c r="N372" s="1"/>
  <c r="B372"/>
  <c r="M372" s="1"/>
  <c r="L371"/>
  <c r="J371"/>
  <c r="I371"/>
  <c r="N371" s="1"/>
  <c r="B371"/>
  <c r="M371" s="1"/>
  <c r="L370"/>
  <c r="J370"/>
  <c r="I370"/>
  <c r="N370" s="1"/>
  <c r="B370"/>
  <c r="M370" s="1"/>
  <c r="L369"/>
  <c r="J369"/>
  <c r="I369"/>
  <c r="N369" s="1"/>
  <c r="B369"/>
  <c r="M369" s="1"/>
  <c r="L368"/>
  <c r="J368"/>
  <c r="I368"/>
  <c r="N368" s="1"/>
  <c r="B368"/>
  <c r="M368" s="1"/>
  <c r="L367"/>
  <c r="J367"/>
  <c r="I367"/>
  <c r="N367" s="1"/>
  <c r="B367"/>
  <c r="M367" s="1"/>
  <c r="L366"/>
  <c r="J366"/>
  <c r="I366"/>
  <c r="N366" s="1"/>
  <c r="B366"/>
  <c r="M366" s="1"/>
  <c r="L365"/>
  <c r="J365"/>
  <c r="I365"/>
  <c r="N365" s="1"/>
  <c r="B365"/>
  <c r="M365" s="1"/>
  <c r="L364"/>
  <c r="J364"/>
  <c r="I364"/>
  <c r="N364" s="1"/>
  <c r="B364"/>
  <c r="M364" s="1"/>
  <c r="L363"/>
  <c r="J363"/>
  <c r="I363"/>
  <c r="N363" s="1"/>
  <c r="B363"/>
  <c r="M363" s="1"/>
  <c r="L362"/>
  <c r="J362"/>
  <c r="I362"/>
  <c r="N362" s="1"/>
  <c r="B362"/>
  <c r="M362" s="1"/>
  <c r="L361"/>
  <c r="J361"/>
  <c r="I361"/>
  <c r="N361" s="1"/>
  <c r="B361"/>
  <c r="M361" s="1"/>
  <c r="L360"/>
  <c r="J360"/>
  <c r="I360"/>
  <c r="N360" s="1"/>
  <c r="B360"/>
  <c r="M360" s="1"/>
  <c r="L359"/>
  <c r="J359"/>
  <c r="I359"/>
  <c r="N359" s="1"/>
  <c r="B359"/>
  <c r="M359" s="1"/>
  <c r="L358"/>
  <c r="J358"/>
  <c r="I358"/>
  <c r="N358" s="1"/>
  <c r="B358"/>
  <c r="M358" s="1"/>
  <c r="L357"/>
  <c r="J357"/>
  <c r="I357"/>
  <c r="N357" s="1"/>
  <c r="B357"/>
  <c r="M357" s="1"/>
  <c r="L356"/>
  <c r="J356"/>
  <c r="I356"/>
  <c r="N356" s="1"/>
  <c r="B356"/>
  <c r="M356" s="1"/>
  <c r="L355"/>
  <c r="J355"/>
  <c r="I355"/>
  <c r="N355" s="1"/>
  <c r="B355"/>
  <c r="M355" s="1"/>
  <c r="L354"/>
  <c r="J354"/>
  <c r="I354"/>
  <c r="N354" s="1"/>
  <c r="B354"/>
  <c r="M354" s="1"/>
  <c r="L353"/>
  <c r="J353"/>
  <c r="I353"/>
  <c r="N353" s="1"/>
  <c r="B353"/>
  <c r="M353" s="1"/>
  <c r="L352"/>
  <c r="J352"/>
  <c r="I352"/>
  <c r="N352" s="1"/>
  <c r="B352"/>
  <c r="M352" s="1"/>
  <c r="L351"/>
  <c r="J351"/>
  <c r="I351"/>
  <c r="N351" s="1"/>
  <c r="B351"/>
  <c r="M351" s="1"/>
  <c r="L350"/>
  <c r="J350"/>
  <c r="I350"/>
  <c r="N350" s="1"/>
  <c r="B350"/>
  <c r="M350" s="1"/>
  <c r="L349"/>
  <c r="J349"/>
  <c r="I349"/>
  <c r="N349" s="1"/>
  <c r="B349"/>
  <c r="M349" s="1"/>
  <c r="L348"/>
  <c r="J348"/>
  <c r="I348"/>
  <c r="N348" s="1"/>
  <c r="B348"/>
  <c r="M348" s="1"/>
  <c r="L347"/>
  <c r="J347"/>
  <c r="I347"/>
  <c r="N347" s="1"/>
  <c r="B347"/>
  <c r="M347" s="1"/>
  <c r="L346"/>
  <c r="J346"/>
  <c r="I346"/>
  <c r="N346" s="1"/>
  <c r="B346"/>
  <c r="M346" s="1"/>
  <c r="L345"/>
  <c r="J345"/>
  <c r="I345"/>
  <c r="N345" s="1"/>
  <c r="B345"/>
  <c r="M345" s="1"/>
  <c r="L344"/>
  <c r="J344"/>
  <c r="I344"/>
  <c r="N344" s="1"/>
  <c r="B344"/>
  <c r="M344" s="1"/>
  <c r="L343"/>
  <c r="J343"/>
  <c r="I343"/>
  <c r="N343" s="1"/>
  <c r="B343"/>
  <c r="M343" s="1"/>
  <c r="L342"/>
  <c r="J342"/>
  <c r="I342"/>
  <c r="N342" s="1"/>
  <c r="B342"/>
  <c r="M342" s="1"/>
  <c r="L341"/>
  <c r="J341"/>
  <c r="I341"/>
  <c r="N341" s="1"/>
  <c r="B341"/>
  <c r="M341" s="1"/>
  <c r="L340"/>
  <c r="J340"/>
  <c r="I340"/>
  <c r="N340" s="1"/>
  <c r="B340"/>
  <c r="M340" s="1"/>
  <c r="L339"/>
  <c r="J339"/>
  <c r="I339"/>
  <c r="N339" s="1"/>
  <c r="B339"/>
  <c r="M339" s="1"/>
  <c r="L338"/>
  <c r="J338"/>
  <c r="I338"/>
  <c r="N338" s="1"/>
  <c r="B338"/>
  <c r="M338" s="1"/>
  <c r="L337"/>
  <c r="J337"/>
  <c r="I337"/>
  <c r="N337" s="1"/>
  <c r="B337"/>
  <c r="M337" s="1"/>
  <c r="L336"/>
  <c r="J336"/>
  <c r="I336"/>
  <c r="N336" s="1"/>
  <c r="B336"/>
  <c r="M336" s="1"/>
  <c r="L335"/>
  <c r="J335"/>
  <c r="I335"/>
  <c r="N335" s="1"/>
  <c r="B335"/>
  <c r="M335" s="1"/>
  <c r="L334"/>
  <c r="J334"/>
  <c r="I334"/>
  <c r="N334" s="1"/>
  <c r="B334"/>
  <c r="M334" s="1"/>
  <c r="L333"/>
  <c r="J333"/>
  <c r="I333"/>
  <c r="N333" s="1"/>
  <c r="B333"/>
  <c r="M333" s="1"/>
  <c r="L332"/>
  <c r="J332"/>
  <c r="I332"/>
  <c r="N332" s="1"/>
  <c r="B332"/>
  <c r="M332" s="1"/>
  <c r="L331"/>
  <c r="J331"/>
  <c r="I331"/>
  <c r="N331" s="1"/>
  <c r="B331"/>
  <c r="M331" s="1"/>
  <c r="L330"/>
  <c r="J330"/>
  <c r="I330"/>
  <c r="N330" s="1"/>
  <c r="B330"/>
  <c r="M330" s="1"/>
  <c r="L329"/>
  <c r="J329"/>
  <c r="I329"/>
  <c r="N329" s="1"/>
  <c r="B329"/>
  <c r="M329" s="1"/>
  <c r="L328"/>
  <c r="J328"/>
  <c r="I328"/>
  <c r="N328" s="1"/>
  <c r="B328"/>
  <c r="M328" s="1"/>
  <c r="L327"/>
  <c r="J327"/>
  <c r="I327"/>
  <c r="N327" s="1"/>
  <c r="B327"/>
  <c r="M327" s="1"/>
  <c r="L326"/>
  <c r="J326"/>
  <c r="I326"/>
  <c r="N326" s="1"/>
  <c r="B326"/>
  <c r="M326" s="1"/>
  <c r="L325"/>
  <c r="J325"/>
  <c r="I325"/>
  <c r="N325" s="1"/>
  <c r="B325"/>
  <c r="M325" s="1"/>
  <c r="L324"/>
  <c r="J324"/>
  <c r="I324"/>
  <c r="N324" s="1"/>
  <c r="B324"/>
  <c r="M324" s="1"/>
  <c r="L323"/>
  <c r="J323"/>
  <c r="I323"/>
  <c r="N323" s="1"/>
  <c r="B323"/>
  <c r="M323" s="1"/>
  <c r="L322"/>
  <c r="J322"/>
  <c r="I322"/>
  <c r="N322" s="1"/>
  <c r="B322"/>
  <c r="M322" s="1"/>
  <c r="L321"/>
  <c r="J321"/>
  <c r="I321"/>
  <c r="N321" s="1"/>
  <c r="B321"/>
  <c r="M321" s="1"/>
  <c r="L320"/>
  <c r="J320"/>
  <c r="I320"/>
  <c r="N320" s="1"/>
  <c r="B320"/>
  <c r="M320" s="1"/>
  <c r="L319"/>
  <c r="J319"/>
  <c r="I319"/>
  <c r="N319" s="1"/>
  <c r="B319"/>
  <c r="M319" s="1"/>
  <c r="L318"/>
  <c r="J318"/>
  <c r="I318"/>
  <c r="N318" s="1"/>
  <c r="B318"/>
  <c r="M318" s="1"/>
  <c r="L317"/>
  <c r="J317"/>
  <c r="I317"/>
  <c r="N317" s="1"/>
  <c r="B317"/>
  <c r="M317" s="1"/>
  <c r="L316"/>
  <c r="J316"/>
  <c r="I316"/>
  <c r="N316" s="1"/>
  <c r="B316"/>
  <c r="M316" s="1"/>
  <c r="L315"/>
  <c r="J315"/>
  <c r="I315"/>
  <c r="N315" s="1"/>
  <c r="B315"/>
  <c r="M315" s="1"/>
  <c r="L314"/>
  <c r="J314"/>
  <c r="I314"/>
  <c r="N314" s="1"/>
  <c r="B314"/>
  <c r="M314" s="1"/>
  <c r="L313"/>
  <c r="J313"/>
  <c r="I313"/>
  <c r="N313" s="1"/>
  <c r="B313"/>
  <c r="M313" s="1"/>
  <c r="L312"/>
  <c r="J312"/>
  <c r="I312"/>
  <c r="N312" s="1"/>
  <c r="B312"/>
  <c r="M312" s="1"/>
  <c r="L311"/>
  <c r="J311"/>
  <c r="I311"/>
  <c r="N311" s="1"/>
  <c r="B311"/>
  <c r="M311" s="1"/>
  <c r="L310"/>
  <c r="J310"/>
  <c r="I310"/>
  <c r="N310" s="1"/>
  <c r="B310"/>
  <c r="M310" s="1"/>
  <c r="L309"/>
  <c r="J309"/>
  <c r="I309"/>
  <c r="N309" s="1"/>
  <c r="B309"/>
  <c r="M309" s="1"/>
  <c r="L308"/>
  <c r="J308"/>
  <c r="I308"/>
  <c r="N308" s="1"/>
  <c r="B308"/>
  <c r="M308" s="1"/>
  <c r="L307"/>
  <c r="J307"/>
  <c r="I307"/>
  <c r="N307" s="1"/>
  <c r="B307"/>
  <c r="M307" s="1"/>
  <c r="L306"/>
  <c r="J306"/>
  <c r="I306"/>
  <c r="N306" s="1"/>
  <c r="B306"/>
  <c r="M306" s="1"/>
  <c r="L305"/>
  <c r="J305"/>
  <c r="I305"/>
  <c r="N305" s="1"/>
  <c r="B305"/>
  <c r="M305" s="1"/>
  <c r="L304"/>
  <c r="J304"/>
  <c r="I304"/>
  <c r="N304" s="1"/>
  <c r="B304"/>
  <c r="M304" s="1"/>
  <c r="L303"/>
  <c r="J303"/>
  <c r="I303"/>
  <c r="N303" s="1"/>
  <c r="B303"/>
  <c r="M303" s="1"/>
  <c r="L302"/>
  <c r="J302"/>
  <c r="I302"/>
  <c r="N302" s="1"/>
  <c r="B302"/>
  <c r="M302" s="1"/>
  <c r="L301"/>
  <c r="J301"/>
  <c r="I301"/>
  <c r="N301" s="1"/>
  <c r="B301"/>
  <c r="M301" s="1"/>
  <c r="L300"/>
  <c r="J300"/>
  <c r="I300"/>
  <c r="N300" s="1"/>
  <c r="B300"/>
  <c r="M300" s="1"/>
  <c r="L299"/>
  <c r="J299"/>
  <c r="I299"/>
  <c r="N299" s="1"/>
  <c r="B299"/>
  <c r="M299" s="1"/>
  <c r="L298"/>
  <c r="J298"/>
  <c r="I298"/>
  <c r="N298" s="1"/>
  <c r="B298"/>
  <c r="M298" s="1"/>
  <c r="L297"/>
  <c r="J297"/>
  <c r="I297"/>
  <c r="N297" s="1"/>
  <c r="B297"/>
  <c r="M297" s="1"/>
  <c r="L296"/>
  <c r="J296"/>
  <c r="I296"/>
  <c r="N296" s="1"/>
  <c r="B296"/>
  <c r="M296" s="1"/>
  <c r="L295"/>
  <c r="J295"/>
  <c r="I295"/>
  <c r="N295" s="1"/>
  <c r="B295"/>
  <c r="M295" s="1"/>
  <c r="L294"/>
  <c r="J294"/>
  <c r="I294"/>
  <c r="N294" s="1"/>
  <c r="B294"/>
  <c r="M294" s="1"/>
  <c r="L293"/>
  <c r="J293"/>
  <c r="I293"/>
  <c r="N293" s="1"/>
  <c r="B293"/>
  <c r="M293" s="1"/>
  <c r="L292"/>
  <c r="J292"/>
  <c r="I292"/>
  <c r="N292" s="1"/>
  <c r="B292"/>
  <c r="M292" s="1"/>
  <c r="L291"/>
  <c r="J291"/>
  <c r="I291"/>
  <c r="N291" s="1"/>
  <c r="B291"/>
  <c r="M291" s="1"/>
  <c r="L290"/>
  <c r="J290"/>
  <c r="I290"/>
  <c r="N290" s="1"/>
  <c r="B290"/>
  <c r="M290" s="1"/>
  <c r="L289"/>
  <c r="J289"/>
  <c r="I289"/>
  <c r="N289" s="1"/>
  <c r="B289"/>
  <c r="M289" s="1"/>
  <c r="L288"/>
  <c r="J288"/>
  <c r="I288"/>
  <c r="N288" s="1"/>
  <c r="B288"/>
  <c r="M288" s="1"/>
  <c r="L287"/>
  <c r="J287"/>
  <c r="I287"/>
  <c r="N287" s="1"/>
  <c r="B287"/>
  <c r="M287" s="1"/>
  <c r="L286"/>
  <c r="J286"/>
  <c r="I286"/>
  <c r="N286" s="1"/>
  <c r="B286"/>
  <c r="M286" s="1"/>
  <c r="L285"/>
  <c r="J285"/>
  <c r="I285"/>
  <c r="N285" s="1"/>
  <c r="B285"/>
  <c r="M285" s="1"/>
  <c r="L284"/>
  <c r="J284"/>
  <c r="I284"/>
  <c r="N284" s="1"/>
  <c r="B284"/>
  <c r="M284" s="1"/>
  <c r="L283"/>
  <c r="J283"/>
  <c r="I283"/>
  <c r="N283" s="1"/>
  <c r="B283"/>
  <c r="M283" s="1"/>
  <c r="L282"/>
  <c r="J282"/>
  <c r="I282"/>
  <c r="N282" s="1"/>
  <c r="B282"/>
  <c r="M282" s="1"/>
  <c r="L281"/>
  <c r="J281"/>
  <c r="I281"/>
  <c r="N281" s="1"/>
  <c r="B281"/>
  <c r="M281" s="1"/>
  <c r="L280"/>
  <c r="J280"/>
  <c r="I280"/>
  <c r="N280" s="1"/>
  <c r="B280"/>
  <c r="M280" s="1"/>
  <c r="L279"/>
  <c r="J279"/>
  <c r="I279"/>
  <c r="N279" s="1"/>
  <c r="B279"/>
  <c r="M279" s="1"/>
  <c r="L278"/>
  <c r="J278"/>
  <c r="I278"/>
  <c r="N278" s="1"/>
  <c r="B278"/>
  <c r="M278" s="1"/>
  <c r="L277"/>
  <c r="J277"/>
  <c r="I277"/>
  <c r="N277" s="1"/>
  <c r="B277"/>
  <c r="M277" s="1"/>
  <c r="L276"/>
  <c r="J276"/>
  <c r="I276"/>
  <c r="N276" s="1"/>
  <c r="B276"/>
  <c r="M276" s="1"/>
  <c r="L275"/>
  <c r="J275"/>
  <c r="I275"/>
  <c r="N275" s="1"/>
  <c r="B275"/>
  <c r="M275" s="1"/>
  <c r="L274"/>
  <c r="J274"/>
  <c r="I274"/>
  <c r="N274" s="1"/>
  <c r="B274"/>
  <c r="M274" s="1"/>
  <c r="L273"/>
  <c r="J273"/>
  <c r="I273"/>
  <c r="N273" s="1"/>
  <c r="B273"/>
  <c r="M273" s="1"/>
  <c r="L272"/>
  <c r="J272"/>
  <c r="I272"/>
  <c r="N272" s="1"/>
  <c r="B272"/>
  <c r="M272" s="1"/>
  <c r="L271"/>
  <c r="J271"/>
  <c r="I271"/>
  <c r="N271" s="1"/>
  <c r="B271"/>
  <c r="M271" s="1"/>
  <c r="L270"/>
  <c r="J270"/>
  <c r="I270"/>
  <c r="N270" s="1"/>
  <c r="B270"/>
  <c r="M270" s="1"/>
  <c r="L269"/>
  <c r="J269"/>
  <c r="I269"/>
  <c r="N269" s="1"/>
  <c r="B269"/>
  <c r="M269" s="1"/>
  <c r="L268"/>
  <c r="J268"/>
  <c r="I268"/>
  <c r="N268" s="1"/>
  <c r="B268"/>
  <c r="M268" s="1"/>
  <c r="L267"/>
  <c r="J267"/>
  <c r="I267"/>
  <c r="N267" s="1"/>
  <c r="B267"/>
  <c r="M267" s="1"/>
  <c r="L266"/>
  <c r="J266"/>
  <c r="I266"/>
  <c r="N266" s="1"/>
  <c r="B266"/>
  <c r="M266" s="1"/>
  <c r="L265"/>
  <c r="J265"/>
  <c r="I265"/>
  <c r="N265" s="1"/>
  <c r="B265"/>
  <c r="M265" s="1"/>
  <c r="L264"/>
  <c r="J264"/>
  <c r="I264"/>
  <c r="N264" s="1"/>
  <c r="B264"/>
  <c r="M264" s="1"/>
  <c r="L263"/>
  <c r="J263"/>
  <c r="I263"/>
  <c r="N263" s="1"/>
  <c r="B263"/>
  <c r="M263" s="1"/>
  <c r="L262"/>
  <c r="J262"/>
  <c r="I262"/>
  <c r="N262" s="1"/>
  <c r="B262"/>
  <c r="M262" s="1"/>
  <c r="L261"/>
  <c r="J261"/>
  <c r="I261"/>
  <c r="N261" s="1"/>
  <c r="B261"/>
  <c r="M261" s="1"/>
  <c r="L260"/>
  <c r="J260"/>
  <c r="I260"/>
  <c r="N260" s="1"/>
  <c r="B260"/>
  <c r="M260" s="1"/>
  <c r="L259"/>
  <c r="J259"/>
  <c r="I259"/>
  <c r="N259" s="1"/>
  <c r="B259"/>
  <c r="M259" s="1"/>
  <c r="L258"/>
  <c r="J258"/>
  <c r="I258"/>
  <c r="N258" s="1"/>
  <c r="B258"/>
  <c r="M258" s="1"/>
  <c r="L257"/>
  <c r="J257"/>
  <c r="I257"/>
  <c r="N257" s="1"/>
  <c r="B257"/>
  <c r="M257" s="1"/>
  <c r="L256"/>
  <c r="J256"/>
  <c r="I256"/>
  <c r="N256" s="1"/>
  <c r="B256"/>
  <c r="M256" s="1"/>
  <c r="L255"/>
  <c r="J255"/>
  <c r="I255"/>
  <c r="N255" s="1"/>
  <c r="B255"/>
  <c r="M255" s="1"/>
  <c r="L254"/>
  <c r="J254"/>
  <c r="I254"/>
  <c r="N254" s="1"/>
  <c r="B254"/>
  <c r="M254" s="1"/>
  <c r="L253"/>
  <c r="J253"/>
  <c r="I253"/>
  <c r="N253" s="1"/>
  <c r="B253"/>
  <c r="M253" s="1"/>
  <c r="L252"/>
  <c r="J252"/>
  <c r="I252"/>
  <c r="N252" s="1"/>
  <c r="B252"/>
  <c r="M252" s="1"/>
  <c r="L251"/>
  <c r="J251"/>
  <c r="I251"/>
  <c r="N251" s="1"/>
  <c r="B251"/>
  <c r="M251" s="1"/>
  <c r="L250"/>
  <c r="J250"/>
  <c r="I250"/>
  <c r="N250" s="1"/>
  <c r="B250"/>
  <c r="M250" s="1"/>
  <c r="L249"/>
  <c r="J249"/>
  <c r="I249"/>
  <c r="N249" s="1"/>
  <c r="B249"/>
  <c r="M249" s="1"/>
  <c r="L248"/>
  <c r="J248"/>
  <c r="I248"/>
  <c r="N248" s="1"/>
  <c r="B248"/>
  <c r="M248" s="1"/>
  <c r="L247"/>
  <c r="J247"/>
  <c r="I247"/>
  <c r="N247" s="1"/>
  <c r="B247"/>
  <c r="M247" s="1"/>
  <c r="L246"/>
  <c r="J246"/>
  <c r="I246"/>
  <c r="N246" s="1"/>
  <c r="B246"/>
  <c r="M246" s="1"/>
  <c r="L245"/>
  <c r="J245"/>
  <c r="I245"/>
  <c r="N245" s="1"/>
  <c r="B245"/>
  <c r="M245" s="1"/>
  <c r="L244"/>
  <c r="J244"/>
  <c r="I244"/>
  <c r="N244" s="1"/>
  <c r="B244"/>
  <c r="M244" s="1"/>
  <c r="L243"/>
  <c r="J243"/>
  <c r="I243"/>
  <c r="N243" s="1"/>
  <c r="B243"/>
  <c r="M243" s="1"/>
  <c r="L242"/>
  <c r="J242"/>
  <c r="I242"/>
  <c r="N242" s="1"/>
  <c r="B242"/>
  <c r="M242" s="1"/>
  <c r="L241"/>
  <c r="J241"/>
  <c r="I241"/>
  <c r="N241" s="1"/>
  <c r="B241"/>
  <c r="M241" s="1"/>
  <c r="L240"/>
  <c r="J240"/>
  <c r="I240"/>
  <c r="N240" s="1"/>
  <c r="B240"/>
  <c r="M240" s="1"/>
  <c r="L239"/>
  <c r="J239"/>
  <c r="I239"/>
  <c r="N239" s="1"/>
  <c r="B239"/>
  <c r="M239" s="1"/>
  <c r="L238"/>
  <c r="J238"/>
  <c r="I238"/>
  <c r="N238" s="1"/>
  <c r="B238"/>
  <c r="M238" s="1"/>
  <c r="L237"/>
  <c r="J237"/>
  <c r="I237"/>
  <c r="N237" s="1"/>
  <c r="B237"/>
  <c r="M237" s="1"/>
  <c r="L236"/>
  <c r="J236"/>
  <c r="I236"/>
  <c r="N236" s="1"/>
  <c r="B236"/>
  <c r="M236" s="1"/>
  <c r="L235"/>
  <c r="J235"/>
  <c r="I235"/>
  <c r="N235" s="1"/>
  <c r="B235"/>
  <c r="M235" s="1"/>
  <c r="L234"/>
  <c r="J234"/>
  <c r="I234"/>
  <c r="N234" s="1"/>
  <c r="B234"/>
  <c r="M234" s="1"/>
  <c r="L233"/>
  <c r="J233"/>
  <c r="I233"/>
  <c r="N233" s="1"/>
  <c r="B233"/>
  <c r="M233" s="1"/>
  <c r="L232"/>
  <c r="J232"/>
  <c r="I232"/>
  <c r="N232" s="1"/>
  <c r="B232"/>
  <c r="M232" s="1"/>
  <c r="L231"/>
  <c r="J231"/>
  <c r="I231"/>
  <c r="N231" s="1"/>
  <c r="B231"/>
  <c r="M231" s="1"/>
  <c r="L230"/>
  <c r="J230"/>
  <c r="I230"/>
  <c r="N230" s="1"/>
  <c r="B230"/>
  <c r="M230" s="1"/>
  <c r="L229"/>
  <c r="J229"/>
  <c r="I229"/>
  <c r="N229" s="1"/>
  <c r="B229"/>
  <c r="M229" s="1"/>
  <c r="L228"/>
  <c r="J228"/>
  <c r="I228"/>
  <c r="N228" s="1"/>
  <c r="B228"/>
  <c r="M228" s="1"/>
  <c r="L227"/>
  <c r="J227"/>
  <c r="I227"/>
  <c r="N227" s="1"/>
  <c r="B227"/>
  <c r="M227" s="1"/>
  <c r="L226"/>
  <c r="J226"/>
  <c r="I226"/>
  <c r="N226" s="1"/>
  <c r="B226"/>
  <c r="M226" s="1"/>
  <c r="L225"/>
  <c r="J225"/>
  <c r="I225"/>
  <c r="N225" s="1"/>
  <c r="B225"/>
  <c r="M225" s="1"/>
  <c r="L224"/>
  <c r="J224"/>
  <c r="I224"/>
  <c r="N224" s="1"/>
  <c r="B224"/>
  <c r="M224" s="1"/>
  <c r="L223"/>
  <c r="J223"/>
  <c r="I223"/>
  <c r="N223" s="1"/>
  <c r="B223"/>
  <c r="M223" s="1"/>
  <c r="L222"/>
  <c r="J222"/>
  <c r="I222"/>
  <c r="N222" s="1"/>
  <c r="B222"/>
  <c r="M222" s="1"/>
  <c r="L221"/>
  <c r="J221"/>
  <c r="I221"/>
  <c r="N221" s="1"/>
  <c r="B221"/>
  <c r="M221" s="1"/>
  <c r="L220"/>
  <c r="J220"/>
  <c r="I220"/>
  <c r="N220" s="1"/>
  <c r="B220"/>
  <c r="M220" s="1"/>
  <c r="L219"/>
  <c r="J219"/>
  <c r="I219"/>
  <c r="N219" s="1"/>
  <c r="B219"/>
  <c r="M219" s="1"/>
  <c r="L218"/>
  <c r="J218"/>
  <c r="I218"/>
  <c r="N218" s="1"/>
  <c r="B218"/>
  <c r="M218" s="1"/>
  <c r="L217"/>
  <c r="J217"/>
  <c r="I217"/>
  <c r="N217" s="1"/>
  <c r="B217"/>
  <c r="M217" s="1"/>
  <c r="L216"/>
  <c r="J216"/>
  <c r="I216"/>
  <c r="N216" s="1"/>
  <c r="B216"/>
  <c r="M216" s="1"/>
  <c r="L215"/>
  <c r="J215"/>
  <c r="I215"/>
  <c r="N215" s="1"/>
  <c r="B215"/>
  <c r="M215" s="1"/>
  <c r="L214"/>
  <c r="J214"/>
  <c r="I214"/>
  <c r="N214" s="1"/>
  <c r="B214"/>
  <c r="M214" s="1"/>
  <c r="L213"/>
  <c r="J213"/>
  <c r="I213"/>
  <c r="N213" s="1"/>
  <c r="B213"/>
  <c r="M213" s="1"/>
  <c r="L212"/>
  <c r="J212"/>
  <c r="I212"/>
  <c r="N212" s="1"/>
  <c r="B212"/>
  <c r="M212" s="1"/>
  <c r="L211"/>
  <c r="J211"/>
  <c r="I211"/>
  <c r="N211" s="1"/>
  <c r="B211"/>
  <c r="M211" s="1"/>
  <c r="L210"/>
  <c r="J210"/>
  <c r="I210"/>
  <c r="N210" s="1"/>
  <c r="B210"/>
  <c r="M210" s="1"/>
  <c r="L209"/>
  <c r="J209"/>
  <c r="I209"/>
  <c r="N209" s="1"/>
  <c r="B209"/>
  <c r="M209" s="1"/>
  <c r="L208"/>
  <c r="J208"/>
  <c r="I208"/>
  <c r="N208" s="1"/>
  <c r="B208"/>
  <c r="M208" s="1"/>
  <c r="L207"/>
  <c r="J207"/>
  <c r="I207"/>
  <c r="N207" s="1"/>
  <c r="B207"/>
  <c r="M207" s="1"/>
  <c r="L206"/>
  <c r="J206"/>
  <c r="I206"/>
  <c r="N206" s="1"/>
  <c r="B206"/>
  <c r="M206" s="1"/>
  <c r="L205"/>
  <c r="J205"/>
  <c r="I205"/>
  <c r="N205" s="1"/>
  <c r="B205"/>
  <c r="M205" s="1"/>
  <c r="L204"/>
  <c r="J204"/>
  <c r="I204"/>
  <c r="N204" s="1"/>
  <c r="B204"/>
  <c r="M204" s="1"/>
  <c r="L203"/>
  <c r="J203"/>
  <c r="I203"/>
  <c r="N203" s="1"/>
  <c r="B203"/>
  <c r="M203" s="1"/>
  <c r="L202"/>
  <c r="J202"/>
  <c r="I202"/>
  <c r="N202" s="1"/>
  <c r="B202"/>
  <c r="M202" s="1"/>
  <c r="L201"/>
  <c r="J201"/>
  <c r="I201"/>
  <c r="N201" s="1"/>
  <c r="B201"/>
  <c r="M201" s="1"/>
  <c r="L200"/>
  <c r="J200"/>
  <c r="I200"/>
  <c r="N200" s="1"/>
  <c r="B200"/>
  <c r="M200" s="1"/>
  <c r="L199"/>
  <c r="J199"/>
  <c r="I199"/>
  <c r="N199" s="1"/>
  <c r="B199"/>
  <c r="M199" s="1"/>
  <c r="L198"/>
  <c r="J198"/>
  <c r="I198"/>
  <c r="N198" s="1"/>
  <c r="B198"/>
  <c r="M198" s="1"/>
  <c r="L197"/>
  <c r="J197"/>
  <c r="I197"/>
  <c r="N197" s="1"/>
  <c r="B197"/>
  <c r="M197" s="1"/>
  <c r="L196"/>
  <c r="J196"/>
  <c r="I196"/>
  <c r="N196" s="1"/>
  <c r="B196"/>
  <c r="M196" s="1"/>
  <c r="L195"/>
  <c r="J195"/>
  <c r="I195"/>
  <c r="N195" s="1"/>
  <c r="B195"/>
  <c r="M195" s="1"/>
  <c r="L194"/>
  <c r="J194"/>
  <c r="I194"/>
  <c r="N194" s="1"/>
  <c r="B194"/>
  <c r="M194" s="1"/>
  <c r="L193"/>
  <c r="J193"/>
  <c r="I193"/>
  <c r="N193" s="1"/>
  <c r="B193"/>
  <c r="M193" s="1"/>
  <c r="L192"/>
  <c r="J192"/>
  <c r="I192"/>
  <c r="N192" s="1"/>
  <c r="B192"/>
  <c r="M192" s="1"/>
  <c r="L191"/>
  <c r="J191"/>
  <c r="I191"/>
  <c r="N191" s="1"/>
  <c r="B191"/>
  <c r="M191" s="1"/>
  <c r="L190"/>
  <c r="J190"/>
  <c r="I190"/>
  <c r="N190" s="1"/>
  <c r="B190"/>
  <c r="M190" s="1"/>
  <c r="L189"/>
  <c r="J189"/>
  <c r="I189"/>
  <c r="N189" s="1"/>
  <c r="B189"/>
  <c r="M189" s="1"/>
  <c r="L188"/>
  <c r="J188"/>
  <c r="I188"/>
  <c r="N188" s="1"/>
  <c r="B188"/>
  <c r="M188" s="1"/>
  <c r="L187"/>
  <c r="J187"/>
  <c r="I187"/>
  <c r="N187" s="1"/>
  <c r="B187"/>
  <c r="M187" s="1"/>
  <c r="L186"/>
  <c r="J186"/>
  <c r="I186"/>
  <c r="N186" s="1"/>
  <c r="B186"/>
  <c r="M186" s="1"/>
  <c r="L185"/>
  <c r="J185"/>
  <c r="I185"/>
  <c r="N185" s="1"/>
  <c r="B185"/>
  <c r="M185" s="1"/>
  <c r="L184"/>
  <c r="J184"/>
  <c r="I184"/>
  <c r="N184" s="1"/>
  <c r="B184"/>
  <c r="M184" s="1"/>
  <c r="L183"/>
  <c r="J183"/>
  <c r="I183"/>
  <c r="N183" s="1"/>
  <c r="B183"/>
  <c r="M183" s="1"/>
  <c r="L182"/>
  <c r="J182"/>
  <c r="I182"/>
  <c r="N182" s="1"/>
  <c r="B182"/>
  <c r="M182" s="1"/>
  <c r="L181"/>
  <c r="J181"/>
  <c r="I181"/>
  <c r="N181" s="1"/>
  <c r="B181"/>
  <c r="M181" s="1"/>
  <c r="L180"/>
  <c r="J180"/>
  <c r="I180"/>
  <c r="N180" s="1"/>
  <c r="B180"/>
  <c r="M180" s="1"/>
  <c r="L179"/>
  <c r="J179"/>
  <c r="I179"/>
  <c r="N179" s="1"/>
  <c r="B179"/>
  <c r="M179" s="1"/>
  <c r="L178"/>
  <c r="J178"/>
  <c r="I178"/>
  <c r="N178" s="1"/>
  <c r="B178"/>
  <c r="M178" s="1"/>
  <c r="L177"/>
  <c r="J177"/>
  <c r="I177"/>
  <c r="N177" s="1"/>
  <c r="B177"/>
  <c r="M177" s="1"/>
  <c r="L176"/>
  <c r="J176"/>
  <c r="I176"/>
  <c r="N176" s="1"/>
  <c r="B176"/>
  <c r="M176" s="1"/>
  <c r="L175"/>
  <c r="J175"/>
  <c r="I175"/>
  <c r="N175" s="1"/>
  <c r="B175"/>
  <c r="M175" s="1"/>
  <c r="L174"/>
  <c r="J174"/>
  <c r="I174"/>
  <c r="N174" s="1"/>
  <c r="B174"/>
  <c r="M174" s="1"/>
  <c r="L173"/>
  <c r="J173"/>
  <c r="I173"/>
  <c r="N173" s="1"/>
  <c r="B173"/>
  <c r="M173" s="1"/>
  <c r="L172"/>
  <c r="J172"/>
  <c r="I172"/>
  <c r="N172" s="1"/>
  <c r="B172"/>
  <c r="M172" s="1"/>
  <c r="L171"/>
  <c r="J171"/>
  <c r="I171"/>
  <c r="N171" s="1"/>
  <c r="B171"/>
  <c r="M171" s="1"/>
  <c r="L170"/>
  <c r="J170"/>
  <c r="I170"/>
  <c r="N170" s="1"/>
  <c r="B170"/>
  <c r="M170" s="1"/>
  <c r="L169"/>
  <c r="J169"/>
  <c r="I169"/>
  <c r="N169" s="1"/>
  <c r="B169"/>
  <c r="M169" s="1"/>
  <c r="L168"/>
  <c r="J168"/>
  <c r="I168"/>
  <c r="N168" s="1"/>
  <c r="B168"/>
  <c r="M168" s="1"/>
  <c r="L167"/>
  <c r="J167"/>
  <c r="I167"/>
  <c r="N167" s="1"/>
  <c r="B167"/>
  <c r="M167" s="1"/>
  <c r="L166"/>
  <c r="J166"/>
  <c r="I166"/>
  <c r="N166" s="1"/>
  <c r="B166"/>
  <c r="M166" s="1"/>
  <c r="L165"/>
  <c r="J165"/>
  <c r="I165"/>
  <c r="N165" s="1"/>
  <c r="B165"/>
  <c r="M165" s="1"/>
  <c r="L164"/>
  <c r="J164"/>
  <c r="I164"/>
  <c r="N164" s="1"/>
  <c r="B164"/>
  <c r="M164" s="1"/>
  <c r="L163"/>
  <c r="J163"/>
  <c r="I163"/>
  <c r="N163" s="1"/>
  <c r="B163"/>
  <c r="M163" s="1"/>
  <c r="L162"/>
  <c r="J162"/>
  <c r="I162"/>
  <c r="N162" s="1"/>
  <c r="B162"/>
  <c r="M162" s="1"/>
  <c r="L161"/>
  <c r="J161"/>
  <c r="I161"/>
  <c r="N161" s="1"/>
  <c r="B161"/>
  <c r="M161" s="1"/>
  <c r="L160"/>
  <c r="J160"/>
  <c r="I160"/>
  <c r="N160" s="1"/>
  <c r="B160"/>
  <c r="M160" s="1"/>
  <c r="L159"/>
  <c r="J159"/>
  <c r="I159"/>
  <c r="N159" s="1"/>
  <c r="B159"/>
  <c r="M159" s="1"/>
  <c r="L158"/>
  <c r="J158"/>
  <c r="I158"/>
  <c r="N158" s="1"/>
  <c r="B158"/>
  <c r="M158" s="1"/>
  <c r="L157"/>
  <c r="J157"/>
  <c r="I157"/>
  <c r="N157" s="1"/>
  <c r="B157"/>
  <c r="M157" s="1"/>
  <c r="L156"/>
  <c r="J156"/>
  <c r="I156"/>
  <c r="N156" s="1"/>
  <c r="B156"/>
  <c r="M156" s="1"/>
  <c r="L155"/>
  <c r="J155"/>
  <c r="I155"/>
  <c r="N155" s="1"/>
  <c r="B155"/>
  <c r="M155" s="1"/>
  <c r="L154"/>
  <c r="J154"/>
  <c r="I154"/>
  <c r="N154" s="1"/>
  <c r="B154"/>
  <c r="M154" s="1"/>
  <c r="L153"/>
  <c r="J153"/>
  <c r="I153"/>
  <c r="N153" s="1"/>
  <c r="B153"/>
  <c r="M153" s="1"/>
  <c r="L152"/>
  <c r="J152"/>
  <c r="I152"/>
  <c r="N152" s="1"/>
  <c r="B152"/>
  <c r="M152" s="1"/>
  <c r="L151"/>
  <c r="J151"/>
  <c r="I151"/>
  <c r="N151" s="1"/>
  <c r="B151"/>
  <c r="M151" s="1"/>
  <c r="L150"/>
  <c r="J150"/>
  <c r="I150"/>
  <c r="N150" s="1"/>
  <c r="B150"/>
  <c r="M150" s="1"/>
  <c r="L149"/>
  <c r="J149"/>
  <c r="I149"/>
  <c r="N149" s="1"/>
  <c r="B149"/>
  <c r="M149" s="1"/>
  <c r="L148"/>
  <c r="J148"/>
  <c r="I148"/>
  <c r="N148" s="1"/>
  <c r="B148"/>
  <c r="M148" s="1"/>
  <c r="L147"/>
  <c r="J147"/>
  <c r="I147"/>
  <c r="N147" s="1"/>
  <c r="B147"/>
  <c r="M147" s="1"/>
  <c r="L146"/>
  <c r="J146"/>
  <c r="I146"/>
  <c r="N146" s="1"/>
  <c r="B146"/>
  <c r="M146" s="1"/>
  <c r="L145"/>
  <c r="J145"/>
  <c r="I145"/>
  <c r="N145" s="1"/>
  <c r="B145"/>
  <c r="M145" s="1"/>
  <c r="L144"/>
  <c r="J144"/>
  <c r="I144"/>
  <c r="N144" s="1"/>
  <c r="B144"/>
  <c r="M144" s="1"/>
  <c r="L143"/>
  <c r="J143"/>
  <c r="I143"/>
  <c r="N143" s="1"/>
  <c r="B143"/>
  <c r="M143" s="1"/>
  <c r="L142"/>
  <c r="J142"/>
  <c r="I142"/>
  <c r="N142" s="1"/>
  <c r="B142"/>
  <c r="M142" s="1"/>
  <c r="L141"/>
  <c r="J141"/>
  <c r="I141"/>
  <c r="N141" s="1"/>
  <c r="B141"/>
  <c r="M141" s="1"/>
  <c r="L140"/>
  <c r="J140"/>
  <c r="I140"/>
  <c r="N140" s="1"/>
  <c r="B140"/>
  <c r="M140" s="1"/>
  <c r="L139"/>
  <c r="J139"/>
  <c r="I139"/>
  <c r="N139" s="1"/>
  <c r="B139"/>
  <c r="M139" s="1"/>
  <c r="L138"/>
  <c r="J138"/>
  <c r="I138"/>
  <c r="N138" s="1"/>
  <c r="B138"/>
  <c r="M138" s="1"/>
  <c r="L137"/>
  <c r="J137"/>
  <c r="I137"/>
  <c r="N137" s="1"/>
  <c r="B137"/>
  <c r="M137" s="1"/>
  <c r="L136"/>
  <c r="J136"/>
  <c r="I136"/>
  <c r="N136" s="1"/>
  <c r="B136"/>
  <c r="M136" s="1"/>
  <c r="L135"/>
  <c r="J135"/>
  <c r="I135"/>
  <c r="N135" s="1"/>
  <c r="B135"/>
  <c r="M135" s="1"/>
  <c r="L134"/>
  <c r="J134"/>
  <c r="I134"/>
  <c r="N134" s="1"/>
  <c r="B134"/>
  <c r="M134" s="1"/>
  <c r="L133"/>
  <c r="J133"/>
  <c r="I133"/>
  <c r="N133" s="1"/>
  <c r="B133"/>
  <c r="M133" s="1"/>
  <c r="L132"/>
  <c r="J132"/>
  <c r="I132"/>
  <c r="N132" s="1"/>
  <c r="B132"/>
  <c r="M132" s="1"/>
  <c r="L131"/>
  <c r="J131"/>
  <c r="I131"/>
  <c r="N131" s="1"/>
  <c r="B131"/>
  <c r="M131" s="1"/>
  <c r="L130"/>
  <c r="J130"/>
  <c r="I130"/>
  <c r="N130" s="1"/>
  <c r="B130"/>
  <c r="M130" s="1"/>
  <c r="L129"/>
  <c r="J129"/>
  <c r="I129"/>
  <c r="N129" s="1"/>
  <c r="B129"/>
  <c r="M129" s="1"/>
  <c r="L128"/>
  <c r="J128"/>
  <c r="I128"/>
  <c r="N128" s="1"/>
  <c r="B128"/>
  <c r="M128" s="1"/>
  <c r="L127"/>
  <c r="J127"/>
  <c r="I127"/>
  <c r="N127" s="1"/>
  <c r="B127"/>
  <c r="M127" s="1"/>
  <c r="L126"/>
  <c r="J126"/>
  <c r="I126"/>
  <c r="N126" s="1"/>
  <c r="B126"/>
  <c r="M126" s="1"/>
  <c r="L125"/>
  <c r="J125"/>
  <c r="I125"/>
  <c r="N125" s="1"/>
  <c r="B125"/>
  <c r="M125" s="1"/>
  <c r="L124"/>
  <c r="J124"/>
  <c r="I124"/>
  <c r="N124" s="1"/>
  <c r="B124"/>
  <c r="M124" s="1"/>
  <c r="L123"/>
  <c r="J123"/>
  <c r="I123"/>
  <c r="N123" s="1"/>
  <c r="B123"/>
  <c r="M123" s="1"/>
  <c r="L122"/>
  <c r="J122"/>
  <c r="I122"/>
  <c r="N122" s="1"/>
  <c r="B122"/>
  <c r="M122" s="1"/>
  <c r="L121"/>
  <c r="J121"/>
  <c r="I121"/>
  <c r="N121" s="1"/>
  <c r="B121"/>
  <c r="M121" s="1"/>
  <c r="L120"/>
  <c r="J120"/>
  <c r="I120"/>
  <c r="N120" s="1"/>
  <c r="B120"/>
  <c r="M120" s="1"/>
  <c r="L119"/>
  <c r="J119"/>
  <c r="I119"/>
  <c r="N119" s="1"/>
  <c r="B119"/>
  <c r="M119" s="1"/>
  <c r="L118"/>
  <c r="J118"/>
  <c r="I118"/>
  <c r="N118" s="1"/>
  <c r="B118"/>
  <c r="M118" s="1"/>
  <c r="L117"/>
  <c r="J117"/>
  <c r="I117"/>
  <c r="N117" s="1"/>
  <c r="B117"/>
  <c r="M117" s="1"/>
  <c r="L116"/>
  <c r="J116"/>
  <c r="I116"/>
  <c r="N116" s="1"/>
  <c r="B116"/>
  <c r="M116" s="1"/>
  <c r="L115"/>
  <c r="J115"/>
  <c r="I115"/>
  <c r="N115" s="1"/>
  <c r="B115"/>
  <c r="M115" s="1"/>
  <c r="L114"/>
  <c r="J114"/>
  <c r="I114"/>
  <c r="N114" s="1"/>
  <c r="B114"/>
  <c r="M114" s="1"/>
  <c r="L113"/>
  <c r="J113"/>
  <c r="I113"/>
  <c r="N113" s="1"/>
  <c r="B113"/>
  <c r="M113" s="1"/>
  <c r="L112"/>
  <c r="J112"/>
  <c r="I112"/>
  <c r="N112" s="1"/>
  <c r="B112"/>
  <c r="M112" s="1"/>
  <c r="L111"/>
  <c r="J111"/>
  <c r="I111"/>
  <c r="N111" s="1"/>
  <c r="B111"/>
  <c r="M111" s="1"/>
  <c r="L110"/>
  <c r="J110"/>
  <c r="I110"/>
  <c r="N110" s="1"/>
  <c r="B110"/>
  <c r="M110" s="1"/>
  <c r="L109"/>
  <c r="J109"/>
  <c r="I109"/>
  <c r="N109" s="1"/>
  <c r="B109"/>
  <c r="M109" s="1"/>
  <c r="L108"/>
  <c r="J108"/>
  <c r="I108"/>
  <c r="N108" s="1"/>
  <c r="B108"/>
  <c r="M108" s="1"/>
  <c r="L107"/>
  <c r="J107"/>
  <c r="I107"/>
  <c r="N107" s="1"/>
  <c r="B107"/>
  <c r="M107" s="1"/>
  <c r="L106"/>
  <c r="J106"/>
  <c r="I106"/>
  <c r="N106" s="1"/>
  <c r="B106"/>
  <c r="M106" s="1"/>
  <c r="L105"/>
  <c r="J105"/>
  <c r="I105"/>
  <c r="N105" s="1"/>
  <c r="B105"/>
  <c r="M105" s="1"/>
  <c r="L104"/>
  <c r="J104"/>
  <c r="I104"/>
  <c r="N104" s="1"/>
  <c r="B104"/>
  <c r="M104" s="1"/>
  <c r="L103"/>
  <c r="J103"/>
  <c r="I103"/>
  <c r="N103" s="1"/>
  <c r="B103"/>
  <c r="M103" s="1"/>
  <c r="L102"/>
  <c r="J102"/>
  <c r="I102"/>
  <c r="N102" s="1"/>
  <c r="B102"/>
  <c r="M102" s="1"/>
  <c r="L101"/>
  <c r="J101"/>
  <c r="I101"/>
  <c r="N101" s="1"/>
  <c r="B101"/>
  <c r="M101" s="1"/>
  <c r="L100"/>
  <c r="J100"/>
  <c r="I100"/>
  <c r="N100" s="1"/>
  <c r="B100"/>
  <c r="M100" s="1"/>
  <c r="L99"/>
  <c r="J99"/>
  <c r="I99"/>
  <c r="N99" s="1"/>
  <c r="B99"/>
  <c r="M99" s="1"/>
  <c r="L98"/>
  <c r="J98"/>
  <c r="I98"/>
  <c r="N98" s="1"/>
  <c r="B98"/>
  <c r="M98" s="1"/>
  <c r="L97"/>
  <c r="J97"/>
  <c r="I97"/>
  <c r="N97" s="1"/>
  <c r="B97"/>
  <c r="M97" s="1"/>
  <c r="L96"/>
  <c r="J96"/>
  <c r="I96"/>
  <c r="N96" s="1"/>
  <c r="B96"/>
  <c r="M96" s="1"/>
  <c r="L95"/>
  <c r="J95"/>
  <c r="I95"/>
  <c r="N95" s="1"/>
  <c r="B95"/>
  <c r="M95" s="1"/>
  <c r="L94"/>
  <c r="J94"/>
  <c r="I94"/>
  <c r="N94" s="1"/>
  <c r="B94"/>
  <c r="M94" s="1"/>
  <c r="L93"/>
  <c r="J93"/>
  <c r="I93"/>
  <c r="N93" s="1"/>
  <c r="B93"/>
  <c r="M93" s="1"/>
  <c r="L92"/>
  <c r="J92"/>
  <c r="I92"/>
  <c r="N92" s="1"/>
  <c r="B92"/>
  <c r="M92" s="1"/>
  <c r="L91"/>
  <c r="J91"/>
  <c r="I91"/>
  <c r="N91" s="1"/>
  <c r="B91"/>
  <c r="M91" s="1"/>
  <c r="L90"/>
  <c r="J90"/>
  <c r="I90"/>
  <c r="N90" s="1"/>
  <c r="B90"/>
  <c r="M90" s="1"/>
  <c r="L89"/>
  <c r="J89"/>
  <c r="I89"/>
  <c r="N89" s="1"/>
  <c r="B89"/>
  <c r="M89" s="1"/>
  <c r="L88"/>
  <c r="J88"/>
  <c r="I88"/>
  <c r="N88" s="1"/>
  <c r="B88"/>
  <c r="M88" s="1"/>
  <c r="L87"/>
  <c r="J87"/>
  <c r="I87"/>
  <c r="N87" s="1"/>
  <c r="B87"/>
  <c r="M87" s="1"/>
  <c r="L86"/>
  <c r="J86"/>
  <c r="I86"/>
  <c r="N86" s="1"/>
  <c r="B86"/>
  <c r="M86" s="1"/>
  <c r="L85"/>
  <c r="J85"/>
  <c r="I85"/>
  <c r="N85" s="1"/>
  <c r="B85"/>
  <c r="M85" s="1"/>
  <c r="L84"/>
  <c r="J84"/>
  <c r="I84"/>
  <c r="N84" s="1"/>
  <c r="B84"/>
  <c r="M84" s="1"/>
  <c r="L83"/>
  <c r="J83"/>
  <c r="I83"/>
  <c r="N83" s="1"/>
  <c r="B83"/>
  <c r="M83" s="1"/>
  <c r="L82"/>
  <c r="J82"/>
  <c r="I82"/>
  <c r="N82" s="1"/>
  <c r="B82"/>
  <c r="M82" s="1"/>
  <c r="L81"/>
  <c r="J81"/>
  <c r="I81"/>
  <c r="N81" s="1"/>
  <c r="B81"/>
  <c r="M81" s="1"/>
  <c r="L80"/>
  <c r="J80"/>
  <c r="I80"/>
  <c r="N80" s="1"/>
  <c r="B80"/>
  <c r="M80" s="1"/>
  <c r="L79"/>
  <c r="J79"/>
  <c r="I79"/>
  <c r="N79" s="1"/>
  <c r="B79"/>
  <c r="M79" s="1"/>
  <c r="L78"/>
  <c r="J78"/>
  <c r="I78"/>
  <c r="N78" s="1"/>
  <c r="B78"/>
  <c r="M78" s="1"/>
  <c r="L77"/>
  <c r="J77"/>
  <c r="I77"/>
  <c r="N77" s="1"/>
  <c r="B77"/>
  <c r="M77" s="1"/>
  <c r="L76"/>
  <c r="J76"/>
  <c r="I76"/>
  <c r="N76" s="1"/>
  <c r="B76"/>
  <c r="M76" s="1"/>
  <c r="L75"/>
  <c r="J75"/>
  <c r="I75"/>
  <c r="N75" s="1"/>
  <c r="B75"/>
  <c r="M75" s="1"/>
  <c r="L74"/>
  <c r="J74"/>
  <c r="I74"/>
  <c r="N74" s="1"/>
  <c r="B74"/>
  <c r="M74" s="1"/>
  <c r="L73"/>
  <c r="J73"/>
  <c r="I73"/>
  <c r="N73" s="1"/>
  <c r="B73"/>
  <c r="M73" s="1"/>
  <c r="L72"/>
  <c r="J72"/>
  <c r="I72"/>
  <c r="N72" s="1"/>
  <c r="B72"/>
  <c r="M72" s="1"/>
  <c r="L71"/>
  <c r="J71"/>
  <c r="I71"/>
  <c r="N71" s="1"/>
  <c r="B71"/>
  <c r="M71" s="1"/>
  <c r="L70"/>
  <c r="J70"/>
  <c r="I70"/>
  <c r="N70" s="1"/>
  <c r="B70"/>
  <c r="M70" s="1"/>
  <c r="L69"/>
  <c r="J69"/>
  <c r="I69"/>
  <c r="N69" s="1"/>
  <c r="B69"/>
  <c r="M69" s="1"/>
  <c r="L68"/>
  <c r="J68"/>
  <c r="I68"/>
  <c r="N68" s="1"/>
  <c r="B68"/>
  <c r="M68" s="1"/>
  <c r="L67"/>
  <c r="J67"/>
  <c r="I67"/>
  <c r="N67" s="1"/>
  <c r="B67"/>
  <c r="M67" s="1"/>
  <c r="L66"/>
  <c r="J66"/>
  <c r="I66"/>
  <c r="N66" s="1"/>
  <c r="B66"/>
  <c r="M66" s="1"/>
  <c r="L65"/>
  <c r="J65"/>
  <c r="I65"/>
  <c r="N65" s="1"/>
  <c r="B65"/>
  <c r="M65" s="1"/>
  <c r="L64"/>
  <c r="J64"/>
  <c r="I64"/>
  <c r="N64" s="1"/>
  <c r="B64"/>
  <c r="M64" s="1"/>
  <c r="L63"/>
  <c r="J63"/>
  <c r="I63"/>
  <c r="N63" s="1"/>
  <c r="B63"/>
  <c r="M63" s="1"/>
  <c r="L62"/>
  <c r="J62"/>
  <c r="I62"/>
  <c r="N62" s="1"/>
  <c r="B62"/>
  <c r="M62" s="1"/>
  <c r="L61"/>
  <c r="J61"/>
  <c r="I61"/>
  <c r="N61" s="1"/>
  <c r="B61"/>
  <c r="M61" s="1"/>
  <c r="L60"/>
  <c r="J60"/>
  <c r="I60"/>
  <c r="N60" s="1"/>
  <c r="B60"/>
  <c r="M60" s="1"/>
  <c r="L59"/>
  <c r="J59"/>
  <c r="I59"/>
  <c r="N59" s="1"/>
  <c r="B59"/>
  <c r="M59" s="1"/>
  <c r="L58"/>
  <c r="J58"/>
  <c r="I58"/>
  <c r="N58" s="1"/>
  <c r="B58"/>
  <c r="M58" s="1"/>
  <c r="L57"/>
  <c r="J57"/>
  <c r="I57"/>
  <c r="N57" s="1"/>
  <c r="B57"/>
  <c r="M57" s="1"/>
  <c r="L56"/>
  <c r="J56"/>
  <c r="I56"/>
  <c r="N56" s="1"/>
  <c r="B56"/>
  <c r="M56" s="1"/>
  <c r="L55"/>
  <c r="J55"/>
  <c r="I55"/>
  <c r="N55" s="1"/>
  <c r="B55"/>
  <c r="M55" s="1"/>
  <c r="L54"/>
  <c r="J54"/>
  <c r="I54"/>
  <c r="N54" s="1"/>
  <c r="B54"/>
  <c r="M54" s="1"/>
  <c r="L53"/>
  <c r="J53"/>
  <c r="I53"/>
  <c r="N53" s="1"/>
  <c r="B53"/>
  <c r="M53" s="1"/>
  <c r="L52"/>
  <c r="J52"/>
  <c r="I52"/>
  <c r="N52" s="1"/>
  <c r="B52"/>
  <c r="M52" s="1"/>
  <c r="L51"/>
  <c r="J51"/>
  <c r="I51"/>
  <c r="N51" s="1"/>
  <c r="B51"/>
  <c r="M51" s="1"/>
  <c r="L50"/>
  <c r="J50"/>
  <c r="I50"/>
  <c r="N50" s="1"/>
  <c r="B50"/>
  <c r="M50" s="1"/>
  <c r="L49"/>
  <c r="J49"/>
  <c r="I49"/>
  <c r="N49" s="1"/>
  <c r="B49"/>
  <c r="M49" s="1"/>
  <c r="L48"/>
  <c r="J48"/>
  <c r="I48"/>
  <c r="N48" s="1"/>
  <c r="B48"/>
  <c r="M48" s="1"/>
  <c r="L47"/>
  <c r="J47"/>
  <c r="I47"/>
  <c r="N47" s="1"/>
  <c r="B47"/>
  <c r="M47" s="1"/>
  <c r="L46"/>
  <c r="J46"/>
  <c r="I46"/>
  <c r="N46" s="1"/>
  <c r="B46"/>
  <c r="M46" s="1"/>
  <c r="L45"/>
  <c r="J45"/>
  <c r="I45"/>
  <c r="N45" s="1"/>
  <c r="B45"/>
  <c r="M45" s="1"/>
  <c r="L44"/>
  <c r="J44"/>
  <c r="I44"/>
  <c r="N44" s="1"/>
  <c r="B44"/>
  <c r="M44" s="1"/>
  <c r="L43"/>
  <c r="J43"/>
  <c r="I43"/>
  <c r="N43" s="1"/>
  <c r="B43"/>
  <c r="M43" s="1"/>
  <c r="L42"/>
  <c r="J42"/>
  <c r="I42"/>
  <c r="N42" s="1"/>
  <c r="B42"/>
  <c r="M42" s="1"/>
  <c r="L41"/>
  <c r="J41"/>
  <c r="I41"/>
  <c r="N41" s="1"/>
  <c r="B41"/>
  <c r="M41" s="1"/>
  <c r="L40"/>
  <c r="J40"/>
  <c r="I40"/>
  <c r="N40" s="1"/>
  <c r="B40"/>
  <c r="M40" s="1"/>
  <c r="L39"/>
  <c r="J39"/>
  <c r="I39"/>
  <c r="N39" s="1"/>
  <c r="B39"/>
  <c r="M39" s="1"/>
  <c r="L38"/>
  <c r="J38"/>
  <c r="I38"/>
  <c r="N38" s="1"/>
  <c r="B38"/>
  <c r="M38" s="1"/>
  <c r="L37"/>
  <c r="J37"/>
  <c r="I37"/>
  <c r="N37" s="1"/>
  <c r="B37"/>
  <c r="M37" s="1"/>
  <c r="L36"/>
  <c r="J36"/>
  <c r="I36"/>
  <c r="N36" s="1"/>
  <c r="B36"/>
  <c r="M36" s="1"/>
  <c r="L35"/>
  <c r="J35"/>
  <c r="I35"/>
  <c r="N35" s="1"/>
  <c r="B35"/>
  <c r="M35" s="1"/>
  <c r="L34"/>
  <c r="J34"/>
  <c r="I34"/>
  <c r="N34" s="1"/>
  <c r="B34"/>
  <c r="M34" s="1"/>
  <c r="L33"/>
  <c r="J33"/>
  <c r="I33"/>
  <c r="N33" s="1"/>
  <c r="B33"/>
  <c r="M33" s="1"/>
  <c r="L32"/>
  <c r="J32"/>
  <c r="I32"/>
  <c r="N32" s="1"/>
  <c r="B32"/>
  <c r="M32" s="1"/>
  <c r="L31"/>
  <c r="J31"/>
  <c r="I31"/>
  <c r="N31" s="1"/>
  <c r="B31"/>
  <c r="M31" s="1"/>
  <c r="L30"/>
  <c r="J30"/>
  <c r="I30"/>
  <c r="N30" s="1"/>
  <c r="B30"/>
  <c r="M30" s="1"/>
  <c r="L29"/>
  <c r="J29"/>
  <c r="I29"/>
  <c r="N29" s="1"/>
  <c r="B29"/>
  <c r="M29" s="1"/>
  <c r="L28"/>
  <c r="J28"/>
  <c r="I28"/>
  <c r="N28" s="1"/>
  <c r="B28"/>
  <c r="M28" s="1"/>
  <c r="L27"/>
  <c r="J27"/>
  <c r="I27"/>
  <c r="N27" s="1"/>
  <c r="B27"/>
  <c r="M27" s="1"/>
  <c r="L26"/>
  <c r="J26"/>
  <c r="I26"/>
  <c r="N26" s="1"/>
  <c r="B26"/>
  <c r="M26" s="1"/>
  <c r="L25"/>
  <c r="J25"/>
  <c r="I25"/>
  <c r="N25" s="1"/>
  <c r="B25"/>
  <c r="M25" s="1"/>
  <c r="L24"/>
  <c r="J24"/>
  <c r="I24"/>
  <c r="N24" s="1"/>
  <c r="B24"/>
  <c r="M24" s="1"/>
  <c r="L23"/>
  <c r="J23"/>
  <c r="I23"/>
  <c r="N23" s="1"/>
  <c r="B23"/>
  <c r="M23" s="1"/>
  <c r="L22"/>
  <c r="J22"/>
  <c r="I22"/>
  <c r="N22" s="1"/>
  <c r="B22"/>
  <c r="M22" s="1"/>
  <c r="L21"/>
  <c r="J21"/>
  <c r="I21"/>
  <c r="N21" s="1"/>
  <c r="B21"/>
  <c r="M21" s="1"/>
  <c r="L20"/>
  <c r="J20"/>
  <c r="I20"/>
  <c r="N20" s="1"/>
  <c r="B20"/>
  <c r="M20" s="1"/>
  <c r="L19"/>
  <c r="J19"/>
  <c r="I19"/>
  <c r="N19" s="1"/>
  <c r="B19"/>
  <c r="M19" s="1"/>
  <c r="L18"/>
  <c r="J18"/>
  <c r="I18"/>
  <c r="N18" s="1"/>
  <c r="B18"/>
  <c r="M18" s="1"/>
  <c r="L17"/>
  <c r="J17"/>
  <c r="I17"/>
  <c r="N17" s="1"/>
  <c r="B17"/>
  <c r="M17" s="1"/>
  <c r="L16"/>
  <c r="J16"/>
  <c r="I16"/>
  <c r="N16" s="1"/>
  <c r="B16"/>
  <c r="M16" s="1"/>
  <c r="L15"/>
  <c r="J15"/>
  <c r="I15"/>
  <c r="N15" s="1"/>
  <c r="B15"/>
  <c r="M15" s="1"/>
  <c r="L14"/>
  <c r="J14"/>
  <c r="I14"/>
  <c r="N14" s="1"/>
  <c r="B14"/>
  <c r="M14" s="1"/>
  <c r="L13"/>
  <c r="J13"/>
  <c r="I13"/>
  <c r="N13" s="1"/>
  <c r="B13"/>
  <c r="M13" s="1"/>
  <c r="L12"/>
  <c r="J12"/>
  <c r="I12"/>
  <c r="N12" s="1"/>
  <c r="B12"/>
  <c r="M12" s="1"/>
  <c r="L11"/>
  <c r="J11"/>
  <c r="I11"/>
  <c r="N11" s="1"/>
  <c r="B11"/>
  <c r="M11" s="1"/>
  <c r="L10"/>
  <c r="J10"/>
  <c r="I10"/>
  <c r="N10" s="1"/>
  <c r="B10"/>
  <c r="M10" s="1"/>
  <c r="L9"/>
  <c r="J9"/>
  <c r="I9"/>
  <c r="N9" s="1"/>
  <c r="B9"/>
  <c r="M9" s="1"/>
  <c r="L8"/>
  <c r="J8"/>
  <c r="I8"/>
  <c r="N8" s="1"/>
  <c r="B8"/>
  <c r="M8" s="1"/>
  <c r="L7"/>
  <c r="J7"/>
  <c r="I7"/>
  <c r="N7" s="1"/>
  <c r="B7"/>
  <c r="M7" s="1"/>
  <c r="L6"/>
  <c r="J6"/>
  <c r="I6"/>
  <c r="N6" s="1"/>
  <c r="B6"/>
  <c r="M6" s="1"/>
  <c r="L5"/>
  <c r="J5"/>
  <c r="I5"/>
  <c r="N5" s="1"/>
  <c r="B5"/>
  <c r="M5" s="1"/>
  <c r="L4"/>
  <c r="J4"/>
  <c r="I4"/>
  <c r="N4" s="1"/>
  <c r="B4"/>
  <c r="M4" s="1"/>
  <c r="L3"/>
  <c r="J3"/>
  <c r="I3"/>
  <c r="N3" s="1"/>
  <c r="B3"/>
  <c r="M3" s="1"/>
  <c r="L2"/>
  <c r="J2"/>
  <c r="I2"/>
  <c r="N2" s="1"/>
  <c r="B2"/>
  <c r="M2" s="1"/>
  <c r="R93" i="6"/>
  <c r="R92"/>
  <c r="R91"/>
  <c r="R90"/>
  <c r="R89"/>
  <c r="R88"/>
  <c r="R87"/>
  <c r="R86"/>
  <c r="R85"/>
  <c r="R84"/>
  <c r="R83"/>
  <c r="R82"/>
  <c r="R81"/>
  <c r="R80"/>
  <c r="R79"/>
  <c r="R78"/>
  <c r="R77"/>
  <c r="R76"/>
  <c r="R75"/>
  <c r="R74"/>
  <c r="R73"/>
  <c r="R72"/>
  <c r="R71"/>
  <c r="R70"/>
  <c r="R69"/>
  <c r="R68"/>
  <c r="R67"/>
  <c r="R66"/>
  <c r="R65"/>
  <c r="R64"/>
  <c r="R63"/>
  <c r="R62"/>
  <c r="R61"/>
  <c r="R60"/>
  <c r="R59"/>
  <c r="R58"/>
  <c r="R57"/>
  <c r="R56"/>
  <c r="R55"/>
  <c r="R54"/>
  <c r="R53"/>
  <c r="R52"/>
  <c r="R51"/>
  <c r="R50"/>
  <c r="R49"/>
  <c r="R48"/>
  <c r="R47"/>
  <c r="R46"/>
  <c r="R45"/>
  <c r="R44"/>
  <c r="R43"/>
  <c r="R42"/>
  <c r="R41"/>
  <c r="R40"/>
  <c r="R39"/>
  <c r="R38"/>
  <c r="R37"/>
  <c r="R36"/>
  <c r="R35"/>
  <c r="R34"/>
  <c r="R33"/>
  <c r="R32"/>
  <c r="R31"/>
  <c r="R30"/>
  <c r="R29"/>
  <c r="R28"/>
  <c r="R27"/>
  <c r="R26"/>
  <c r="R25"/>
  <c r="R24"/>
  <c r="R23"/>
  <c r="R22"/>
  <c r="R21"/>
  <c r="R20"/>
  <c r="R19"/>
  <c r="R18"/>
  <c r="R17"/>
  <c r="R16"/>
  <c r="R15"/>
  <c r="R14"/>
  <c r="R13"/>
  <c r="R12"/>
  <c r="R11"/>
  <c r="R10"/>
  <c r="R9"/>
  <c r="R8"/>
  <c r="R7"/>
  <c r="R6"/>
  <c r="R5"/>
  <c r="R4"/>
  <c r="R3"/>
  <c r="R2"/>
  <c r="B1" i="5"/>
  <c r="B3" s="1"/>
  <c r="D69" s="1"/>
  <c r="A121" i="4" s="1"/>
  <c r="H130"/>
  <c r="L129"/>
  <c r="J129"/>
  <c r="I34"/>
  <c r="I30"/>
  <c r="I26"/>
  <c r="I22"/>
  <c r="I18"/>
  <c r="C12"/>
  <c r="C6"/>
  <c r="C5"/>
  <c r="I4"/>
  <c r="C4"/>
  <c r="I3"/>
  <c r="C3"/>
  <c r="B5" i="3"/>
  <c r="B4"/>
  <c r="B3"/>
  <c r="H3" i="2"/>
  <c r="H2"/>
  <c r="I121" i="4" l="1"/>
  <c r="F121"/>
  <c r="F5" i="5"/>
  <c r="K57" i="4" s="1"/>
  <c r="J61" i="5"/>
  <c r="I17" i="4"/>
  <c r="I25"/>
  <c r="I84" i="5"/>
  <c r="A24"/>
  <c r="K24" s="1"/>
  <c r="C14" i="4"/>
  <c r="I24"/>
  <c r="L39"/>
  <c r="I46" i="5"/>
  <c r="I31"/>
  <c r="C11" i="4"/>
  <c r="I21"/>
  <c r="I29"/>
  <c r="I33"/>
  <c r="A3" i="5"/>
  <c r="K3" s="1"/>
  <c r="C54"/>
  <c r="C10" i="4"/>
  <c r="C10" i="3" s="1"/>
  <c r="I20" i="4"/>
  <c r="I28"/>
  <c r="I32"/>
  <c r="B2" i="5"/>
  <c r="H16"/>
  <c r="B68" i="4" s="1"/>
  <c r="J76" i="5"/>
  <c r="C13" i="4"/>
  <c r="C13" i="3" s="1"/>
  <c r="I19" i="4"/>
  <c r="I23"/>
  <c r="I27"/>
  <c r="I31"/>
  <c r="L38"/>
  <c r="K40" s="1"/>
  <c r="C1" i="5"/>
  <c r="A9"/>
  <c r="K9" s="1"/>
  <c r="C39"/>
  <c r="I39" i="4"/>
  <c r="B38"/>
  <c r="F94" i="5"/>
  <c r="H93"/>
  <c r="A93"/>
  <c r="K93" s="1"/>
  <c r="H92"/>
  <c r="A92"/>
  <c r="I91"/>
  <c r="C91"/>
  <c r="I90"/>
  <c r="C90"/>
  <c r="J89"/>
  <c r="D89"/>
  <c r="J88"/>
  <c r="D88"/>
  <c r="F87"/>
  <c r="F86"/>
  <c r="H85"/>
  <c r="A85"/>
  <c r="K85" s="1"/>
  <c r="H84"/>
  <c r="A84"/>
  <c r="I83"/>
  <c r="I94"/>
  <c r="C94"/>
  <c r="J93"/>
  <c r="F95"/>
  <c r="A94"/>
  <c r="D93"/>
  <c r="I92"/>
  <c r="F91"/>
  <c r="J90"/>
  <c r="A90"/>
  <c r="H89"/>
  <c r="C88"/>
  <c r="I87"/>
  <c r="A87"/>
  <c r="K87" s="1"/>
  <c r="D86"/>
  <c r="J85"/>
  <c r="C85"/>
  <c r="F84"/>
  <c r="D83"/>
  <c r="J82"/>
  <c r="D82"/>
  <c r="F81"/>
  <c r="F80"/>
  <c r="H79"/>
  <c r="A79"/>
  <c r="K79" s="1"/>
  <c r="H78"/>
  <c r="A78"/>
  <c r="I77"/>
  <c r="C77"/>
  <c r="I76"/>
  <c r="C76"/>
  <c r="J75"/>
  <c r="D75"/>
  <c r="A127" i="4" s="1"/>
  <c r="J74" i="5"/>
  <c r="D74"/>
  <c r="A126" i="4" s="1"/>
  <c r="F73" i="5"/>
  <c r="K125" i="4" s="1"/>
  <c r="F72" i="5"/>
  <c r="K124" i="4" s="1"/>
  <c r="H71" i="5"/>
  <c r="B123" i="4" s="1"/>
  <c r="A71" i="5"/>
  <c r="K71" s="1"/>
  <c r="H70"/>
  <c r="B122" i="4" s="1"/>
  <c r="A70" i="5"/>
  <c r="I69"/>
  <c r="C69"/>
  <c r="I68"/>
  <c r="C68"/>
  <c r="J67"/>
  <c r="D67"/>
  <c r="A119" i="4" s="1"/>
  <c r="J66" i="5"/>
  <c r="D66"/>
  <c r="F65"/>
  <c r="K117" i="4" s="1"/>
  <c r="F64" i="5"/>
  <c r="K116" i="4" s="1"/>
  <c r="H63" i="5"/>
  <c r="B115" i="4" s="1"/>
  <c r="A63" i="5"/>
  <c r="K63" s="1"/>
  <c r="H62"/>
  <c r="B114" i="4" s="1"/>
  <c r="A62" i="5"/>
  <c r="I61"/>
  <c r="C61"/>
  <c r="I60"/>
  <c r="C60"/>
  <c r="J59"/>
  <c r="D59"/>
  <c r="A111" i="4" s="1"/>
  <c r="J58" i="5"/>
  <c r="D58"/>
  <c r="A110" i="4" s="1"/>
  <c r="F57" i="5"/>
  <c r="K109" i="4" s="1"/>
  <c r="F56" i="5"/>
  <c r="K108" i="4" s="1"/>
  <c r="H55" i="5"/>
  <c r="B107" i="4" s="1"/>
  <c r="A55" i="5"/>
  <c r="K55" s="1"/>
  <c r="H54"/>
  <c r="B106" i="4" s="1"/>
  <c r="A54" i="5"/>
  <c r="I53"/>
  <c r="C53"/>
  <c r="I52"/>
  <c r="C52"/>
  <c r="J51"/>
  <c r="D51"/>
  <c r="A103" i="4" s="1"/>
  <c r="J50" i="5"/>
  <c r="D50"/>
  <c r="A102" i="4" s="1"/>
  <c r="F49" i="5"/>
  <c r="K101" i="4" s="1"/>
  <c r="F48" i="5"/>
  <c r="K100" i="4" s="1"/>
  <c r="H47" i="5"/>
  <c r="B99" i="4" s="1"/>
  <c r="A47" i="5"/>
  <c r="K47" s="1"/>
  <c r="H46"/>
  <c r="B98" i="4" s="1"/>
  <c r="A46" i="5"/>
  <c r="I45"/>
  <c r="C45"/>
  <c r="I44"/>
  <c r="C44"/>
  <c r="J43"/>
  <c r="D43"/>
  <c r="A95" i="4" s="1"/>
  <c r="J42" i="5"/>
  <c r="D42"/>
  <c r="A94" i="4" s="1"/>
  <c r="F41" i="5"/>
  <c r="K93" i="4" s="1"/>
  <c r="F40" i="5"/>
  <c r="K92" i="4" s="1"/>
  <c r="H39" i="5"/>
  <c r="B91" i="4" s="1"/>
  <c r="A39" i="5"/>
  <c r="K39" s="1"/>
  <c r="H38"/>
  <c r="B90" i="4" s="1"/>
  <c r="A38" i="5"/>
  <c r="I37"/>
  <c r="C37"/>
  <c r="I36"/>
  <c r="C36"/>
  <c r="J35"/>
  <c r="D35"/>
  <c r="A87" i="4" s="1"/>
  <c r="J34" i="5"/>
  <c r="D34"/>
  <c r="A86" i="4" s="1"/>
  <c r="F33" i="5"/>
  <c r="K85" i="4" s="1"/>
  <c r="F32" i="5"/>
  <c r="K84" i="4" s="1"/>
  <c r="H31" i="5"/>
  <c r="B83" i="4" s="1"/>
  <c r="A31" i="5"/>
  <c r="K31" s="1"/>
  <c r="H30"/>
  <c r="B82" i="4" s="1"/>
  <c r="A30" i="5"/>
  <c r="I29"/>
  <c r="C29"/>
  <c r="I28"/>
  <c r="C28"/>
  <c r="J27"/>
  <c r="D27"/>
  <c r="A79" i="4" s="1"/>
  <c r="J26" i="5"/>
  <c r="D26"/>
  <c r="A78" i="4" s="1"/>
  <c r="F25" i="5"/>
  <c r="K77" i="4" s="1"/>
  <c r="F24" i="5"/>
  <c r="K76" i="4" s="1"/>
  <c r="H23" i="5"/>
  <c r="B75" i="4" s="1"/>
  <c r="A23" i="5"/>
  <c r="K23" s="1"/>
  <c r="H22"/>
  <c r="B74" i="4" s="1"/>
  <c r="A22" i="5"/>
  <c r="I21"/>
  <c r="C21"/>
  <c r="I20"/>
  <c r="C20"/>
  <c r="J19"/>
  <c r="D19"/>
  <c r="A71" i="4" s="1"/>
  <c r="J18" i="5"/>
  <c r="D18"/>
  <c r="A70" i="4" s="1"/>
  <c r="F17" i="5"/>
  <c r="K69" i="4" s="1"/>
  <c r="F16" i="5"/>
  <c r="K68" i="4" s="1"/>
  <c r="H15" i="5"/>
  <c r="B67" i="4" s="1"/>
  <c r="A15" i="5"/>
  <c r="K15" s="1"/>
  <c r="H14"/>
  <c r="B66" i="4" s="1"/>
  <c r="A14" i="5"/>
  <c r="I13"/>
  <c r="C13"/>
  <c r="I12"/>
  <c r="C12"/>
  <c r="J11"/>
  <c r="D11"/>
  <c r="A63" i="4" s="1"/>
  <c r="J10" i="5"/>
  <c r="D10"/>
  <c r="A62" i="4" s="1"/>
  <c r="F9" i="5"/>
  <c r="K61" i="4" s="1"/>
  <c r="F8" i="5"/>
  <c r="K60" i="4" s="1"/>
  <c r="H7" i="5"/>
  <c r="B59" i="4" s="1"/>
  <c r="H94" i="5"/>
  <c r="I93"/>
  <c r="D92"/>
  <c r="J91"/>
  <c r="A91"/>
  <c r="K91" s="1"/>
  <c r="F90"/>
  <c r="C89"/>
  <c r="H88"/>
  <c r="D87"/>
  <c r="I86"/>
  <c r="A86"/>
  <c r="F85"/>
  <c r="J84"/>
  <c r="C84"/>
  <c r="H83"/>
  <c r="A83"/>
  <c r="K83" s="1"/>
  <c r="H82"/>
  <c r="A82"/>
  <c r="I81"/>
  <c r="C81"/>
  <c r="I80"/>
  <c r="C80"/>
  <c r="J79"/>
  <c r="D79"/>
  <c r="J78"/>
  <c r="D78"/>
  <c r="F77"/>
  <c r="K129" i="4" s="1"/>
  <c r="M129" s="1"/>
  <c r="F76" i="5"/>
  <c r="K128" i="4" s="1"/>
  <c r="H75" i="5"/>
  <c r="B127" i="4" s="1"/>
  <c r="A75" i="5"/>
  <c r="K75" s="1"/>
  <c r="H74"/>
  <c r="B126" i="4" s="1"/>
  <c r="A74" i="5"/>
  <c r="I73"/>
  <c r="C73"/>
  <c r="I72"/>
  <c r="C72"/>
  <c r="J71"/>
  <c r="D71"/>
  <c r="A123" i="4" s="1"/>
  <c r="J70" i="5"/>
  <c r="D70"/>
  <c r="A122" i="4" s="1"/>
  <c r="F69" i="5"/>
  <c r="K121" i="4" s="1"/>
  <c r="F68" i="5"/>
  <c r="K120" i="4" s="1"/>
  <c r="H67" i="5"/>
  <c r="B119" i="4" s="1"/>
  <c r="A67" i="5"/>
  <c r="K67" s="1"/>
  <c r="H66"/>
  <c r="B118" i="4" s="1"/>
  <c r="A66" i="5"/>
  <c r="I65"/>
  <c r="C65"/>
  <c r="I64"/>
  <c r="C64"/>
  <c r="J63"/>
  <c r="D63"/>
  <c r="A115" i="4" s="1"/>
  <c r="J62" i="5"/>
  <c r="D62"/>
  <c r="A114" i="4" s="1"/>
  <c r="F61" i="5"/>
  <c r="K113" i="4" s="1"/>
  <c r="F60" i="5"/>
  <c r="K112" i="4" s="1"/>
  <c r="H59" i="5"/>
  <c r="B111" i="4" s="1"/>
  <c r="A59" i="5"/>
  <c r="K59" s="1"/>
  <c r="H58"/>
  <c r="B110" i="4" s="1"/>
  <c r="A58" i="5"/>
  <c r="I57"/>
  <c r="C57"/>
  <c r="I56"/>
  <c r="C56"/>
  <c r="J55"/>
  <c r="D55"/>
  <c r="A107" i="4" s="1"/>
  <c r="J54" i="5"/>
  <c r="D54"/>
  <c r="A106" i="4" s="1"/>
  <c r="F53" i="5"/>
  <c r="K105" i="4" s="1"/>
  <c r="F52" i="5"/>
  <c r="K104" i="4" s="1"/>
  <c r="H51" i="5"/>
  <c r="B103" i="4" s="1"/>
  <c r="A51" i="5"/>
  <c r="K51" s="1"/>
  <c r="H50"/>
  <c r="B102" i="4" s="1"/>
  <c r="A50" i="5"/>
  <c r="I49"/>
  <c r="C49"/>
  <c r="I48"/>
  <c r="C48"/>
  <c r="J47"/>
  <c r="D47"/>
  <c r="A99" i="4" s="1"/>
  <c r="J46" i="5"/>
  <c r="D46"/>
  <c r="A98" i="4" s="1"/>
  <c r="F45" i="5"/>
  <c r="K97" i="4" s="1"/>
  <c r="F44" i="5"/>
  <c r="K96" i="4" s="1"/>
  <c r="H43" i="5"/>
  <c r="B95" i="4" s="1"/>
  <c r="A43" i="5"/>
  <c r="K43" s="1"/>
  <c r="H42"/>
  <c r="B94" i="4" s="1"/>
  <c r="A42" i="5"/>
  <c r="I41"/>
  <c r="C41"/>
  <c r="I40"/>
  <c r="C40"/>
  <c r="J39"/>
  <c r="D39"/>
  <c r="A91" i="4" s="1"/>
  <c r="J38" i="5"/>
  <c r="D38"/>
  <c r="A90" i="4" s="1"/>
  <c r="F37" i="5"/>
  <c r="K89" i="4" s="1"/>
  <c r="F36" i="5"/>
  <c r="K88" i="4" s="1"/>
  <c r="H35" i="5"/>
  <c r="B87" i="4" s="1"/>
  <c r="A35" i="5"/>
  <c r="K35" s="1"/>
  <c r="H34"/>
  <c r="B86" i="4" s="1"/>
  <c r="A34" i="5"/>
  <c r="I33"/>
  <c r="C33"/>
  <c r="I32"/>
  <c r="C32"/>
  <c r="J31"/>
  <c r="D31"/>
  <c r="A83" i="4" s="1"/>
  <c r="J30" i="5"/>
  <c r="D30"/>
  <c r="A82" i="4" s="1"/>
  <c r="F29" i="5"/>
  <c r="K81" i="4" s="1"/>
  <c r="F28" i="5"/>
  <c r="K80" i="4" s="1"/>
  <c r="H27" i="5"/>
  <c r="B79" i="4" s="1"/>
  <c r="A27" i="5"/>
  <c r="K27" s="1"/>
  <c r="H26"/>
  <c r="B78" i="4" s="1"/>
  <c r="A26" i="5"/>
  <c r="I25"/>
  <c r="C25"/>
  <c r="I24"/>
  <c r="C24"/>
  <c r="J23"/>
  <c r="D23"/>
  <c r="A75" i="4" s="1"/>
  <c r="J22" i="5"/>
  <c r="D22"/>
  <c r="A74" i="4" s="1"/>
  <c r="F21" i="5"/>
  <c r="K73" i="4" s="1"/>
  <c r="F20" i="5"/>
  <c r="K72" i="4" s="1"/>
  <c r="H19" i="5"/>
  <c r="B71" i="4" s="1"/>
  <c r="A19" i="5"/>
  <c r="K19" s="1"/>
  <c r="H18"/>
  <c r="B70" i="4" s="1"/>
  <c r="A18" i="5"/>
  <c r="I17"/>
  <c r="C17"/>
  <c r="I16"/>
  <c r="C16"/>
  <c r="J15"/>
  <c r="D15"/>
  <c r="A67" i="4" s="1"/>
  <c r="J14" i="5"/>
  <c r="D14"/>
  <c r="A66" i="4" s="1"/>
  <c r="F13" i="5"/>
  <c r="K65" i="4" s="1"/>
  <c r="F12" i="5"/>
  <c r="K64" i="4" s="1"/>
  <c r="H11" i="5"/>
  <c r="B63" i="4" s="1"/>
  <c r="A11" i="5"/>
  <c r="K11" s="1"/>
  <c r="H10"/>
  <c r="B62" i="4" s="1"/>
  <c r="A10" i="5"/>
  <c r="I9"/>
  <c r="C9"/>
  <c r="I8"/>
  <c r="C8"/>
  <c r="J7"/>
  <c r="J94"/>
  <c r="C93"/>
  <c r="F92"/>
  <c r="D91"/>
  <c r="H90"/>
  <c r="F89"/>
  <c r="I88"/>
  <c r="A88"/>
  <c r="H87"/>
  <c r="J86"/>
  <c r="C86"/>
  <c r="I85"/>
  <c r="D84"/>
  <c r="J83"/>
  <c r="C83"/>
  <c r="I82"/>
  <c r="C82"/>
  <c r="J81"/>
  <c r="D81"/>
  <c r="J80"/>
  <c r="D80"/>
  <c r="F79"/>
  <c r="F78"/>
  <c r="H77"/>
  <c r="A77"/>
  <c r="K77" s="1"/>
  <c r="H76"/>
  <c r="B128" i="4" s="1"/>
  <c r="A76" i="5"/>
  <c r="I75"/>
  <c r="C75"/>
  <c r="I74"/>
  <c r="C74"/>
  <c r="J73"/>
  <c r="D73"/>
  <c r="A125" i="4" s="1"/>
  <c r="J72" i="5"/>
  <c r="D72"/>
  <c r="A124" i="4" s="1"/>
  <c r="F71" i="5"/>
  <c r="K123" i="4" s="1"/>
  <c r="F70" i="5"/>
  <c r="K122" i="4" s="1"/>
  <c r="H69" i="5"/>
  <c r="B121" i="4" s="1"/>
  <c r="A69" i="5"/>
  <c r="K69" s="1"/>
  <c r="H68"/>
  <c r="B120" i="4" s="1"/>
  <c r="A68" i="5"/>
  <c r="I67"/>
  <c r="C67"/>
  <c r="I66"/>
  <c r="C66"/>
  <c r="J65"/>
  <c r="D65"/>
  <c r="A117" i="4" s="1"/>
  <c r="J64" i="5"/>
  <c r="D64"/>
  <c r="A116" i="4" s="1"/>
  <c r="F63" i="5"/>
  <c r="K115" i="4" s="1"/>
  <c r="F62" i="5"/>
  <c r="K114" i="4" s="1"/>
  <c r="H61" i="5"/>
  <c r="B113" i="4" s="1"/>
  <c r="A61" i="5"/>
  <c r="K61" s="1"/>
  <c r="H60"/>
  <c r="B112" i="4" s="1"/>
  <c r="A60" i="5"/>
  <c r="I59"/>
  <c r="C59"/>
  <c r="I58"/>
  <c r="C58"/>
  <c r="J57"/>
  <c r="D57"/>
  <c r="A109" i="4" s="1"/>
  <c r="J56" i="5"/>
  <c r="D56"/>
  <c r="A108" i="4" s="1"/>
  <c r="F55" i="5"/>
  <c r="K107" i="4" s="1"/>
  <c r="F54" i="5"/>
  <c r="K106" i="4" s="1"/>
  <c r="H53" i="5"/>
  <c r="B105" i="4" s="1"/>
  <c r="A53" i="5"/>
  <c r="K53" s="1"/>
  <c r="H52"/>
  <c r="B104" i="4" s="1"/>
  <c r="A52" i="5"/>
  <c r="I51"/>
  <c r="C51"/>
  <c r="I50"/>
  <c r="C50"/>
  <c r="J49"/>
  <c r="D49"/>
  <c r="A101" i="4" s="1"/>
  <c r="J48" i="5"/>
  <c r="D48"/>
  <c r="A100" i="4" s="1"/>
  <c r="F47" i="5"/>
  <c r="K99" i="4" s="1"/>
  <c r="F46" i="5"/>
  <c r="K98" i="4" s="1"/>
  <c r="H45" i="5"/>
  <c r="B97" i="4" s="1"/>
  <c r="A45" i="5"/>
  <c r="K45" s="1"/>
  <c r="H44"/>
  <c r="B96" i="4" s="1"/>
  <c r="A44" i="5"/>
  <c r="I43"/>
  <c r="C43"/>
  <c r="I42"/>
  <c r="C42"/>
  <c r="J41"/>
  <c r="D41"/>
  <c r="A93" i="4" s="1"/>
  <c r="J40" i="5"/>
  <c r="D40"/>
  <c r="A92" i="4" s="1"/>
  <c r="F39" i="5"/>
  <c r="K91" i="4" s="1"/>
  <c r="F38" i="5"/>
  <c r="K90" i="4" s="1"/>
  <c r="H37" i="5"/>
  <c r="B89" i="4" s="1"/>
  <c r="A37" i="5"/>
  <c r="K37" s="1"/>
  <c r="H36"/>
  <c r="B88" i="4" s="1"/>
  <c r="A36" i="5"/>
  <c r="I35"/>
  <c r="C35"/>
  <c r="I34"/>
  <c r="C34"/>
  <c r="J33"/>
  <c r="D33"/>
  <c r="A85" i="4" s="1"/>
  <c r="J32" i="5"/>
  <c r="D32"/>
  <c r="A84" i="4" s="1"/>
  <c r="F31" i="5"/>
  <c r="K83" i="4" s="1"/>
  <c r="F30" i="5"/>
  <c r="K82" i="4" s="1"/>
  <c r="H29" i="5"/>
  <c r="B81" i="4" s="1"/>
  <c r="A29" i="5"/>
  <c r="K29" s="1"/>
  <c r="H28"/>
  <c r="B80" i="4" s="1"/>
  <c r="A28" i="5"/>
  <c r="I27"/>
  <c r="C27"/>
  <c r="I26"/>
  <c r="C26"/>
  <c r="J25"/>
  <c r="D25"/>
  <c r="A77" i="4" s="1"/>
  <c r="J24" i="5"/>
  <c r="D24"/>
  <c r="A76" i="4" s="1"/>
  <c r="F23" i="5"/>
  <c r="K75" i="4" s="1"/>
  <c r="F22" i="5"/>
  <c r="K74" i="4" s="1"/>
  <c r="H21" i="5"/>
  <c r="B73" i="4" s="1"/>
  <c r="A21" i="5"/>
  <c r="K21" s="1"/>
  <c r="H20"/>
  <c r="B72" i="4" s="1"/>
  <c r="A20" i="5"/>
  <c r="I19"/>
  <c r="C19"/>
  <c r="I18"/>
  <c r="C18"/>
  <c r="J17"/>
  <c r="D17"/>
  <c r="A69" i="4" s="1"/>
  <c r="J16" i="5"/>
  <c r="D16"/>
  <c r="A68" i="4" s="1"/>
  <c r="F15" i="5"/>
  <c r="K67" i="4" s="1"/>
  <c r="F14" i="5"/>
  <c r="K66" i="4" s="1"/>
  <c r="H13" i="5"/>
  <c r="B65" i="4" s="1"/>
  <c r="A13" i="5"/>
  <c r="K13" s="1"/>
  <c r="H12"/>
  <c r="B64" i="4" s="1"/>
  <c r="A12" i="5"/>
  <c r="I11"/>
  <c r="C11"/>
  <c r="I10"/>
  <c r="C10"/>
  <c r="J9"/>
  <c r="D9"/>
  <c r="A61" i="4" s="1"/>
  <c r="J8" i="5"/>
  <c r="D8"/>
  <c r="A60" i="4" s="1"/>
  <c r="F7" i="5"/>
  <c r="K59" i="4" s="1"/>
  <c r="F6" i="5"/>
  <c r="K58" i="4" s="1"/>
  <c r="H5" i="5"/>
  <c r="B57" i="4" s="1"/>
  <c r="A5" i="5"/>
  <c r="K5" s="1"/>
  <c r="H4"/>
  <c r="B56" i="4" s="1"/>
  <c r="A4" i="5"/>
  <c r="I3"/>
  <c r="C3"/>
  <c r="J2"/>
  <c r="D2"/>
  <c r="A54" i="4" s="1"/>
  <c r="F1" i="5"/>
  <c r="K53" i="4" s="1"/>
  <c r="A1" i="5"/>
  <c r="K1" s="1"/>
  <c r="J1" s="1"/>
  <c r="J92"/>
  <c r="D90"/>
  <c r="J87"/>
  <c r="D85"/>
  <c r="A81"/>
  <c r="K81" s="1"/>
  <c r="C79"/>
  <c r="D77"/>
  <c r="F75"/>
  <c r="K127" i="4" s="1"/>
  <c r="H73" i="5"/>
  <c r="B125" i="4" s="1"/>
  <c r="I71" i="5"/>
  <c r="J69"/>
  <c r="A64"/>
  <c r="C62"/>
  <c r="D60"/>
  <c r="A112" i="4" s="1"/>
  <c r="F58" i="5"/>
  <c r="K110" i="4" s="1"/>
  <c r="H56" i="5"/>
  <c r="B108" i="4" s="1"/>
  <c r="I54" i="5"/>
  <c r="J52"/>
  <c r="A49"/>
  <c r="K49" s="1"/>
  <c r="C47"/>
  <c r="D45"/>
  <c r="A97" i="4" s="1"/>
  <c r="F43" i="5"/>
  <c r="K95" i="4" s="1"/>
  <c r="H41" i="5"/>
  <c r="B93" i="4" s="1"/>
  <c r="I39" i="5"/>
  <c r="J37"/>
  <c r="A32"/>
  <c r="C30"/>
  <c r="D28"/>
  <c r="A80" i="4" s="1"/>
  <c r="F26" i="5"/>
  <c r="K78" i="4" s="1"/>
  <c r="H24" i="5"/>
  <c r="B76" i="4" s="1"/>
  <c r="I22" i="5"/>
  <c r="J20"/>
  <c r="A17"/>
  <c r="K17" s="1"/>
  <c r="C15"/>
  <c r="D13"/>
  <c r="A65" i="4" s="1"/>
  <c r="F11" i="5"/>
  <c r="K63" i="4" s="1"/>
  <c r="H9" i="5"/>
  <c r="B61" i="4" s="1"/>
  <c r="I7" i="5"/>
  <c r="J6"/>
  <c r="C6"/>
  <c r="I5"/>
  <c r="D4"/>
  <c r="A56" i="4" s="1"/>
  <c r="J3" i="5"/>
  <c r="H2"/>
  <c r="B54" i="4" s="1"/>
  <c r="A2" i="5"/>
  <c r="D1"/>
  <c r="A53" i="4" s="1"/>
  <c r="F93" i="5"/>
  <c r="F88"/>
  <c r="F83"/>
  <c r="H81"/>
  <c r="I79"/>
  <c r="J77"/>
  <c r="A72"/>
  <c r="C70"/>
  <c r="D68"/>
  <c r="A120" i="4" s="1"/>
  <c r="F66" i="5"/>
  <c r="K118" i="4" s="1"/>
  <c r="H64" i="5"/>
  <c r="B116" i="4" s="1"/>
  <c r="I62" i="5"/>
  <c r="J60"/>
  <c r="A57"/>
  <c r="K57" s="1"/>
  <c r="C55"/>
  <c r="D53"/>
  <c r="A105" i="4" s="1"/>
  <c r="F51" i="5"/>
  <c r="K103" i="4" s="1"/>
  <c r="H49" i="5"/>
  <c r="B101" i="4" s="1"/>
  <c r="I47" i="5"/>
  <c r="J45"/>
  <c r="A40"/>
  <c r="C38"/>
  <c r="D36"/>
  <c r="A88" i="4" s="1"/>
  <c r="F34" i="5"/>
  <c r="K86" i="4" s="1"/>
  <c r="H32" i="5"/>
  <c r="B84" i="4" s="1"/>
  <c r="I30" i="5"/>
  <c r="J28"/>
  <c r="A25"/>
  <c r="K25" s="1"/>
  <c r="C23"/>
  <c r="D21"/>
  <c r="A73" i="4" s="1"/>
  <c r="F19" i="5"/>
  <c r="K71" i="4" s="1"/>
  <c r="H17" i="5"/>
  <c r="B69" i="4" s="1"/>
  <c r="I15" i="5"/>
  <c r="J13"/>
  <c r="A8"/>
  <c r="A7"/>
  <c r="K7" s="1"/>
  <c r="D6"/>
  <c r="A58" i="4" s="1"/>
  <c r="J5" i="5"/>
  <c r="C5"/>
  <c r="F4"/>
  <c r="K56" i="4" s="1"/>
  <c r="D3" i="5"/>
  <c r="A55" i="4" s="1"/>
  <c r="I2" i="5"/>
  <c r="H1"/>
  <c r="B53" i="4" s="1"/>
  <c r="D94" i="5"/>
  <c r="H91"/>
  <c r="A89"/>
  <c r="K89" s="1"/>
  <c r="H86"/>
  <c r="A80"/>
  <c r="C78"/>
  <c r="D76"/>
  <c r="A128" i="4" s="1"/>
  <c r="F74" i="5"/>
  <c r="K126" i="4" s="1"/>
  <c r="H72" i="5"/>
  <c r="B124" i="4" s="1"/>
  <c r="I70" i="5"/>
  <c r="J68"/>
  <c r="A65"/>
  <c r="K65" s="1"/>
  <c r="C63"/>
  <c r="D61"/>
  <c r="A113" i="4" s="1"/>
  <c r="F59" i="5"/>
  <c r="K111" i="4" s="1"/>
  <c r="H57" i="5"/>
  <c r="B109" i="4" s="1"/>
  <c r="I55" i="5"/>
  <c r="J53"/>
  <c r="A48"/>
  <c r="C46"/>
  <c r="D44"/>
  <c r="A96" i="4" s="1"/>
  <c r="F42" i="5"/>
  <c r="K94" i="4" s="1"/>
  <c r="H40" i="5"/>
  <c r="B92" i="4" s="1"/>
  <c r="I38" i="5"/>
  <c r="J36"/>
  <c r="A33"/>
  <c r="K33" s="1"/>
  <c r="C31"/>
  <c r="D29"/>
  <c r="A81" i="4" s="1"/>
  <c r="F27" i="5"/>
  <c r="K79" i="4" s="1"/>
  <c r="H25" i="5"/>
  <c r="B77" i="4" s="1"/>
  <c r="I23" i="5"/>
  <c r="J21"/>
  <c r="A16"/>
  <c r="C14"/>
  <c r="D12"/>
  <c r="A64" i="4" s="1"/>
  <c r="F10" i="5"/>
  <c r="K62" i="4" s="1"/>
  <c r="H8" i="5"/>
  <c r="B60" i="4" s="1"/>
  <c r="C7" i="5"/>
  <c r="H6"/>
  <c r="B58" i="4" s="1"/>
  <c r="D5" i="5"/>
  <c r="A57" i="4" s="1"/>
  <c r="I4" i="5"/>
  <c r="F3"/>
  <c r="K55" i="4" s="1"/>
  <c r="C2" i="5"/>
  <c r="D121" i="4"/>
  <c r="F2" i="5"/>
  <c r="K54" i="4" s="1"/>
  <c r="J4" i="5"/>
  <c r="D7"/>
  <c r="A59" i="4" s="1"/>
  <c r="I14" i="5"/>
  <c r="C22"/>
  <c r="J29"/>
  <c r="D37"/>
  <c r="A89" i="4" s="1"/>
  <c r="J44" i="5"/>
  <c r="D52"/>
  <c r="A104" i="4" s="1"/>
  <c r="F67" i="5"/>
  <c r="K119" i="4" s="1"/>
  <c r="F82" i="5"/>
  <c r="C92"/>
  <c r="A1" i="10"/>
  <c r="A1" i="9"/>
  <c r="L41" i="4"/>
  <c r="L43"/>
  <c r="L46" s="1"/>
  <c r="C4" i="5"/>
  <c r="I6"/>
  <c r="J12"/>
  <c r="D20"/>
  <c r="A72" i="4" s="1"/>
  <c r="F35" i="5"/>
  <c r="K87" i="4" s="1"/>
  <c r="F50" i="5"/>
  <c r="K102" i="4" s="1"/>
  <c r="H65" i="5"/>
  <c r="B117" i="4" s="1"/>
  <c r="A73" i="5"/>
  <c r="K73" s="1"/>
  <c r="H80"/>
  <c r="I89"/>
  <c r="C19" i="10"/>
  <c r="C18" i="9"/>
  <c r="C14" i="3"/>
  <c r="C15" s="1"/>
  <c r="K45" i="4"/>
  <c r="B43" s="1"/>
  <c r="H3" i="5"/>
  <c r="B55" i="4" s="1"/>
  <c r="A6" i="5"/>
  <c r="F18"/>
  <c r="K70" i="4" s="1"/>
  <c r="M25" i="5"/>
  <c r="H33"/>
  <c r="B85" i="4" s="1"/>
  <c r="A41" i="5"/>
  <c r="K41" s="1"/>
  <c r="H48"/>
  <c r="B100" i="4" s="1"/>
  <c r="A56" i="5"/>
  <c r="I63"/>
  <c r="C71"/>
  <c r="I78"/>
  <c r="C87"/>
  <c r="E121" i="4"/>
  <c r="L121"/>
  <c r="C121"/>
  <c r="I1" i="5" l="1"/>
  <c r="H40" i="4"/>
  <c r="E89"/>
  <c r="L89"/>
  <c r="C89"/>
  <c r="G89" s="1"/>
  <c r="F89"/>
  <c r="I89"/>
  <c r="D89"/>
  <c r="K56" i="5"/>
  <c r="M57"/>
  <c r="E104" i="4"/>
  <c r="L104"/>
  <c r="C104"/>
  <c r="D104"/>
  <c r="F104"/>
  <c r="I104"/>
  <c r="M7" i="5"/>
  <c r="K6"/>
  <c r="I64" i="4"/>
  <c r="D64"/>
  <c r="L64"/>
  <c r="M64" s="1"/>
  <c r="F64"/>
  <c r="C64"/>
  <c r="E64"/>
  <c r="K48" i="5"/>
  <c r="M49"/>
  <c r="F128" i="4"/>
  <c r="I128"/>
  <c r="C128"/>
  <c r="D128"/>
  <c r="L128"/>
  <c r="E128"/>
  <c r="E73"/>
  <c r="L73"/>
  <c r="C73"/>
  <c r="F73"/>
  <c r="I73"/>
  <c r="D73"/>
  <c r="J73" s="1"/>
  <c r="E80"/>
  <c r="L80"/>
  <c r="C80"/>
  <c r="D80"/>
  <c r="F80"/>
  <c r="I80"/>
  <c r="K64" i="5"/>
  <c r="M65"/>
  <c r="E60" i="4"/>
  <c r="F60"/>
  <c r="L60"/>
  <c r="M60" s="1"/>
  <c r="C60"/>
  <c r="I60"/>
  <c r="D60"/>
  <c r="K12" i="5"/>
  <c r="M13"/>
  <c r="E69" i="4"/>
  <c r="L69"/>
  <c r="C69"/>
  <c r="F69"/>
  <c r="I69"/>
  <c r="D69"/>
  <c r="E76"/>
  <c r="L76"/>
  <c r="C76"/>
  <c r="D76"/>
  <c r="F76"/>
  <c r="I76"/>
  <c r="K28" i="5"/>
  <c r="M29"/>
  <c r="E85" i="4"/>
  <c r="L85"/>
  <c r="M85" s="1"/>
  <c r="C85"/>
  <c r="F85"/>
  <c r="I85"/>
  <c r="D85"/>
  <c r="J85" s="1"/>
  <c r="E92"/>
  <c r="L92"/>
  <c r="C92"/>
  <c r="D92"/>
  <c r="F92"/>
  <c r="I92"/>
  <c r="K44" i="5"/>
  <c r="M45"/>
  <c r="E101" i="4"/>
  <c r="L101"/>
  <c r="C101"/>
  <c r="F101"/>
  <c r="I101"/>
  <c r="D101"/>
  <c r="E108"/>
  <c r="L108"/>
  <c r="C108"/>
  <c r="D108"/>
  <c r="F108"/>
  <c r="I108"/>
  <c r="K60" i="5"/>
  <c r="M61"/>
  <c r="E117" i="4"/>
  <c r="L117"/>
  <c r="C117"/>
  <c r="F117"/>
  <c r="I117"/>
  <c r="D117"/>
  <c r="J117" s="1"/>
  <c r="E124"/>
  <c r="L124"/>
  <c r="C124"/>
  <c r="D124"/>
  <c r="F124"/>
  <c r="I124"/>
  <c r="K76" i="5"/>
  <c r="M77"/>
  <c r="M11"/>
  <c r="K10"/>
  <c r="E67" i="4"/>
  <c r="L67"/>
  <c r="C67"/>
  <c r="F67"/>
  <c r="I67"/>
  <c r="D67"/>
  <c r="J67" s="1"/>
  <c r="E74"/>
  <c r="L74"/>
  <c r="C74"/>
  <c r="D74"/>
  <c r="F74"/>
  <c r="I74"/>
  <c r="M27" i="5"/>
  <c r="K26"/>
  <c r="E83" i="4"/>
  <c r="L83"/>
  <c r="C83"/>
  <c r="F83"/>
  <c r="I83"/>
  <c r="D83"/>
  <c r="E90"/>
  <c r="L90"/>
  <c r="C90"/>
  <c r="D90"/>
  <c r="F90"/>
  <c r="I90"/>
  <c r="M43" i="5"/>
  <c r="K42"/>
  <c r="E99" i="4"/>
  <c r="L99"/>
  <c r="C99"/>
  <c r="F99"/>
  <c r="I99"/>
  <c r="D99"/>
  <c r="J99" s="1"/>
  <c r="E106"/>
  <c r="L106"/>
  <c r="C106"/>
  <c r="D106"/>
  <c r="F106"/>
  <c r="I106"/>
  <c r="M59" i="5"/>
  <c r="K58"/>
  <c r="E115" i="4"/>
  <c r="L115"/>
  <c r="C115"/>
  <c r="F115"/>
  <c r="I115"/>
  <c r="D115"/>
  <c r="E122"/>
  <c r="L122"/>
  <c r="C122"/>
  <c r="D122"/>
  <c r="F122"/>
  <c r="I122"/>
  <c r="M75" i="5"/>
  <c r="K74"/>
  <c r="M91"/>
  <c r="K90"/>
  <c r="M80" i="4"/>
  <c r="M128"/>
  <c r="M69"/>
  <c r="M101"/>
  <c r="M117"/>
  <c r="E57"/>
  <c r="F57"/>
  <c r="L57"/>
  <c r="M57" s="1"/>
  <c r="C57"/>
  <c r="I57"/>
  <c r="D57"/>
  <c r="E81"/>
  <c r="L81"/>
  <c r="M81" s="1"/>
  <c r="C81"/>
  <c r="F81"/>
  <c r="I81"/>
  <c r="D81"/>
  <c r="J81" s="1"/>
  <c r="K8" i="5"/>
  <c r="M9"/>
  <c r="E88" i="4"/>
  <c r="L88"/>
  <c r="M88" s="1"/>
  <c r="C88"/>
  <c r="D88"/>
  <c r="F88"/>
  <c r="I88"/>
  <c r="K72" i="5"/>
  <c r="M73"/>
  <c r="M3"/>
  <c r="K2"/>
  <c r="E97" i="4"/>
  <c r="L97"/>
  <c r="C97"/>
  <c r="F97"/>
  <c r="I97"/>
  <c r="D97"/>
  <c r="K88" i="5"/>
  <c r="M89"/>
  <c r="I62" i="4"/>
  <c r="D62"/>
  <c r="F62"/>
  <c r="L62"/>
  <c r="M62" s="1"/>
  <c r="C62"/>
  <c r="E62"/>
  <c r="M15" i="5"/>
  <c r="K14"/>
  <c r="E71" i="4"/>
  <c r="L71"/>
  <c r="C71"/>
  <c r="F71"/>
  <c r="I71"/>
  <c r="D71"/>
  <c r="E78"/>
  <c r="L78"/>
  <c r="M78" s="1"/>
  <c r="C78"/>
  <c r="D78"/>
  <c r="F78"/>
  <c r="I78"/>
  <c r="M31" i="5"/>
  <c r="K30"/>
  <c r="E87" i="4"/>
  <c r="L87"/>
  <c r="C87"/>
  <c r="F87"/>
  <c r="I87"/>
  <c r="D87"/>
  <c r="J87" s="1"/>
  <c r="E94"/>
  <c r="L94"/>
  <c r="C94"/>
  <c r="D94"/>
  <c r="J94" s="1"/>
  <c r="F94"/>
  <c r="I94"/>
  <c r="M47" i="5"/>
  <c r="K46"/>
  <c r="E103" i="4"/>
  <c r="L103"/>
  <c r="C103"/>
  <c r="F103"/>
  <c r="I103"/>
  <c r="D103"/>
  <c r="E110"/>
  <c r="L110"/>
  <c r="M110" s="1"/>
  <c r="C110"/>
  <c r="D110"/>
  <c r="F110"/>
  <c r="I110"/>
  <c r="M63" i="5"/>
  <c r="K62"/>
  <c r="E119" i="4"/>
  <c r="L119"/>
  <c r="M119" s="1"/>
  <c r="C119"/>
  <c r="F119"/>
  <c r="I119"/>
  <c r="D119"/>
  <c r="J119" s="1"/>
  <c r="E126"/>
  <c r="L126"/>
  <c r="C126"/>
  <c r="D126"/>
  <c r="J126" s="1"/>
  <c r="F126"/>
  <c r="I126"/>
  <c r="M79" i="5"/>
  <c r="K78"/>
  <c r="M85"/>
  <c r="K84"/>
  <c r="M126" i="4"/>
  <c r="M71"/>
  <c r="M73"/>
  <c r="M89"/>
  <c r="M121"/>
  <c r="H39"/>
  <c r="P46"/>
  <c r="R46"/>
  <c r="T46"/>
  <c r="C45"/>
  <c r="L13"/>
  <c r="L47"/>
  <c r="N46"/>
  <c r="K80" i="5"/>
  <c r="M81"/>
  <c r="E105" i="4"/>
  <c r="L105"/>
  <c r="M105" s="1"/>
  <c r="C105"/>
  <c r="G105" s="1"/>
  <c r="F105"/>
  <c r="I105"/>
  <c r="D105"/>
  <c r="F53"/>
  <c r="L53"/>
  <c r="C53"/>
  <c r="D53"/>
  <c r="E53" s="1"/>
  <c r="E56"/>
  <c r="F56"/>
  <c r="L56"/>
  <c r="M56" s="1"/>
  <c r="C56"/>
  <c r="I56"/>
  <c r="D56"/>
  <c r="K32" i="5"/>
  <c r="M33"/>
  <c r="E112" i="4"/>
  <c r="L112"/>
  <c r="M112" s="1"/>
  <c r="C112"/>
  <c r="D112"/>
  <c r="G112" s="1"/>
  <c r="F112"/>
  <c r="I112"/>
  <c r="E54"/>
  <c r="F54"/>
  <c r="L54"/>
  <c r="M54" s="1"/>
  <c r="C54"/>
  <c r="I54"/>
  <c r="D54"/>
  <c r="J54" s="1"/>
  <c r="M5" i="5"/>
  <c r="K4"/>
  <c r="E61" i="4"/>
  <c r="F61"/>
  <c r="L61"/>
  <c r="C61"/>
  <c r="I61"/>
  <c r="D61"/>
  <c r="J61" s="1"/>
  <c r="E68"/>
  <c r="L68"/>
  <c r="M68" s="1"/>
  <c r="C68"/>
  <c r="D68"/>
  <c r="F68"/>
  <c r="I68"/>
  <c r="K20" i="5"/>
  <c r="M21"/>
  <c r="E77" i="4"/>
  <c r="L77"/>
  <c r="C77"/>
  <c r="F77"/>
  <c r="I77"/>
  <c r="D77"/>
  <c r="E84"/>
  <c r="L84"/>
  <c r="M84" s="1"/>
  <c r="C84"/>
  <c r="D84"/>
  <c r="F84"/>
  <c r="I84"/>
  <c r="K36" i="5"/>
  <c r="M37"/>
  <c r="E93" i="4"/>
  <c r="L93"/>
  <c r="M93" s="1"/>
  <c r="C93"/>
  <c r="F93"/>
  <c r="I93"/>
  <c r="D93"/>
  <c r="J93" s="1"/>
  <c r="E100"/>
  <c r="L100"/>
  <c r="M100" s="1"/>
  <c r="C100"/>
  <c r="D100"/>
  <c r="F100"/>
  <c r="I100"/>
  <c r="K52" i="5"/>
  <c r="M53"/>
  <c r="E109" i="4"/>
  <c r="L109"/>
  <c r="C109"/>
  <c r="F109"/>
  <c r="I109"/>
  <c r="D109"/>
  <c r="E116"/>
  <c r="L116"/>
  <c r="M116" s="1"/>
  <c r="C116"/>
  <c r="D116"/>
  <c r="F116"/>
  <c r="I116"/>
  <c r="K68" i="5"/>
  <c r="M69"/>
  <c r="E125" i="4"/>
  <c r="L125"/>
  <c r="M125" s="1"/>
  <c r="C125"/>
  <c r="F125"/>
  <c r="I125"/>
  <c r="D125"/>
  <c r="J125" s="1"/>
  <c r="E66"/>
  <c r="L66"/>
  <c r="M66" s="1"/>
  <c r="C66"/>
  <c r="D66"/>
  <c r="F66"/>
  <c r="I66"/>
  <c r="M19" i="5"/>
  <c r="K18"/>
  <c r="E75" i="4"/>
  <c r="L75"/>
  <c r="M75" s="1"/>
  <c r="C75"/>
  <c r="F75"/>
  <c r="I75"/>
  <c r="D75"/>
  <c r="E82"/>
  <c r="L82"/>
  <c r="M82" s="1"/>
  <c r="C82"/>
  <c r="D82"/>
  <c r="F82"/>
  <c r="I82"/>
  <c r="M35" i="5"/>
  <c r="K34"/>
  <c r="E91" i="4"/>
  <c r="L91"/>
  <c r="M91" s="1"/>
  <c r="C91"/>
  <c r="F91"/>
  <c r="I91"/>
  <c r="D91"/>
  <c r="J91" s="1"/>
  <c r="E98"/>
  <c r="L98"/>
  <c r="M98" s="1"/>
  <c r="C98"/>
  <c r="D98"/>
  <c r="F98"/>
  <c r="I98"/>
  <c r="M51" i="5"/>
  <c r="K50"/>
  <c r="E107" i="4"/>
  <c r="L107"/>
  <c r="M107" s="1"/>
  <c r="C107"/>
  <c r="F107"/>
  <c r="I107"/>
  <c r="D107"/>
  <c r="E114"/>
  <c r="L114"/>
  <c r="M114" s="1"/>
  <c r="C114"/>
  <c r="D114"/>
  <c r="F114"/>
  <c r="I114"/>
  <c r="M67" i="5"/>
  <c r="K66"/>
  <c r="E123" i="4"/>
  <c r="L123"/>
  <c r="M123" s="1"/>
  <c r="C123"/>
  <c r="F123"/>
  <c r="I123"/>
  <c r="D123"/>
  <c r="J123" s="1"/>
  <c r="K82" i="5"/>
  <c r="M83"/>
  <c r="C39" i="4"/>
  <c r="G39" s="1"/>
  <c r="D39"/>
  <c r="E39"/>
  <c r="F39"/>
  <c r="J121"/>
  <c r="M74"/>
  <c r="M90"/>
  <c r="M106"/>
  <c r="M122"/>
  <c r="M104"/>
  <c r="M61"/>
  <c r="M77"/>
  <c r="G99"/>
  <c r="M109"/>
  <c r="G122"/>
  <c r="H44"/>
  <c r="I44"/>
  <c r="H45"/>
  <c r="J40"/>
  <c r="L42"/>
  <c r="C40" s="1"/>
  <c r="P41"/>
  <c r="R41"/>
  <c r="T41"/>
  <c r="L11"/>
  <c r="N41"/>
  <c r="E59"/>
  <c r="F59"/>
  <c r="L59"/>
  <c r="M59" s="1"/>
  <c r="C59"/>
  <c r="I59"/>
  <c r="D59"/>
  <c r="E72"/>
  <c r="L72"/>
  <c r="M72" s="1"/>
  <c r="C72"/>
  <c r="D72"/>
  <c r="F72"/>
  <c r="I72"/>
  <c r="K16" i="5"/>
  <c r="M17"/>
  <c r="E96" i="4"/>
  <c r="L96"/>
  <c r="M96" s="1"/>
  <c r="C96"/>
  <c r="D96"/>
  <c r="G96" s="1"/>
  <c r="F96"/>
  <c r="I96"/>
  <c r="E113"/>
  <c r="L113"/>
  <c r="M113" s="1"/>
  <c r="C113"/>
  <c r="F113"/>
  <c r="I113"/>
  <c r="D113"/>
  <c r="E55"/>
  <c r="F55"/>
  <c r="L55"/>
  <c r="C55"/>
  <c r="I55"/>
  <c r="D55"/>
  <c r="E58"/>
  <c r="F58"/>
  <c r="L58"/>
  <c r="M58" s="1"/>
  <c r="C58"/>
  <c r="I58"/>
  <c r="D58"/>
  <c r="K40" i="5"/>
  <c r="M41"/>
  <c r="E120" i="4"/>
  <c r="L120"/>
  <c r="M120" s="1"/>
  <c r="C120"/>
  <c r="D120"/>
  <c r="F120"/>
  <c r="I120"/>
  <c r="E65"/>
  <c r="L65"/>
  <c r="C65"/>
  <c r="F65"/>
  <c r="I65"/>
  <c r="D65"/>
  <c r="J65" s="1"/>
  <c r="K86" i="5"/>
  <c r="M87"/>
  <c r="I63" i="4"/>
  <c r="D63"/>
  <c r="F63"/>
  <c r="E63"/>
  <c r="L63"/>
  <c r="M63" s="1"/>
  <c r="C63"/>
  <c r="E70"/>
  <c r="L70"/>
  <c r="M70" s="1"/>
  <c r="C70"/>
  <c r="D70"/>
  <c r="F70"/>
  <c r="I70"/>
  <c r="M23" i="5"/>
  <c r="K22"/>
  <c r="E79" i="4"/>
  <c r="L79"/>
  <c r="M79" s="1"/>
  <c r="C79"/>
  <c r="F79"/>
  <c r="I79"/>
  <c r="D79"/>
  <c r="E86"/>
  <c r="L86"/>
  <c r="M86" s="1"/>
  <c r="C86"/>
  <c r="D86"/>
  <c r="F86"/>
  <c r="I86"/>
  <c r="M39" i="5"/>
  <c r="K38"/>
  <c r="E95" i="4"/>
  <c r="L95"/>
  <c r="M95" s="1"/>
  <c r="C95"/>
  <c r="F95"/>
  <c r="I95"/>
  <c r="D95"/>
  <c r="J95" s="1"/>
  <c r="E102"/>
  <c r="L102"/>
  <c r="M102" s="1"/>
  <c r="C102"/>
  <c r="D102"/>
  <c r="F102"/>
  <c r="I102"/>
  <c r="M55" i="5"/>
  <c r="K54"/>
  <c r="E111" i="4"/>
  <c r="L111"/>
  <c r="M111" s="1"/>
  <c r="C111"/>
  <c r="F111"/>
  <c r="I111"/>
  <c r="D111"/>
  <c r="A118"/>
  <c r="A130"/>
  <c r="M71" i="5"/>
  <c r="K70"/>
  <c r="E127" i="4"/>
  <c r="L127"/>
  <c r="M127" s="1"/>
  <c r="F127"/>
  <c r="C127"/>
  <c r="D127"/>
  <c r="I127"/>
  <c r="K94" i="5"/>
  <c r="M95"/>
  <c r="M93"/>
  <c r="K92"/>
  <c r="G85" i="4"/>
  <c r="M87"/>
  <c r="M55"/>
  <c r="M94"/>
  <c r="G84"/>
  <c r="M103"/>
  <c r="M53"/>
  <c r="G57"/>
  <c r="G64"/>
  <c r="M67"/>
  <c r="G73"/>
  <c r="G80"/>
  <c r="M83"/>
  <c r="M99"/>
  <c r="M115"/>
  <c r="G121"/>
  <c r="G128"/>
  <c r="G62"/>
  <c r="M65"/>
  <c r="G71"/>
  <c r="G78"/>
  <c r="M97"/>
  <c r="G103"/>
  <c r="G110"/>
  <c r="G119"/>
  <c r="M76"/>
  <c r="M92"/>
  <c r="M108"/>
  <c r="M124"/>
  <c r="J106" l="1"/>
  <c r="J74"/>
  <c r="J124"/>
  <c r="J92"/>
  <c r="J80"/>
  <c r="J128"/>
  <c r="J104"/>
  <c r="G126"/>
  <c r="G93"/>
  <c r="J127"/>
  <c r="G87"/>
  <c r="J70"/>
  <c r="J102"/>
  <c r="J120"/>
  <c r="J55"/>
  <c r="G94"/>
  <c r="G100"/>
  <c r="G77"/>
  <c r="J53"/>
  <c r="J63"/>
  <c r="G68"/>
  <c r="G106"/>
  <c r="G83"/>
  <c r="C41"/>
  <c r="J98"/>
  <c r="J66"/>
  <c r="J100"/>
  <c r="J68"/>
  <c r="J112"/>
  <c r="G95"/>
  <c r="G120"/>
  <c r="G97"/>
  <c r="G56"/>
  <c r="G116"/>
  <c r="G109"/>
  <c r="G123"/>
  <c r="G82"/>
  <c r="G59"/>
  <c r="G124"/>
  <c r="C42"/>
  <c r="T42"/>
  <c r="G40" s="1"/>
  <c r="G41" s="1"/>
  <c r="N42"/>
  <c r="D40" s="1"/>
  <c r="P42"/>
  <c r="E40" s="1"/>
  <c r="L12"/>
  <c r="R42"/>
  <c r="F40" s="1"/>
  <c r="F41" s="1"/>
  <c r="H47"/>
  <c r="H46"/>
  <c r="N47"/>
  <c r="P47"/>
  <c r="E45" s="1"/>
  <c r="E47" s="1"/>
  <c r="R47"/>
  <c r="F45" s="1"/>
  <c r="L14"/>
  <c r="T47"/>
  <c r="G45" s="1"/>
  <c r="J111"/>
  <c r="J86"/>
  <c r="J79"/>
  <c r="J58"/>
  <c r="J113"/>
  <c r="J96"/>
  <c r="J72"/>
  <c r="J59"/>
  <c r="G90"/>
  <c r="G67"/>
  <c r="G76"/>
  <c r="G102"/>
  <c r="G79"/>
  <c r="G104"/>
  <c r="G81"/>
  <c r="G61"/>
  <c r="G107"/>
  <c r="G66"/>
  <c r="G108"/>
  <c r="G101"/>
  <c r="G69"/>
  <c r="E118"/>
  <c r="E130" s="1"/>
  <c r="L118"/>
  <c r="M118" s="1"/>
  <c r="C118"/>
  <c r="D118"/>
  <c r="D130" s="1"/>
  <c r="J130" s="1"/>
  <c r="F118"/>
  <c r="F130" s="1"/>
  <c r="I118"/>
  <c r="D44"/>
  <c r="E44"/>
  <c r="F44"/>
  <c r="C44"/>
  <c r="C46" s="1"/>
  <c r="G115"/>
  <c r="G74"/>
  <c r="J114"/>
  <c r="J107"/>
  <c r="J82"/>
  <c r="J75"/>
  <c r="J116"/>
  <c r="J109"/>
  <c r="J84"/>
  <c r="J77"/>
  <c r="J56"/>
  <c r="C130"/>
  <c r="J105"/>
  <c r="D45"/>
  <c r="D47" s="1"/>
  <c r="G127"/>
  <c r="G86"/>
  <c r="G63"/>
  <c r="G88"/>
  <c r="G65"/>
  <c r="J110"/>
  <c r="J103"/>
  <c r="J78"/>
  <c r="J71"/>
  <c r="J62"/>
  <c r="J97"/>
  <c r="J88"/>
  <c r="J57"/>
  <c r="G114"/>
  <c r="G91"/>
  <c r="G58"/>
  <c r="G55"/>
  <c r="G117"/>
  <c r="J122"/>
  <c r="J115"/>
  <c r="J90"/>
  <c r="J83"/>
  <c r="J108"/>
  <c r="J101"/>
  <c r="J76"/>
  <c r="J69"/>
  <c r="J60"/>
  <c r="J89"/>
  <c r="C47"/>
  <c r="H42"/>
  <c r="H41"/>
  <c r="G111"/>
  <c r="G70"/>
  <c r="G113"/>
  <c r="G72"/>
  <c r="G125"/>
  <c r="G98"/>
  <c r="G75"/>
  <c r="G54"/>
  <c r="G92"/>
  <c r="G60"/>
  <c r="G118" l="1"/>
  <c r="E42"/>
  <c r="E41"/>
  <c r="I45"/>
  <c r="D42"/>
  <c r="D41"/>
  <c r="I40"/>
  <c r="F46"/>
  <c r="F47"/>
  <c r="F42"/>
  <c r="G44"/>
  <c r="G42"/>
  <c r="D46"/>
  <c r="J118"/>
  <c r="E46"/>
  <c r="I42" l="1"/>
  <c r="K42" s="1"/>
  <c r="G53" s="1"/>
  <c r="G46"/>
  <c r="G47"/>
  <c r="I47" s="1"/>
  <c r="I41" l="1"/>
  <c r="K41" s="1"/>
  <c r="E13" s="1"/>
  <c r="D13" s="1"/>
  <c r="G130"/>
  <c r="I53"/>
  <c r="I130" s="1"/>
  <c r="K47"/>
  <c r="J42" s="1"/>
  <c r="I46"/>
  <c r="K46" s="1"/>
  <c r="J41" s="1"/>
  <c r="E10"/>
  <c r="D10" s="1"/>
  <c r="E14"/>
  <c r="D14" s="1"/>
  <c r="E11"/>
  <c r="D11" s="1"/>
  <c r="E12" l="1"/>
  <c r="D12" s="1"/>
</calcChain>
</file>

<file path=xl/comments1.xml><?xml version="1.0" encoding="utf-8"?>
<comments xmlns="http://schemas.openxmlformats.org/spreadsheetml/2006/main">
  <authors>
    <author/>
  </authors>
  <commentList>
    <comment ref="A4" authorId="0">
      <text>
        <r>
          <rPr>
            <sz val="10"/>
            <color rgb="FF000000"/>
            <rFont val="Arial"/>
            <family val="2"/>
            <charset val="238"/>
          </rPr>
          <t xml:space="preserve">Vybrať z rozbaľovacieho zoznamu
</t>
        </r>
      </text>
    </comment>
    <comment ref="A7" authorId="0">
      <text>
        <r>
          <rPr>
            <sz val="10"/>
            <color rgb="FF000000"/>
            <rFont val="Arial"/>
            <family val="2"/>
            <charset val="238"/>
          </rPr>
          <t xml:space="preserve">Účel úhrady
</t>
        </r>
        <r>
          <rPr>
            <sz val="8"/>
            <color rgb="FF000000"/>
            <rFont val="Tahoma"/>
            <family val="2"/>
            <charset val="1"/>
          </rPr>
          <t xml:space="preserve">
Vybrať z rozbaľovacieho zoznamu, inak formulár nebude správne vyhodnocovať vyúčtovanie.
POZOR:
Doklady vkladať v poradí jednotlivých účelov a v rámci účelov podľa Popisu úhrady Doklady nevkladať podľa dátumu úhrady, ani podľa abecedy.</t>
        </r>
      </text>
    </comment>
    <comment ref="B7" authorId="0">
      <text>
        <r>
          <rPr>
            <sz val="10"/>
            <color rgb="FF000000"/>
            <rFont val="Arial"/>
            <family val="2"/>
            <charset val="238"/>
          </rPr>
          <t xml:space="preserve">Interné číslo účtovného dokladu
</t>
        </r>
        <r>
          <rPr>
            <sz val="8"/>
            <color rgb="FF000000"/>
            <rFont val="Tahoma"/>
            <family val="2"/>
            <charset val="1"/>
          </rPr>
          <t xml:space="preserve">
Uviesť číslo, pod ktorým je doklad zaevidovaný v účtovnej evidencii vo Vašom peňažnom denníku alebo v knihe prijatých faktúr, pod ktorým sa dá identifikovať doklad. Čísla dokladov je potrebné uvádzať presne, aj s pomlčkou, alebo iným znakom.
POZOR:
Neuvádzať číslo faktúry, ani číslo pokladničného bloku, ani variabilný symbol platby. </t>
        </r>
      </text>
    </comment>
    <comment ref="C7" authorId="0">
      <text>
        <r>
          <rPr>
            <sz val="10"/>
            <color rgb="FF000000"/>
            <rFont val="Arial"/>
            <family val="2"/>
            <charset val="238"/>
          </rPr>
          <t xml:space="preserve">Číslo originálneho (externého) účtovného dokladu
</t>
        </r>
        <r>
          <rPr>
            <sz val="8"/>
            <color rgb="FF000000"/>
            <rFont val="Tahoma"/>
            <family val="2"/>
            <charset val="1"/>
          </rPr>
          <t xml:space="preserve">
Uviesť číslo faktúry, variabilný symbol dokladu alebo číslo pracovnej zmluvy (napr. v prípade pracovného pomeru alebo dohody), alebo číslo výdavkového pokladničného dokladu (napr. v prípade pracovnej cesty). V prípade refundácií uviesť čísla pôvodných refundovaných dokladov. Čísla dokladov uvádzať presne, aj s pomlčkou, alebo iným znakom.
POZOR:
Číslo externého dokladu nie je číslo interného dokladu vo vašom účtovníctve ani číslo bankového výpisu. Zvyčajne býva iné ako interné číslo. Ak si však vo vašom účtovníctve uvediete interné číslo rovnaké ako externé, je to v poriadku.
</t>
        </r>
      </text>
    </comment>
    <comment ref="D7" authorId="0">
      <text>
        <r>
          <rPr>
            <sz val="10"/>
            <color rgb="FF000000"/>
            <rFont val="Arial"/>
            <family val="2"/>
            <charset val="238"/>
          </rPr>
          <t xml:space="preserve">Dátum skutočnej úhrady účtovného dokladu
</t>
        </r>
        <r>
          <rPr>
            <sz val="8"/>
            <color rgb="FF000000"/>
            <rFont val="Tahoma"/>
            <family val="2"/>
            <charset val="1"/>
          </rPr>
          <t xml:space="preserve">
Uviesť dátum, kedy bola platba zrealizovaná bankou (úhrada z bankového účtu), alebo vyplatená v hotovosti (úhrada pokladničného dokladu),
pri refundáciách je to rovnako dátum prevodu zo samostatného účtu alebo dátum na pokladničnom doklade.
V prípade, ak ste uhrádzali výdavky zo svojho vlastného/iného účtu a následne  previedli finančné prostriedky zo samostatného účtu na vlastný, uvádzate dátum pôvodnej úhrady (z vlastného/iného účtu).
POZOR:
- neuvádzať dátum zadania príkazu na úhradu,
- neuvádzať dátum splatnosti/vystavenia/zdaniteľného plnenia faktúry,
- dátum skutočnej úhrady nesmie byť neskorší ako termín použitia.</t>
        </r>
      </text>
    </comment>
    <comment ref="E7" authorId="0">
      <text>
        <r>
          <rPr>
            <sz val="10"/>
            <color rgb="FF000000"/>
            <rFont val="Arial"/>
            <family val="2"/>
            <charset val="238"/>
          </rPr>
          <t xml:space="preserve">Popis úhrady
</t>
        </r>
        <r>
          <rPr>
            <sz val="8"/>
            <color rgb="FF000000"/>
            <rFont val="Tahoma"/>
            <family val="2"/>
            <charset val="1"/>
          </rPr>
          <t xml:space="preserve">
Základom je vybrať si tú správnu z ponúkaných možností.
Uviesť výstižný popis toho, za čo bola úhrada vykonaná (napr. počet kusov, osôb, dní, názov podujatia, a pod.).
V prípade nákupu PHM do služobného vozidla prijímateľa dotácie je potrebné vybrať zo zoznamu položku "Služobné motorové vozidlo" a vypísať konkrétne údaje podľa vzoru.
V prípade pracovnej cesty (majstrovstvá sveta, sústredenie, kongres, zasadnutie komisie a pod.) je potrebné vybrať zo zoznamu položku "Pracovná cesta" a vypísať konkrétne údaje podľa vzoru.
V prípade vyplácania miezd a dohôd je potrebné vybrať zo zoznamu položku "hrubá mzda vyplatená pracovníkovi". Pri hrubých mzdách uvádzať dátum úhrady 31.12.2019.
V prípade miezd vyplácaných pracovníkom na podujatí je potrebné vybrať zo zoznamu položku "Podujatie" a vypísať konkrétne údaje podľa vzoru.
V prípade refundácie (napr.výdavkov  klubu) treba uzatvoriť zmluvu o refundácii (s daným klubom) a rozpísať použitie na konkrétne položky.
V prípade vyúčtovania nákladov za používanie mobilu je potrebné uviesť jeho číslo, a tiež uviesť, či ide o opravu alebo zakúpenie prístroja, hovory, dáta a pod.
POZOR:
Zálohové platby za to isté plnenie uvádzať v riadkoch pod sebou. Ako poslednú uviesť vyúčtovaciu platbu.
Vratky (vrátené sumy poskytovateľovi) neuvádzať ani kladným ani záporným číslom.</t>
        </r>
      </text>
    </comment>
    <comment ref="F7" authorId="0">
      <text>
        <r>
          <rPr>
            <sz val="10"/>
            <color rgb="FF000000"/>
            <rFont val="Arial"/>
            <family val="2"/>
            <charset val="238"/>
          </rPr>
          <t xml:space="preserve">IČO dodávateľa plnenia
</t>
        </r>
        <r>
          <rPr>
            <sz val="8"/>
            <color rgb="FF000000"/>
            <rFont val="Segoe UI"/>
            <family val="2"/>
            <charset val="238"/>
          </rPr>
          <t xml:space="preserve">
Uviesť IČO dodávateľa.
V prípade zahraničného dodávateľa, ktorý nemá IČO, ostáva bunka nevyplnená.
</t>
        </r>
      </text>
    </comment>
    <comment ref="G7" authorId="0">
      <text>
        <r>
          <rPr>
            <sz val="10"/>
            <color rgb="FF000000"/>
            <rFont val="Arial"/>
            <family val="2"/>
            <charset val="238"/>
          </rPr>
          <t xml:space="preserve">Dodávateľ plnenia
</t>
        </r>
        <r>
          <rPr>
            <sz val="8"/>
            <color rgb="FF000000"/>
            <rFont val="Tahoma"/>
            <family val="2"/>
            <charset val="1"/>
          </rPr>
          <t xml:space="preserve">Dodávateľom plnenia je
- v prípade pracovnej cesty je to účastník pracovnej cesty, resp. vedúci výpravy (meno a priezvisko, NIE napr. "osoba 1"),
- v prípade vyúčtovania služobného vozidla prijímateľa prostriedkov je to osoba, ktorá zodpovedá za toto vozidlo (meno a priezvisko, NIE napr. "osoba 1"),
- v prípade, ak dodávateľom plnenia je živnostník, je to obchodné meno živnostníka, to znamená VŽDY meno a priezvisko živnostníka (NIE napr. "osoba 1") s označením "živnostník",  nakoľko ide o obchodné meno a príjem z podnikateľskej činnosti,
- v prípade, ak finančné prostriedky dostal športovec ako príspevok športovcovi top tímu, je to tento športovec, a je potrebné uviesť jeho meno a priezvisko (NIE napr. "osoba 1"),
- v ostatných prípadoch VŽDY konečný prijímateľ finančných prostriedkov, dodávateľ podľa faktúry/pokladničného bloku, napríklad: Slovenská pošta, Slovak Telekom, Gumon a.s., OMV s.r.o., Lufthansa, Slovak Lines, Autoopravovňa Tibor, Horská chata Malina, Jozef Mak - Kancelárske potreby (je potrebné uviesť plný názov dodávateľa, nie iba jeho skratku).
</t>
        </r>
        <r>
          <rPr>
            <b/>
            <sz val="8"/>
            <color rgb="FF000000"/>
            <rFont val="Tahoma"/>
            <family val="2"/>
            <charset val="1"/>
          </rPr>
          <t>POZOR:
Dodávateľom plnenia nemôže byť nikdy prijímateľ prostriedkov (nie zväz, nie asociácia a pod.).</t>
        </r>
      </text>
    </comment>
    <comment ref="H7" authorId="0">
      <text>
        <r>
          <rPr>
            <sz val="10"/>
            <color rgb="FF000000"/>
            <rFont val="Arial"/>
            <family val="2"/>
            <charset val="238"/>
          </rPr>
          <t xml:space="preserve">Skutočne uhradená suma
</t>
        </r>
        <r>
          <rPr>
            <b/>
            <sz val="8"/>
            <color rgb="FF000000"/>
            <rFont val="Tahoma"/>
            <family val="2"/>
            <charset val="238"/>
          </rPr>
          <t xml:space="preserve">(uhradená alebo refundovaná zo samostatného bankového účtu)
</t>
        </r>
        <r>
          <rPr>
            <sz val="8"/>
            <color rgb="FF000000"/>
            <rFont val="Tahoma"/>
            <family val="2"/>
            <charset val="1"/>
          </rPr>
          <t xml:space="preserve">
Uviesť skutočne uhradenú sumu s presnosťou na dve desatinné miesta. Sumy je potrebné uvádzať presne (ako na faktúre), nielen približne.</t>
        </r>
      </text>
    </comment>
    <comment ref="I7" authorId="0">
      <text>
        <r>
          <rPr>
            <sz val="10"/>
            <color rgb="FF000000"/>
            <rFont val="Arial"/>
            <family val="2"/>
            <charset val="238"/>
          </rPr>
          <t xml:space="preserve">Analytický kód
</t>
        </r>
        <r>
          <rPr>
            <sz val="8"/>
            <color rgb="FF000000"/>
            <rFont val="Tahoma"/>
            <family val="2"/>
            <charset val="1"/>
          </rPr>
          <t xml:space="preserve">
1 = šport mládeže do 23 rokov (cez kluby)
2 = talentovaní športovci
3 = športová reprezentácia
4 = správa a prevádzka
99 = spolufinancovanie (výlučne v prípade dotácie, pri ktorej bola zmluvne určená povinnosť spolufinancovania) 
</t>
        </r>
        <r>
          <rPr>
            <b/>
            <sz val="8"/>
            <color rgb="FF000000"/>
            <rFont val="Tahoma"/>
            <family val="2"/>
            <charset val="238"/>
          </rPr>
          <t xml:space="preserve">TOTO SA NETÝKA:
</t>
        </r>
        <r>
          <rPr>
            <sz val="8"/>
            <color rgb="FF000000"/>
            <rFont val="Tahoma"/>
            <family val="2"/>
            <charset val="1"/>
          </rPr>
          <t>1. Príspevku uznanému športu
2. Príspevku športovcom top-tímov
3. Príspevkov SOV a SPV</t>
        </r>
      </text>
    </comment>
  </commentList>
</comments>
</file>

<file path=xl/comments2.xml><?xml version="1.0" encoding="utf-8"?>
<comments xmlns="http://schemas.openxmlformats.org/spreadsheetml/2006/main">
  <authors>
    <author/>
  </authors>
  <commentList>
    <comment ref="A104" authorId="0">
      <text>
        <r>
          <rPr>
            <sz val="10"/>
            <color rgb="FF000000"/>
            <rFont val="Arial"/>
            <family val="2"/>
            <charset val="238"/>
          </rPr>
          <t xml:space="preserve">Účel úhrady
</t>
        </r>
        <r>
          <rPr>
            <sz val="8"/>
            <color rgb="FF000000"/>
            <rFont val="Tahoma"/>
            <family val="2"/>
            <charset val="238"/>
          </rPr>
          <t xml:space="preserve">Vybrať z rozbaľovacieho zoznamu, inak formulár nebude správne vyhodnocovať údaje.
POZOR:
Doklady vkladať v poradí jednotlivých účelov. Uvádzať NÁZOV účelu/podujatia na všetky doklady, ktorých sa to týka.
</t>
        </r>
      </text>
    </comment>
    <comment ref="B104" authorId="0">
      <text>
        <r>
          <rPr>
            <sz val="10"/>
            <color rgb="FF000000"/>
            <rFont val="Arial"/>
            <family val="2"/>
            <charset val="238"/>
          </rPr>
          <t xml:space="preserve">Interné číslo účtovného dokladu
</t>
        </r>
        <r>
          <rPr>
            <sz val="8"/>
            <color rgb="FF000000"/>
            <rFont val="Tahoma"/>
            <family val="2"/>
            <charset val="238"/>
          </rPr>
          <t xml:space="preserve">
Uviesť číslo, pod ktorým je doklad zaevidovaný v účtovnej evidencii Prijímateľa Finančných prostriedkov v jeho peňažnom denníku alebo v knihe prijatých faktúr, pod ktorým je možné identifikovať doklad. Čísla dokladov je potrebné uvádzať tak, ako je uvedené na danom doklade príp. v účtovnej evidencii, t. j. aj s pomlčkou alebo iným znakom, aby bolo možné doklad identifikovať. Interné číslo by malo byť uvedené aj na účtovnom doklade.
</t>
        </r>
      </text>
    </comment>
    <comment ref="C104" authorId="0">
      <text>
        <r>
          <rPr>
            <sz val="10"/>
            <color rgb="FF000000"/>
            <rFont val="Arial"/>
            <family val="2"/>
            <charset val="238"/>
          </rPr>
          <t xml:space="preserve">Číslo originálneho (externého) účtovného dokladu
</t>
        </r>
        <r>
          <rPr>
            <sz val="8"/>
            <color rgb="FF000000"/>
            <rFont val="Tahoma"/>
            <family val="2"/>
            <charset val="238"/>
          </rPr>
          <t xml:space="preserve">Uviesť číslo účtovného dokladu, ktoré je na ňom uvedené: napr. číslo faktúry, variabilný symbol faktúry, číslo pracovnej zmluvy (napr. v prípade pracovného pomeru alebo dohody), číslo konkrétnej zmluvy (pri iných typoch zmlúv), číslo výdavkového pokladničného dokladu (napr. v prípade pracovnej cesty), prípadne číslo iného dokladu. V prípade refundácií uviesť čísla pôvodných dokladov. Čísla dokladov je potrebné uvádzať tak, ako je uvedené na danom doklade príp. v účtovnej evidencii, t. j. aj s pomlčkou, alebo iným znakom, aby bolo možné doklad identifikovať. Externé číslo má byť uvedené aj na účtovnom doklade.
POZOR:
Číslo externého dokladu nie je číslo bankového výpisu. 
</t>
        </r>
      </text>
    </comment>
    <comment ref="D104" authorId="0">
      <text>
        <r>
          <rPr>
            <sz val="10"/>
            <color rgb="FF000000"/>
            <rFont val="Arial"/>
            <family val="2"/>
            <charset val="238"/>
          </rPr>
          <t xml:space="preserve">Dátum skutočnej úhrady účtovného dokladu
</t>
        </r>
        <r>
          <rPr>
            <sz val="8"/>
            <color rgb="FF000000"/>
            <rFont val="Tahoma"/>
            <family val="2"/>
            <charset val="238"/>
          </rPr>
          <t xml:space="preserve">Uviesť dátum pôvodnej úhrady dokladu, a to dátum uvedený na výpise z účtu alebo dátum uvedený na pokladničnom doklade.
</t>
        </r>
        <r>
          <rPr>
            <b/>
            <sz val="8"/>
            <color rgb="FF000000"/>
            <rFont val="Tahoma"/>
            <family val="2"/>
            <charset val="238"/>
          </rPr>
          <t xml:space="preserve">POZOR:
</t>
        </r>
        <r>
          <rPr>
            <sz val="8"/>
            <color rgb="FF000000"/>
            <rFont val="Tahoma"/>
            <family val="2"/>
            <charset val="238"/>
          </rPr>
          <t xml:space="preserve">- neuvádzať dátum zadania príkazu na úhradu,
- neuvádzať dátum splatnosti/vystavenia/zdaniteľného plnenia faktúry,
- dátum skutočnej úhrady musí súhlasiť s oprávneným obdobím použitia finančných prostriedkov uvedeným v zmluve
</t>
        </r>
      </text>
    </comment>
    <comment ref="E104" authorId="0">
      <text>
        <r>
          <rPr>
            <sz val="10"/>
            <color rgb="FF000000"/>
            <rFont val="Arial"/>
            <family val="2"/>
            <charset val="238"/>
          </rPr>
          <t xml:space="preserve">Dátum refundácie účtovného dokladu
</t>
        </r>
        <r>
          <rPr>
            <sz val="8"/>
            <color rgb="FF000000"/>
            <rFont val="Tahoma"/>
            <family val="2"/>
            <charset val="238"/>
          </rPr>
          <t xml:space="preserve">Refundácia je vždy prevod sumy zo samostatného účtu Prijímateľa, a to:
1. za úhradu výdavkov priameho realizátora, výdavkov klubu alebo výdavkov športovca, ak títo daný výdavok už vopred uhradili zo svojho účtu, 
2. na iný účet Prijímateľa, z ktorého príslušný výdavok pôvodne uhradil.
</t>
        </r>
      </text>
    </comment>
    <comment ref="F104" authorId="0">
      <text>
        <r>
          <rPr>
            <sz val="10"/>
            <color rgb="FF000000"/>
            <rFont val="Arial"/>
            <family val="2"/>
            <charset val="238"/>
          </rPr>
          <t xml:space="preserve">Popis úhrady
</t>
        </r>
        <r>
          <rPr>
            <sz val="8"/>
            <color rgb="FF000000"/>
            <rFont val="Tahoma"/>
            <family val="2"/>
            <charset val="238"/>
          </rPr>
          <t xml:space="preserve">Základom je vybrať si tú správnu z ponúkaných možností.
Uviesť výstižný popis toho, za čo bola úhrada vykonaná (napr. počet kusov, obdobie prenájmu, oprava strechy, rekonštrukcia športovej haly, vedenie účtovníctva za 1/2025, k podujatiam počet osôb, dní, názov podujatia, a pod.), to znamená vybrať jednu z ponúkaných možností a vypísať údaje podľa vzoru alebo zadať vlastný text s presnou špecifikáciou. Nepostačuje uviesť napr. "príspevok klubu", t. j. bez bližšej špecifikácie vynaloženého výdavku. Takýto popis nie je prípustný a v prípade výkonu finančnej kontroly nebude možné posúdiť oprávnenosť vynaloženého výdavku.  
</t>
        </r>
        <r>
          <rPr>
            <b/>
            <sz val="8"/>
            <color rgb="FF000000"/>
            <rFont val="Tahoma"/>
            <family val="2"/>
            <charset val="238"/>
          </rPr>
          <t>UPOZORNENIE:</t>
        </r>
        <r>
          <rPr>
            <sz val="8"/>
            <color rgb="FF000000"/>
            <rFont val="Tahoma"/>
            <family val="2"/>
            <charset val="238"/>
          </rPr>
          <t xml:space="preserve"> Pod pracovnou cestou sa rozumie účasť na akomkoľvek podujatí (vrátane majstrovstiev sveta, majstrovstiev Európy, svetového pohára, európskeho pohára), súťaži, zasadnutí výkonného výboru, valného zhromaždenia, sústredení, výcvikovom tábore, školení, zasadnutí komisie, konferencii, príp. inej akcii. 
V prípade, ak je vo faktúre uvedené, že dodávateľ fakturuje podľa zmluvy, v popise úhrady nestačí uviesť "v zmysle zmluvy č. xxx", ale treba uviesť presný a jednoznačný popis, čo sa nakúpilo/uhradilo.
</t>
        </r>
        <r>
          <rPr>
            <b/>
            <sz val="8"/>
            <color rgb="FF000000"/>
            <rFont val="Tahoma"/>
            <family val="2"/>
            <charset val="238"/>
          </rPr>
          <t>VRATKY</t>
        </r>
        <r>
          <rPr>
            <sz val="8"/>
            <color rgb="FF000000"/>
            <rFont val="Tahoma"/>
            <family val="2"/>
            <charset val="238"/>
          </rPr>
          <t xml:space="preserve"> (vrátené nevyčerpané Finančné prostriedky) neuvádzať ani kladným ani záporným číslom. Nevyčerpané Finančné prostriedky sa automaticky zobrazia v hárku "Spolu", je potrebné vrátiť ich na príslušný účet MCRaŠ SR  (uvedený v hárku "Avízo - vratka") a zároveň poslať vyplnené a podpísané tlačivo "Avízo - vratka". V prípade, ak nevraciate finančné prostriedky, netreba vypĺňať ani zasielať  formulár "Avízo - vratka" (ani v tlačenej ani v elektronickej forme). Rovnako treba postupovať aj v prípade nulových výnosov (netreba zasielať ani v tlačenej ani v elektronickej forme).
Dodatočne poskytnuté zľavy z pôvodnej ceny tovarov, služieb, storná za platby, dobropisy atď. uvádzajte záporným číslom s označením </t>
        </r>
        <r>
          <rPr>
            <b/>
            <sz val="8"/>
            <color rgb="FF000000"/>
            <rFont val="Tahoma"/>
            <family val="2"/>
            <charset val="238"/>
          </rPr>
          <t xml:space="preserve">"STORNO", "ZĽAVA", "DOBROPIS" atď. 
</t>
        </r>
        <r>
          <rPr>
            <sz val="8"/>
            <color rgb="FF000000"/>
            <rFont val="Tahoma"/>
            <family val="2"/>
            <charset val="238"/>
          </rPr>
          <t xml:space="preserve">
V prípade nákupu PHM do služobného vozidla prijímateľa finančných prostriedkov je potrebné vybrať zo zoznamu položku "Služobné motorové vozidlo" a vypísať konkrétne údaje podľa vzoru.
V prípade pracovnej cesty (majstrovstvá sveta, sústredenie, kongres, zasadnutie komisie a pod.) je potrebné vybrať zo zoznamu položku "Pracovná cesta" a vypísať konkrétne údaje podľa vzoru.
V prípade vyplácania miezd a dohôd je potrebné vybrať zo zoznamu položku "hrubá mzda vyplatená pracovníkovi". Pri hrubých mzdách uvádzať dátum úhrady 31.12.2025.
V prípade miezd vyplácaných pracovníkom na podujatí je potrebné vybrať zo zoznamu položku "Podujatie" a vypísať konkrétne údaje podľa vzoru.
V prípade uzatvorených dohôd o prácach vykonávaných mimo pracovného pomeru je potrebné uviesť aj dohodnutú pracovnú úlohu, napr. upratovacie práce, vedenie účtovníctva a pod.
V prípade refundácie (napr. výdavkov  klubu) treba uzatvoriť zmluvu o refundácii (s daným klubom) a rozpísať použitie na konkrétne položky.
V prípade vyúčtovania nákladov za používanie mobilu je potrebné uviesť, či ide o opravu alebo zakúpenie prístroja, hovory (obdobie, napr. 6/2025), dáta a pod.
</t>
        </r>
      </text>
    </comment>
    <comment ref="G104" authorId="0">
      <text>
        <r>
          <rPr>
            <sz val="10"/>
            <color rgb="FF000000"/>
            <rFont val="Arial"/>
            <family val="2"/>
            <charset val="238"/>
          </rPr>
          <t xml:space="preserve">IČO dodávateľa plnenia
</t>
        </r>
        <r>
          <rPr>
            <sz val="8"/>
            <color rgb="FF000000"/>
            <rFont val="Segoe UI"/>
            <family val="2"/>
            <charset val="238"/>
          </rPr>
          <t xml:space="preserve">
Uviesť IČO dodávateľa.
V prípade zahraničného dodávateľa, ktorý nemá IČO, ostáva bunka nevyplnená.
</t>
        </r>
      </text>
    </comment>
    <comment ref="H104" authorId="0">
      <text>
        <r>
          <rPr>
            <sz val="10"/>
            <color rgb="FF000000"/>
            <rFont val="Arial"/>
            <family val="2"/>
            <charset val="238"/>
          </rPr>
          <t xml:space="preserve">Dodávateľ plnenia
</t>
        </r>
        <r>
          <rPr>
            <sz val="8"/>
            <color rgb="FF000000"/>
            <rFont val="Tahoma"/>
            <family val="2"/>
            <charset val="238"/>
          </rPr>
          <t xml:space="preserve">
Dodávateľom plnenia je
- v prípade pracovnej cesty je to účastník pracovnej cesty, resp. vedúci výpravy (meno a priezvisko, NIE napr. "osoba 1"),
- v prípade vyúčtovania služobného vozidla prijímateľa prostriedkov je to osoba, ktorá zodpovedá za toto vozidlo (meno a priezvisko, NIE napr. "osoba 1"),
- v prípade, ak dodávateľom plnenia je živnostník, je to obchodné meno živnostníka, to znamená VŽDY meno a priezvisko živnostníka (NIE napr. "osoba 1") s označením "živnostník",  nakoľko ide o obchodné meno a príjem z podnikateľskej činnosti,
- v prípade, ak finančné prostriedky dostal športovec ako príspevok športovcovi top tímu, je to tento športovec, a je potrebné uviesť jeho meno a priezvisko (NIE napr. "osoba 1"),
- v ostatných prípadoch VŽDY konečný prijímateľ finančných prostriedkov, dodávateľ podľa faktúry/pokladničného bloku, napríklad: Slovenská pošta, Slovak Telekom, Gumon a.s., OMV s.r.o., Lufthansa, Slovak Lines, Autoopravovňa Tibor, Horská chata Malina, Jozef Mak - Kancelárske potreby (je potrebné uviesť plný názov dodávateľa, nie iba jeho skratku).
</t>
        </r>
        <r>
          <rPr>
            <b/>
            <sz val="8"/>
            <color rgb="FF000000"/>
            <rFont val="Tahoma"/>
            <family val="2"/>
            <charset val="238"/>
          </rPr>
          <t xml:space="preserve">POZOR:
</t>
        </r>
        <r>
          <rPr>
            <sz val="8"/>
            <color rgb="FF000000"/>
            <rFont val="Tahoma"/>
            <family val="2"/>
            <charset val="238"/>
          </rPr>
          <t xml:space="preserve">Dodávateľom plnenia nemôže byť nikdy prijímateľ prostriedkov.
</t>
        </r>
      </text>
    </comment>
    <comment ref="I104" authorId="0">
      <text>
        <r>
          <rPr>
            <sz val="10"/>
            <color rgb="FF000000"/>
            <rFont val="Arial"/>
            <family val="2"/>
            <charset val="238"/>
          </rPr>
          <t xml:space="preserve">Skutočne uhradená suma
</t>
        </r>
        <r>
          <rPr>
            <sz val="8"/>
            <color rgb="FF000000"/>
            <rFont val="Tahoma"/>
            <family val="2"/>
            <charset val="238"/>
          </rPr>
          <t>Uviesť skutočne uhradenú sumu v eurách s presnosťou na dve desatinné miesta. 
Uviesť skutočne uhradenú sumu z bankového účtu Prijímateľa. Sumu vkladať v eurách s presnosťou na dve desatinné miesta. V prípade, ak Prijímateľ uhradil z bankového účtu Prijímateľa len časť sumy z faktúry, do vyúčovania uvádza len túto uhradenú sumu.</t>
        </r>
      </text>
    </comment>
    <comment ref="J104" authorId="0">
      <text>
        <r>
          <rPr>
            <sz val="10"/>
            <color rgb="FF000000"/>
            <rFont val="Arial"/>
            <family val="2"/>
            <charset val="238"/>
          </rPr>
          <t xml:space="preserve">Analytický kód 
PRE PRÍSPEVOK UZNANÉMU ŠPORTU
</t>
        </r>
        <r>
          <rPr>
            <sz val="8"/>
            <color rgb="FF000000"/>
            <rFont val="Tahoma"/>
            <family val="2"/>
            <charset val="238"/>
          </rPr>
          <t xml:space="preserve">1 = šport mládeže do 23 rokov (cez kluby)
2 = talentovaní športovci
3 = športová reprezentácia
4 = správa a prevádzka
5 = iné (ostatná športová činnosť, vrátane kapitálových transferov z PUŠ) 
</t>
        </r>
        <r>
          <rPr>
            <b/>
            <sz val="8"/>
            <color rgb="FF000000"/>
            <rFont val="Tahoma"/>
            <family val="2"/>
            <charset val="238"/>
          </rPr>
          <t xml:space="preserve">
Analytický kód
PRE OSTATNÉ FINANČNÉ PROSTRIEDKY
</t>
        </r>
        <r>
          <rPr>
            <sz val="8"/>
            <color rgb="FF000000"/>
            <rFont val="Tahoma"/>
            <family val="2"/>
            <charset val="238"/>
          </rPr>
          <t>10 = ostatné účely
99 = spolufinancovanie (výlučne iba ak bola zmluvne určená povinnosť spolufinancovania) 
Analytický kód je potrebné vždy zadať výberom zo zoznamu.</t>
        </r>
      </text>
    </comment>
  </commentList>
</comments>
</file>

<file path=xl/comments3.xml><?xml version="1.0" encoding="utf-8"?>
<comments xmlns="http://schemas.openxmlformats.org/spreadsheetml/2006/main">
  <authors>
    <author/>
  </authors>
  <commentList>
    <comment ref="K1" authorId="0">
      <text>
        <r>
          <rPr>
            <sz val="10"/>
            <color rgb="FF000000"/>
            <rFont val="Arial"/>
            <family val="2"/>
            <charset val="238"/>
          </rPr>
          <t>uviesť názov uznaného športu iba v prípade PUŠ (bežné alebo kapitálové transfery); inak ponechať prázdne !!</t>
        </r>
      </text>
    </comment>
  </commentList>
</comments>
</file>

<file path=xl/sharedStrings.xml><?xml version="1.0" encoding="utf-8"?>
<sst xmlns="http://schemas.openxmlformats.org/spreadsheetml/2006/main" count="3953" uniqueCount="1821">
  <si>
    <t>Usmernenie k priebežnému čerpaniu a vyúčtovaniu finančných prostriedkov poskytnutých v roku 2025</t>
  </si>
  <si>
    <t>ZÁKLADNÉ POKYNY</t>
  </si>
  <si>
    <t>1. Vložiť údaje do hárkov "Príjmy" a "Doklady".</t>
  </si>
  <si>
    <t>2. Skontrolovať hárky "Doklady" a "Spolu".</t>
  </si>
  <si>
    <t>3. Vyplniť hárok  "Avízo - vratka" (len Prijímatelia, ktorí nevyčerpali celú sumu).  V prípade vratky menšej ako 5 € (vrátane) za všetky účely spolu prijímateľ nevracia finančné prostriedky.</t>
  </si>
  <si>
    <r>
      <rPr>
        <sz val="10"/>
        <color rgb="FF000000"/>
        <rFont val="Arial"/>
        <family val="2"/>
        <charset val="238"/>
      </rPr>
      <t xml:space="preserve">4. Po kontrole odoslať elektronickú verziu formuláru na adresu </t>
    </r>
    <r>
      <rPr>
        <b/>
        <sz val="10"/>
        <color rgb="FF000000"/>
        <rFont val="Arial"/>
        <family val="2"/>
        <charset val="238"/>
      </rPr>
      <t>ziadosti.sport@mincrs.sk.</t>
    </r>
  </si>
  <si>
    <r>
      <rPr>
        <sz val="10"/>
        <color rgb="FF000000"/>
        <rFont val="Arial"/>
        <family val="2"/>
        <charset val="238"/>
      </rPr>
      <t xml:space="preserve">5. </t>
    </r>
    <r>
      <rPr>
        <b/>
        <sz val="10"/>
        <color rgb="FF000000"/>
        <rFont val="Arial"/>
        <family val="2"/>
        <charset val="238"/>
      </rPr>
      <t>Vytlačiť hárky</t>
    </r>
    <r>
      <rPr>
        <sz val="10"/>
        <color rgb="FF000000"/>
        <rFont val="Arial"/>
        <family val="2"/>
        <charset val="238"/>
      </rPr>
      <t xml:space="preserve"> "Spolu", "Doklady</t>
    </r>
    <r>
      <rPr>
        <sz val="10"/>
        <rFont val="Arial"/>
        <family val="2"/>
        <charset val="238"/>
      </rPr>
      <t xml:space="preserve">", v prípade nevyčerpaných finančných prostriedkov aj vyplnený hárok </t>
    </r>
    <r>
      <rPr>
        <sz val="10"/>
        <color rgb="FF000000"/>
        <rFont val="Arial"/>
        <family val="2"/>
        <charset val="238"/>
      </rPr>
      <t>"Avízo - vratka".</t>
    </r>
  </si>
  <si>
    <r>
      <rPr>
        <sz val="10"/>
        <rFont val="Arial"/>
        <family val="2"/>
        <charset val="238"/>
      </rPr>
      <t xml:space="preserve">6. </t>
    </r>
    <r>
      <rPr>
        <b/>
        <sz val="10"/>
        <rFont val="Arial"/>
        <family val="2"/>
        <charset val="238"/>
      </rPr>
      <t>Dopísať</t>
    </r>
    <r>
      <rPr>
        <sz val="10"/>
        <rFont val="Arial"/>
        <family val="2"/>
        <charset val="238"/>
      </rPr>
      <t xml:space="preserve"> do hárku "Spolu" </t>
    </r>
    <r>
      <rPr>
        <b/>
        <sz val="10"/>
        <rFont val="Arial"/>
        <family val="2"/>
        <charset val="238"/>
      </rPr>
      <t xml:space="preserve">dátum a čas odoslania elektronickej </t>
    </r>
    <r>
      <rPr>
        <sz val="10"/>
        <rFont val="Arial"/>
        <family val="2"/>
        <charset val="238"/>
      </rPr>
      <t>verzie formuláru vyúčtovania.</t>
    </r>
  </si>
  <si>
    <r>
      <rPr>
        <sz val="10"/>
        <color rgb="FF000000"/>
        <rFont val="Arial"/>
        <family val="2"/>
        <charset val="238"/>
      </rPr>
      <t xml:space="preserve">7. </t>
    </r>
    <r>
      <rPr>
        <b/>
        <sz val="10"/>
        <rFont val="Arial"/>
        <family val="2"/>
        <charset val="238"/>
      </rPr>
      <t xml:space="preserve">Podpísať hárok "Spolu" prípadne hárok "Avízo - vratka" štatutárnym zástupcom/zástupcami. </t>
    </r>
  </si>
  <si>
    <r>
      <rPr>
        <sz val="10"/>
        <color rgb="FF000000"/>
        <rFont val="Arial"/>
        <family val="2"/>
        <charset val="238"/>
      </rPr>
      <t xml:space="preserve">8. Odoslať vyúčtovanie - hárok "Doklady", hárok "Spolu" prípadne hárok "Avízo - vratka" v listinnej podobe na adresu: </t>
    </r>
    <r>
      <rPr>
        <b/>
        <sz val="10"/>
        <color rgb="FF000000"/>
        <rFont val="Arial"/>
        <family val="2"/>
        <charset val="238"/>
      </rPr>
      <t>Ministerstvo cestovného ruchu a športu SR, sekcia financovania športu a štátnej športovej politiky, Pribinova 32, 810 08 Bratislava .</t>
    </r>
    <r>
      <rPr>
        <sz val="10"/>
        <color rgb="FF000000"/>
        <rFont val="Arial"/>
        <family val="2"/>
        <charset val="238"/>
      </rPr>
      <t xml:space="preserve">  </t>
    </r>
  </si>
  <si>
    <t>Pri vypĺňaní odporúčame použiť hárok „Príklady“, v ktorom je uvedený spôsob uvádzania niektorých druhov výdavkov.</t>
  </si>
  <si>
    <t>Dôrazne žiadame hárky nezabezpečovať heslom!</t>
  </si>
  <si>
    <r>
      <rPr>
        <b/>
        <sz val="10"/>
        <rFont val="Arial"/>
        <family val="2"/>
        <charset val="238"/>
      </rPr>
      <t xml:space="preserve">INFORMÁCIA – PRIEBEŽNÉ ZVEREJŇOVANIE A VYÚČTOVANIE PRÍSPEVKOV PRE KLUBY
</t>
    </r>
    <r>
      <rPr>
        <sz val="10"/>
        <rFont val="Arial"/>
        <family val="2"/>
        <charset val="238"/>
      </rPr>
      <t xml:space="preserve">
V prípade poskytnutia finančných prostriedkov z príspevku uznanému športu klubom podľa § 69 ods. (4) bod a) zákona č. 440/2015 Z.z. o športe a o zmene a dplnení nietorých zákonov v znení neskorších predpisov (ďalej len "zákon o športe") má prijímateľ finančných prostriedkov zo štátneho rozpočtu (ďalej len „</t>
    </r>
    <r>
      <rPr>
        <b/>
        <sz val="10"/>
        <rFont val="Arial"/>
        <family val="2"/>
        <charset val="238"/>
      </rPr>
      <t>Prijímateľ</t>
    </r>
    <r>
      <rPr>
        <sz val="10"/>
        <rFont val="Arial"/>
        <family val="2"/>
        <charset val="238"/>
      </rPr>
      <t xml:space="preserve">“) dve možnosti:
</t>
    </r>
    <r>
      <rPr>
        <b/>
        <sz val="10"/>
        <rFont val="Arial"/>
        <family val="2"/>
        <charset val="238"/>
      </rPr>
      <t>1.</t>
    </r>
    <r>
      <rPr>
        <sz val="10"/>
        <rFont val="Arial"/>
        <family val="2"/>
        <charset val="238"/>
      </rPr>
      <t xml:space="preserve"> </t>
    </r>
    <r>
      <rPr>
        <u/>
        <sz val="10"/>
        <rFont val="Arial"/>
        <family val="2"/>
        <charset val="238"/>
      </rPr>
      <t>Príspevok poskytne priamym poukázaním na samostatný bankový účet klubu. V tomto prípade</t>
    </r>
    <r>
      <rPr>
        <sz val="10"/>
        <rFont val="Arial"/>
        <family val="2"/>
        <charset val="238"/>
      </rPr>
      <t xml:space="preserve">:
a) KLUB je povinný zriadiť pre príjem prostriedkov zo štátneho rozpočtu samostatný bankový účet,
b) KLUB zverejňuje použitie príspevku v rovnakej forme a štruktúre ako Prijímateľ, nakoľko v tomto prípade vystupuje klub ako prijímateľ,
c) Prijímateľ zverejňuje v hárku „Doklady“ poskytnutú sumu klubu ako samostatnú položku s Popisom úhrady „príspevok klubu“, pričom v Dodávateľovi plnenia uvedie názov klubu,
d) Prijímateľ uvádza vo formulári vyúčtovania finančných prostriedkov za aktuálny rok prostriedky poskytnuté klubom v rovnakej forme a štruktúre, ako ostatné účely uvedené v zmluve (viď hárok "Príklady"). Neuvádzať jednou sumou, ale rozpísať jednotlivé výdavky.  
</t>
    </r>
    <r>
      <rPr>
        <b/>
        <sz val="10"/>
        <rFont val="Arial"/>
        <family val="2"/>
        <charset val="238"/>
      </rPr>
      <t>2.</t>
    </r>
    <r>
      <rPr>
        <sz val="10"/>
        <rFont val="Arial"/>
        <family val="2"/>
        <charset val="238"/>
      </rPr>
      <t xml:space="preserve"> </t>
    </r>
    <r>
      <rPr>
        <u/>
        <sz val="10"/>
        <rFont val="Arial"/>
        <family val="2"/>
        <charset val="238"/>
      </rPr>
      <t>Príspevok poskytne formou refundácie výdavkov klubu na bankový účet klubu. V tomto prípade</t>
    </r>
    <r>
      <rPr>
        <sz val="10"/>
        <rFont val="Arial"/>
        <family val="2"/>
        <charset val="238"/>
      </rPr>
      <t>:
a) KLUB nie je povinný zverejniť priebežné prijatie a čerpanie poskytnutých prostriedkov z príspevku uznanému športu, nakoľko tieto položky sú priebežne zverejňované prijímateľom,
b) Prijímateľ</t>
    </r>
    <r>
      <rPr>
        <b/>
        <sz val="10"/>
        <rFont val="Arial"/>
        <family val="2"/>
        <charset val="238"/>
      </rPr>
      <t xml:space="preserve"> zverejňuje</t>
    </r>
    <r>
      <rPr>
        <sz val="10"/>
        <rFont val="Arial"/>
        <family val="2"/>
        <charset val="238"/>
      </rPr>
      <t xml:space="preserve"> v hárku „Doklady“ refundované sumy klubu ako samostatné položky podľa konkrétneho účelu, pričom okrem sumy, účelu a dodávateľa plnenia uvedie aj názov KLUBU, ktorému výdavky refunduje,  
c) Prijímateľ </t>
    </r>
    <r>
      <rPr>
        <b/>
        <sz val="10"/>
        <rFont val="Arial"/>
        <family val="2"/>
        <charset val="238"/>
      </rPr>
      <t xml:space="preserve">vo formulári </t>
    </r>
    <r>
      <rPr>
        <sz val="10"/>
        <rFont val="Arial"/>
        <family val="2"/>
        <charset val="238"/>
      </rPr>
      <t xml:space="preserve">vyúčtovania finančných prostriedkov </t>
    </r>
    <r>
      <rPr>
        <b/>
        <sz val="10"/>
        <rFont val="Arial"/>
        <family val="2"/>
        <charset val="238"/>
      </rPr>
      <t xml:space="preserve">uvádza </t>
    </r>
    <r>
      <rPr>
        <sz val="10"/>
        <rFont val="Arial"/>
        <family val="2"/>
        <charset val="238"/>
      </rPr>
      <t xml:space="preserve">výdavky refundované klubom v rovnakej forme a štruktúre ako ostatné účely uvedené v zmluve, vrátane názvu KLUBU, ktorému výdavok refunduje. 
</t>
    </r>
  </si>
  <si>
    <r>
      <rPr>
        <b/>
        <sz val="10"/>
        <rFont val="Arial"/>
        <family val="2"/>
        <charset val="238"/>
      </rPr>
      <t xml:space="preserve">INFORMÁCIA - PRIEBEŽNÉ ZVEREJŇOVANIE A VYÚČTOVANIE PRÍSPEVKU SLOVENSKÉMU PARALYMPIJSKÉMU VÝBORU
</t>
    </r>
    <r>
      <rPr>
        <sz val="10"/>
        <rFont val="Arial"/>
        <family val="2"/>
        <charset val="238"/>
      </rPr>
      <t xml:space="preserve">
V prípade poskytnutia finančných prostriedkov z príspevku na národný športový projekt podľa § 75 ods. (6) zákona o športe Slovenskému paralympijskému výboru (ďalej len „SPV“)  sa príspevok poskytne priamym poukázaním na samostatné bankové účty jednotlivých subjektov uvedených v zmluve (nie vo forme refundácie výdavkov). V tomto prípade:
a) je každý subjekt povinný zriadiť pre príjem prostriedkov zo štátneho rozpočtu samostatný bankový účet,
b) SPV zverejňuje poskytnutú sumu subjektu ako samostatnú položku s Popisom úhrady „príspevok subjektu“, pričom v Dodávateľovi plnenia uvedie názov subjektu,
c) subjekt zverejňuje použitie príspevku v rovnakej forme a štruktúre ako prijímateľ príspevku, t. j. SPV, nakoľko v tomto prípade vystupuje každý subjekt ako Prijímateľ, 
d) SPV uvádza vo formulári vyúčtovania za aktuálny rok prostriedky poskytnuté samotnému SPV rovnako ako ostatné účely uvedené v zmluve a subjekty združené v SPV v rovnakej forme a štruktúre ako SPV (viď hárok "Príklady"). Podľa zmluvy na aktuálny rok subjekty združené v SPV posielajú vyúčtovanie priamo MCRaŠ SR (nie cez SPV).
Toto ustanovenie sa rovnako vzťahuje aj na prípady vyčlenenia a poskytnutia finančných prostriedkov pre športy zdravotne znevýhodnených, patriacich pod príslušné národné športové zväzy v pôsobnosti jednotlivých medzinárodných federácií.</t>
    </r>
  </si>
  <si>
    <t>VŠEOBECNÉ POKYNY</t>
  </si>
  <si>
    <r>
      <rPr>
        <b/>
        <sz val="10"/>
        <rFont val="Arial"/>
        <family val="2"/>
        <charset val="238"/>
      </rPr>
      <t>(1)</t>
    </r>
    <r>
      <rPr>
        <sz val="10"/>
        <rFont val="Arial"/>
        <family val="2"/>
        <charset val="238"/>
      </rPr>
      <t xml:space="preserve"> Priebežné čerpanie a vyúčtovanie príspevkov/dotácií poskytnutých zo štátneho rozpočtu v aktuálnom roku v oblasti športu (ďalej len "Finančných prostriedkov") sa vykonáva v termínoch a spôsobom, ktoré sú stanovené v zmluve/dodatku k zmluve o poskytnutí Finančných prostriedkov (ďalej len „Zmluva“).</t>
    </r>
  </si>
  <si>
    <r>
      <rPr>
        <b/>
        <sz val="10"/>
        <rFont val="Arial"/>
        <family val="2"/>
        <charset val="238"/>
      </rPr>
      <t>(2)</t>
    </r>
    <r>
      <rPr>
        <sz val="10"/>
        <rFont val="Arial"/>
        <family val="2"/>
        <charset val="238"/>
      </rPr>
      <t xml:space="preserve"> Prijímateľ je v súlade s § 65 ods. (6) zákona o športe povinný priebežne zverejňovať informácie o prijatí a spôsobe použitia Finančných prostriedkov najneskôr do 25. dňa kalendárneho mesiaca nasledujúceho po kalendárnom mesiaci, v ktorom boli Finančné prostriedky prijaté alebo použité. 
Zverejnením formuláru vyúčtovania na svojej webovej stránke </t>
    </r>
    <r>
      <rPr>
        <b/>
        <sz val="10"/>
        <rFont val="Arial"/>
        <family val="2"/>
        <charset val="238"/>
      </rPr>
      <t>a jeho pravidelnou aktualizáciou,</t>
    </r>
    <r>
      <rPr>
        <sz val="10"/>
        <rFont val="Arial"/>
        <family val="2"/>
        <charset val="238"/>
      </rPr>
      <t xml:space="preserve"> </t>
    </r>
    <r>
      <rPr>
        <b/>
        <sz val="10"/>
        <rFont val="Arial"/>
        <family val="2"/>
        <charset val="238"/>
      </rPr>
      <t>vrátane oznámenia tejto webovej adresy MCRaŠ SR</t>
    </r>
    <r>
      <rPr>
        <sz val="10"/>
        <rFont val="Arial"/>
        <family val="2"/>
        <charset val="238"/>
      </rPr>
      <t>, si prijímateľ túto povinnosť splní.</t>
    </r>
  </si>
  <si>
    <r>
      <rPr>
        <b/>
        <sz val="10"/>
        <rFont val="Arial"/>
        <family val="2"/>
        <charset val="238"/>
      </rPr>
      <t>(3)</t>
    </r>
    <r>
      <rPr>
        <sz val="10"/>
        <rFont val="Arial"/>
        <family val="2"/>
        <charset val="238"/>
      </rPr>
      <t xml:space="preserve"> Tento formulár obsahuje údaje o sumách a účeloch Finančných prostriedkov uvedených v Zmluvách o poskytnutí finančných prostriedkov Prijímateľovi vybranému zo zoznamu. Údaje sú aktualizované priebežne počas celého kalendárneho roka.</t>
    </r>
  </si>
  <si>
    <r>
      <rPr>
        <b/>
        <sz val="10"/>
        <rFont val="Arial"/>
        <family val="2"/>
        <charset val="238"/>
      </rPr>
      <t>(4)</t>
    </r>
    <r>
      <rPr>
        <sz val="10"/>
        <rFont val="Arial"/>
        <family val="2"/>
        <charset val="238"/>
      </rPr>
      <t xml:space="preserve"> Prijímateľ aktualizuje k vloženému dátumu (bunka C1 hárku "Príjmy") sumu prijatých Finančných prostriedkov, ktoré mu boli poukázané od 01.01.2025 do 31.12.2025.</t>
    </r>
  </si>
  <si>
    <r>
      <rPr>
        <b/>
        <sz val="10"/>
        <rFont val="Arial"/>
        <family val="2"/>
        <charset val="238"/>
      </rPr>
      <t>(5)</t>
    </r>
    <r>
      <rPr>
        <sz val="10"/>
        <rFont val="Arial"/>
        <family val="2"/>
        <charset val="238"/>
      </rPr>
      <t xml:space="preserve"> Prijímateľ uvádza každý príjem (poukázané Finančné prostriedky) a každý výdaj (použitie Finančných prostriedkov) na samostatnom riadku ako samostatnú položku. Ak je potrebné platbu rozdeliť na viacero účelov, rozpíše sa táto platba na viacero riadkov, v každom riadku sa vyberie príslušný účel (stĺpec A) a príslušný analytický kód účelu (stĺpec J).</t>
    </r>
  </si>
  <si>
    <r>
      <rPr>
        <b/>
        <sz val="10"/>
        <rFont val="Arial"/>
        <family val="2"/>
        <charset val="238"/>
      </rPr>
      <t>(6)</t>
    </r>
    <r>
      <rPr>
        <sz val="10"/>
        <rFont val="Arial"/>
        <family val="2"/>
        <charset val="238"/>
      </rPr>
      <t xml:space="preserve"> Formulár si prijímateľ uloží vo svojom počítači. V akomkoľvek hárku </t>
    </r>
    <r>
      <rPr>
        <b/>
        <sz val="10"/>
        <rFont val="Arial"/>
        <family val="2"/>
        <charset val="238"/>
      </rPr>
      <t>vypĺňa len žlté polia.</t>
    </r>
    <r>
      <rPr>
        <sz val="10"/>
        <rFont val="Arial"/>
        <family val="2"/>
        <charset val="238"/>
      </rPr>
      <t xml:space="preserve"> V prípade nezrovnalostí alebo problémov pri vypĺňaní je nutné kontaktovať zamestnancov sekcie financovania športu a štátnej športovej politiky MCRaS SR.</t>
    </r>
  </si>
  <si>
    <r>
      <rPr>
        <b/>
        <sz val="10"/>
        <rFont val="Arial"/>
        <family val="2"/>
        <charset val="238"/>
      </rPr>
      <t>(7)</t>
    </r>
    <r>
      <rPr>
        <sz val="10"/>
        <rFont val="Arial"/>
        <family val="2"/>
        <charset val="238"/>
      </rPr>
      <t> V hárku „</t>
    </r>
    <r>
      <rPr>
        <b/>
        <sz val="10"/>
        <rFont val="Arial"/>
        <family val="2"/>
        <charset val="1"/>
      </rPr>
      <t>Doklady</t>
    </r>
    <r>
      <rPr>
        <sz val="10"/>
        <rFont val="Arial"/>
        <family val="2"/>
        <charset val="238"/>
      </rPr>
      <t>“ prijímateľ vyberie zo zoznamu svoju organizáciu („Prijímateľ Finančných prostriedkov“).</t>
    </r>
  </si>
  <si>
    <r>
      <rPr>
        <b/>
        <sz val="10"/>
        <rFont val="Arial"/>
        <family val="2"/>
        <charset val="238"/>
      </rPr>
      <t>(8)</t>
    </r>
    <r>
      <rPr>
        <sz val="10"/>
        <rFont val="Arial"/>
        <family val="2"/>
        <charset val="238"/>
      </rPr>
      <t xml:space="preserve"> Do polí riadkov 107 až 5000 prijímateľ vloží postupne vyúčtovacie údaje (polia zmenia farbu na žltú). Údaje v stĺpcoch B až H je možné vyplniť aj vložením údajov z iného hárku .xls, alebo z iného zdroja (CTRL+C, CTRL+V). </t>
    </r>
    <r>
      <rPr>
        <b/>
        <sz val="10"/>
        <rFont val="Arial"/>
        <family val="2"/>
        <charset val="1"/>
      </rPr>
      <t>Údaje v stĺpci A nie je možné vyplniť kopírovaním z iného zdroja, ale je potrebné vybrať ich z ponúkaného zoznamu. Pri nedodržaní tohto upozornenia sa poruší funkčnosť formulára.</t>
    </r>
  </si>
  <si>
    <r>
      <rPr>
        <b/>
        <sz val="10"/>
        <rFont val="Arial"/>
        <family val="2"/>
        <charset val="238"/>
      </rPr>
      <t>(9)</t>
    </r>
    <r>
      <rPr>
        <sz val="10"/>
        <rFont val="Arial"/>
        <family val="2"/>
        <charset val="238"/>
      </rPr>
      <t xml:space="preserve"> Pri vkladaní údajov </t>
    </r>
    <r>
      <rPr>
        <b/>
        <sz val="10"/>
        <rFont val="Arial"/>
        <family val="2"/>
        <charset val="1"/>
      </rPr>
      <t>môže prijímateľ použiť</t>
    </r>
    <r>
      <rPr>
        <b/>
        <sz val="10"/>
        <rFont val="Arial"/>
        <family val="2"/>
        <charset val="238"/>
      </rPr>
      <t xml:space="preserve"> </t>
    </r>
    <r>
      <rPr>
        <sz val="10"/>
        <rFont val="Arial"/>
        <family val="2"/>
        <charset val="238"/>
      </rPr>
      <t>ako pomôcku</t>
    </r>
    <r>
      <rPr>
        <b/>
        <sz val="10"/>
        <rFont val="Arial"/>
        <family val="2"/>
        <charset val="238"/>
      </rPr>
      <t xml:space="preserve"> ko</t>
    </r>
    <r>
      <rPr>
        <b/>
        <sz val="10"/>
        <rFont val="Arial"/>
        <family val="2"/>
        <charset val="1"/>
      </rPr>
      <t>mentáre</t>
    </r>
    <r>
      <rPr>
        <sz val="10"/>
        <rFont val="Arial"/>
        <family val="2"/>
        <charset val="238"/>
      </rPr>
      <t>, ktoré sa zobrazia pri podržaní kurzoru myši nad bunkami označenými malými červenými trojuholníčkami v záhlaví stĺpcov.</t>
    </r>
  </si>
  <si>
    <r>
      <rPr>
        <b/>
        <sz val="10"/>
        <rFont val="Arial"/>
        <family val="2"/>
        <charset val="238"/>
      </rPr>
      <t>(10)</t>
    </r>
    <r>
      <rPr>
        <sz val="10"/>
        <rFont val="Arial"/>
        <family val="2"/>
        <charset val="238"/>
      </rPr>
      <t xml:space="preserve"> Pri vkladaní údajov </t>
    </r>
    <r>
      <rPr>
        <b/>
        <sz val="10"/>
        <rFont val="Arial"/>
        <family val="2"/>
        <charset val="1"/>
      </rPr>
      <t>sa uvádzajú plné výrazy</t>
    </r>
    <r>
      <rPr>
        <sz val="10"/>
        <rFont val="Arial"/>
        <family val="2"/>
        <charset val="238"/>
      </rPr>
      <t xml:space="preserve">, nie skratky (napr. namiesto DPC  treba uviesť „dohoda o pracovnej činnosti“). V nevyhnutnom prípade je možné použiť skratky podľa zoznamu v hárku </t>
    </r>
    <r>
      <rPr>
        <b/>
        <sz val="10"/>
        <rFont val="Arial"/>
        <family val="2"/>
        <charset val="1"/>
      </rPr>
      <t>"Skratky"</t>
    </r>
    <r>
      <rPr>
        <sz val="10"/>
        <rFont val="Arial"/>
        <family val="2"/>
        <charset val="238"/>
      </rPr>
      <t xml:space="preserve">, ktorý si môže prijímateľ rozšíriť o vlastné skratky (je potrebné ich doplniť do príslušnej tabuľky). V stĺpci "Dodávateľ plnenia" nie je prípustné používať skratky, okrem skratiek, ktoré sú v oficiálnom názve subjektu.
</t>
    </r>
    <r>
      <rPr>
        <b/>
        <sz val="10"/>
        <rFont val="Arial"/>
        <family val="2"/>
        <charset val="1"/>
      </rPr>
      <t>Vyhnite sa prehnanému používaniu skratiek</t>
    </r>
    <r>
      <rPr>
        <sz val="10"/>
        <rFont val="Arial"/>
        <family val="2"/>
        <charset val="238"/>
      </rPr>
      <t>, ktoré nie sú bežne zaužívané,</t>
    </r>
    <r>
      <rPr>
        <b/>
        <sz val="10"/>
        <rFont val="Arial"/>
        <family val="2"/>
        <charset val="1"/>
      </rPr>
      <t xml:space="preserve"> vyúčtovanie sa tak stáva neprehľadným. </t>
    </r>
    <r>
      <rPr>
        <b/>
        <sz val="10"/>
        <rFont val="Arial"/>
        <family val="2"/>
        <charset val="238"/>
      </rPr>
      <t>Poskytovateľ môže vrátiť neprehľadné vyúčtovanie na prepracovanie.</t>
    </r>
  </si>
  <si>
    <r>
      <rPr>
        <b/>
        <sz val="10"/>
        <rFont val="Arial"/>
        <family val="2"/>
        <charset val="238"/>
      </rPr>
      <t>(11)</t>
    </r>
    <r>
      <rPr>
        <sz val="10"/>
        <rFont val="Arial"/>
        <family val="2"/>
        <charset val="238"/>
      </rPr>
      <t xml:space="preserve"> Pri vkladaní popisu uhradeného plnenia </t>
    </r>
    <r>
      <rPr>
        <b/>
        <sz val="10"/>
        <rFont val="Arial"/>
        <family val="2"/>
        <charset val="238"/>
      </rPr>
      <t xml:space="preserve">vyberte z rozbaľovacieho zoznamu správnu možnosť. </t>
    </r>
    <r>
      <rPr>
        <sz val="10"/>
        <rFont val="Arial"/>
        <family val="2"/>
        <charset val="238"/>
      </rPr>
      <t xml:space="preserve">V prípade, ak sa daná možnosť vo výbere nenachádza, zadajte voľný text (výstižný </t>
    </r>
    <r>
      <rPr>
        <b/>
        <sz val="10"/>
        <rFont val="Arial"/>
        <family val="2"/>
        <charset val="238"/>
      </rPr>
      <t>so špecifikáciou plnenia</t>
    </r>
    <r>
      <rPr>
        <sz val="10"/>
        <rFont val="Arial"/>
        <family val="2"/>
        <charset val="238"/>
      </rPr>
      <t>).</t>
    </r>
  </si>
  <si>
    <r>
      <rPr>
        <b/>
        <sz val="10"/>
        <color rgb="FF000000"/>
        <rFont val="Arial"/>
        <family val="2"/>
        <charset val="238"/>
      </rPr>
      <t>(12)</t>
    </r>
    <r>
      <rPr>
        <sz val="10"/>
        <color rgb="FF000000"/>
        <rFont val="Arial"/>
        <family val="2"/>
        <charset val="238"/>
      </rPr>
      <t xml:space="preserve"> Vo vyúčtovaní Finančných prostriedkov môžu byť uvedené len doklady uhradené s dátumom od 01.01.2025 do 31.12.2025, resp. s dátumom, ktorý bol uvedený v zmluve/dodatku k zmluve o poskytnutí Finančných prostriedkov ako termín pre ich použitie. Rovnako to platí aj pre príspevky klubom a subjektom, napr. v prípade príspevku SPV, to znamená, že aj kluby a subjekty musia použiť prostriedky v termíne od 01.01.2025 do 31.12.2025, resp. v termíne, ktorý bol uvedený v zmluve/dodatku k zmluve o poskytnutí Finančných prostriedkov. Pri investíciách (kapitálové transfery) je termín použitia príspevku od 01.01.2025 do 31.03.2026. </t>
    </r>
  </si>
  <si>
    <r>
      <rPr>
        <b/>
        <sz val="10"/>
        <rFont val="Arial"/>
        <family val="2"/>
        <charset val="238"/>
      </rPr>
      <t xml:space="preserve">Upozornenie: </t>
    </r>
    <r>
      <rPr>
        <sz val="10"/>
        <rFont val="Arial"/>
        <family val="2"/>
        <charset val="238"/>
      </rPr>
      <t xml:space="preserve">V prípadoch, ak podľa zmluvy/dodatku k zmluve je  umožnené čerpať Finančné prostriedky, poskytnuté ako bežný transfer po 31.07.2025, v termíne do 31.03.2026, je to s výnimkou miezd, platov, ostatných peňažných nárokov zamestnancov vyplývajúcich z pracovnoprávnych vzťahov alebo z obdobných právnych vzťahov, ktoré sa vyplácajú spolu so mzdou a odmeny vyplácané na základe dohôd o prácach vykonávaných mimo pracovného pomeru, ktoré sa považujú za oprávnené, ak sú viazané k decembru 2025 a zároveň sú uhradené do 28. februára 2026. </t>
    </r>
  </si>
  <si>
    <t>(13) Pri vyúčtovaní kapitálových transferov je nevyhnutné priložiť k vyúčtovaniu aj kópie faktúr vrátane ich príloh, krycí/likvidačný list faktúry, kópie výpisov z účtu o úhrade faktúr, zmluvy a dodatky uzatvorené s dodávateľmi vrátane príloh, prípadne ďalšie dokumenty/doklady nevyhnutné na posúdenie oprávnenosti a preukázateľnosti výdavkov.</t>
  </si>
  <si>
    <r>
      <rPr>
        <b/>
        <sz val="10"/>
        <color rgb="FF000000"/>
        <rFont val="Arial"/>
        <family val="2"/>
        <charset val="238"/>
      </rPr>
      <t>(14)</t>
    </r>
    <r>
      <rPr>
        <sz val="10"/>
        <color rgb="FF000000"/>
        <rFont val="Arial"/>
        <family val="2"/>
        <charset val="238"/>
      </rPr>
      <t xml:space="preserve"> Vyúčtovávané sumy sa vkladajú s presnosťou na dve desatinné miesta.</t>
    </r>
  </si>
  <si>
    <r>
      <rPr>
        <b/>
        <sz val="10"/>
        <color rgb="FF000000"/>
        <rFont val="Arial"/>
        <family val="2"/>
        <charset val="238"/>
      </rPr>
      <t>(15)</t>
    </r>
    <r>
      <rPr>
        <sz val="10"/>
        <color rgb="FF000000"/>
        <rFont val="Arial"/>
        <family val="2"/>
        <charset val="238"/>
      </rPr>
      <t> V prípade inej meny ako euro, sum</t>
    </r>
    <r>
      <rPr>
        <sz val="10"/>
        <rFont val="Arial"/>
        <family val="2"/>
        <charset val="238"/>
      </rPr>
      <t xml:space="preserve">u na faktúre (príp. inom účtovnom doklade) </t>
    </r>
    <r>
      <rPr>
        <sz val="10"/>
        <color rgb="FF000000"/>
        <rFont val="Arial"/>
        <family val="2"/>
        <charset val="238"/>
      </rPr>
      <t xml:space="preserve">je potrebné prepočítať na eurá podľa kurzu na účtovnom doklade, resp. aktuálnym kurzom NBS ku dňu realizácie  platby. </t>
    </r>
    <r>
      <rPr>
        <b/>
        <sz val="10"/>
        <rFont val="Arial"/>
        <family val="2"/>
        <charset val="238"/>
      </rPr>
      <t>V prípade predkladania takýchto faktúr je potrebné kurz, dátum kurzu a samotnú prepočítanú sumu uviesť aj na faktúre.</t>
    </r>
  </si>
  <si>
    <r>
      <rPr>
        <b/>
        <sz val="10"/>
        <rFont val="Arial"/>
        <family val="2"/>
        <charset val="238"/>
      </rPr>
      <t xml:space="preserve">(16) K vyúčtovaniu pracovných ciest: </t>
    </r>
    <r>
      <rPr>
        <sz val="10"/>
        <rFont val="Arial"/>
        <family val="2"/>
        <charset val="238"/>
      </rPr>
      <t>Pod pracovnou cestou sa rozumie účasť na akomkoľvek podujatí (vrátane majstrovstiev sveta, majstrovstiev Európy, svetového pohára, európskeho pohára), súťaži, zasadnutí výkonného výboru, valného zhromaždenia, sústredení, výcvikovom tábore, školení, zasadnutí komisie, konferencii, príp. inej akcii. Vyúčtovanie pracovnej cesty pozostáva z položiek, ktoré vyplývajú zo zákona č. 283/2002 Z. z. o cestovných náhradách. Prípadný materiál/služba zakúpený/á na pracovnej ceste nie je súčasťou vyúčtovania pracovnej cesty. V prípade, ak je materiál/služba hradená z príspevku/dotácie, prijímateľ ju uvádza vo formulári ako samostatnú položku.</t>
    </r>
  </si>
  <si>
    <r>
      <rPr>
        <b/>
        <sz val="10"/>
        <color rgb="FF000000"/>
        <rFont val="Arial"/>
        <family val="2"/>
        <charset val="238"/>
      </rPr>
      <t>(17)</t>
    </r>
    <r>
      <rPr>
        <sz val="10"/>
        <color rgb="FF000000"/>
        <rFont val="Arial"/>
        <family val="2"/>
        <charset val="238"/>
      </rPr>
      <t xml:space="preserve"> Nakoľko elektronická forma vyúčto</t>
    </r>
    <r>
      <rPr>
        <sz val="10"/>
        <rFont val="Arial"/>
        <family val="2"/>
        <charset val="238"/>
      </rPr>
      <t xml:space="preserve">vania bude zverejnená na internete, pri </t>
    </r>
    <r>
      <rPr>
        <b/>
        <sz val="10"/>
        <rFont val="Arial"/>
        <family val="2"/>
        <charset val="238"/>
      </rPr>
      <t>osobných nákladoch</t>
    </r>
    <r>
      <rPr>
        <sz val="10"/>
        <rFont val="Arial"/>
        <family val="2"/>
        <charset val="238"/>
      </rPr>
      <t xml:space="preserve"> (mzdy, odmeny na základe dohôd a pod.)</t>
    </r>
    <r>
      <rPr>
        <b/>
        <sz val="10"/>
        <color rgb="FF000000"/>
        <rFont val="Arial"/>
        <family val="2"/>
        <charset val="238"/>
      </rPr>
      <t xml:space="preserve"> </t>
    </r>
    <r>
      <rPr>
        <sz val="10"/>
        <rFont val="Arial"/>
        <family val="2"/>
        <charset val="238"/>
      </rPr>
      <t xml:space="preserve">neuvádzajú sa mená osôb, ale „osoba 1“, „osoba 2“, „osoba 3“, atď. </t>
    </r>
    <r>
      <rPr>
        <b/>
        <sz val="10"/>
        <rFont val="Arial"/>
        <family val="2"/>
        <charset val="238"/>
      </rPr>
      <t xml:space="preserve"> </t>
    </r>
    <r>
      <rPr>
        <sz val="10"/>
        <rFont val="Arial"/>
        <family val="2"/>
        <charset val="238"/>
      </rPr>
      <t>Pokiaľ jednej osobe boli prostriedky poskytnuté viackrát, tejto osobe je potrebné v stĺpci "Dodávateľ plnenia" uvádzať vždy to isté označenie.</t>
    </r>
  </si>
  <si>
    <r>
      <rPr>
        <b/>
        <sz val="10"/>
        <rFont val="Arial"/>
        <family val="2"/>
        <charset val="238"/>
      </rPr>
      <t>(18)</t>
    </r>
    <r>
      <rPr>
        <sz val="10"/>
        <rFont val="Arial"/>
        <family val="2"/>
        <charset val="238"/>
      </rPr>
      <t> V hárku „</t>
    </r>
    <r>
      <rPr>
        <b/>
        <sz val="10"/>
        <rFont val="Arial"/>
        <family val="2"/>
        <charset val="238"/>
      </rPr>
      <t>Doklady</t>
    </r>
    <r>
      <rPr>
        <sz val="10"/>
        <rFont val="Arial"/>
        <family val="2"/>
        <charset val="238"/>
      </rPr>
      <t>“ nemeňte typ ani veľkosť písma.</t>
    </r>
  </si>
  <si>
    <r>
      <rPr>
        <b/>
        <sz val="10"/>
        <rFont val="Arial"/>
        <family val="2"/>
        <charset val="238"/>
      </rPr>
      <t>(19)</t>
    </r>
    <r>
      <rPr>
        <sz val="10"/>
        <rFont val="Arial"/>
        <family val="2"/>
        <charset val="238"/>
      </rPr>
      <t xml:space="preserve"> Doklady vkladajte </t>
    </r>
    <r>
      <rPr>
        <b/>
        <sz val="10"/>
        <rFont val="Arial"/>
        <family val="2"/>
        <charset val="238"/>
      </rPr>
      <t>podľa účelu.</t>
    </r>
  </si>
  <si>
    <r>
      <rPr>
        <b/>
        <sz val="10"/>
        <rFont val="Arial"/>
        <family val="2"/>
        <charset val="238"/>
      </rPr>
      <t>(20)</t>
    </r>
    <r>
      <rPr>
        <sz val="10"/>
        <rFont val="Arial"/>
        <family val="2"/>
        <charset val="238"/>
      </rPr>
      <t xml:space="preserve"> Vyúčtovacie údaje sú spracovávané a analyzované automaticky v priebehu ich vkladania a je možné priebežne ich sledovať v hárku „</t>
    </r>
    <r>
      <rPr>
        <b/>
        <sz val="10"/>
        <rFont val="Arial"/>
        <family val="2"/>
        <charset val="238"/>
      </rPr>
      <t>Spolu</t>
    </r>
    <r>
      <rPr>
        <sz val="10"/>
        <rFont val="Arial"/>
        <family val="2"/>
        <charset val="238"/>
      </rPr>
      <t xml:space="preserve">“. Formulár automaticky vyhodnocuje čerpanie Finančných prostriedkov (analytický kód 1, 2, 3, 4, 5 a 10).
</t>
    </r>
    <r>
      <rPr>
        <b/>
        <sz val="10"/>
        <rFont val="Arial"/>
        <family val="2"/>
        <charset val="238"/>
      </rPr>
      <t>Poznámka:</t>
    </r>
    <r>
      <rPr>
        <sz val="10"/>
        <rFont val="Arial"/>
        <family val="2"/>
        <charset val="238"/>
      </rPr>
      <t xml:space="preserve"> 
V prípade, ak je v Zmluve uvedená povinnosť spolufinancovania (napr. pri kapitálových výdavkoch na infraštruktúru národného významu), formulár vyhodnocuje aj sumu spolufinancovania (analytický kód 99).
</t>
    </r>
    <r>
      <rPr>
        <b/>
        <sz val="10"/>
        <rFont val="Arial"/>
        <family val="2"/>
        <charset val="238"/>
      </rPr>
      <t>Upozornenie:
Do hárku „Spolu“ nerobte žiadne zásahy (dôsledok nedodržania: znefunkčnenie automatického vyhodnocovania).   Vyúčtováva sa len poskytnutá suma  finančných prostriedkov, v prípade vyúčtovania vyššej sumy, sa táto nezrovnalosť premietne v hárku "Spolu" červenou farbou, ktorou sa upozorní na tento nesúlad a formulár je potrebné opraviť.</t>
    </r>
  </si>
  <si>
    <r>
      <rPr>
        <b/>
        <sz val="10"/>
        <rFont val="Arial"/>
        <family val="2"/>
        <charset val="238"/>
      </rPr>
      <t>(21)</t>
    </r>
    <r>
      <rPr>
        <sz val="10"/>
        <rFont val="Arial"/>
        <family val="2"/>
        <charset val="238"/>
      </rPr>
      <t xml:space="preserve"> Pred tlačou</t>
    </r>
  </si>
  <si>
    <r>
      <rPr>
        <sz val="10"/>
        <rFont val="Arial"/>
        <family val="2"/>
        <charset val="238"/>
      </rPr>
      <t>a) </t>
    </r>
    <r>
      <rPr>
        <b/>
        <sz val="10"/>
        <rFont val="Arial"/>
        <family val="2"/>
        <charset val="238"/>
      </rPr>
      <t>nastavte počet strán</t>
    </r>
    <r>
      <rPr>
        <sz val="10"/>
        <rFont val="Arial"/>
        <family val="2"/>
        <charset val="238"/>
      </rPr>
      <t xml:space="preserve">, ktoré budete tlačiť (dôsledok nedodržania: budete zbytočne tlačiť viac ako 80 strán, nakoľko </t>
    </r>
    <r>
      <rPr>
        <b/>
        <sz val="10"/>
        <rFont val="Arial"/>
        <family val="2"/>
        <charset val="238"/>
      </rPr>
      <t>automaticky je nastavená tlač všetkých 3 000</t>
    </r>
    <r>
      <rPr>
        <sz val="10"/>
        <rFont val="Arial"/>
        <family val="2"/>
        <charset val="238"/>
      </rPr>
      <t xml:space="preserve"> pripravených formátovaných riadkov, čo je cca 250 strán),</t>
    </r>
  </si>
  <si>
    <t>b) skontrolujte identifikačné údaje o Vašej organizácii (v prípade potreby zmeny identifikačných údajov organizácie je potrebné písomne informovať poskytovateľa na adrese ziadosti.sport@mincrs.sk).</t>
  </si>
  <si>
    <r>
      <rPr>
        <b/>
        <sz val="10"/>
        <rFont val="Arial"/>
        <family val="2"/>
        <charset val="238"/>
      </rPr>
      <t>(22)</t>
    </r>
    <r>
      <rPr>
        <sz val="10"/>
        <rFont val="Arial"/>
        <family val="2"/>
        <charset val="238"/>
      </rPr>
      <t xml:space="preserve"> Po vytlačení formulára
a) bez ďalších zásahov </t>
    </r>
    <r>
      <rPr>
        <b/>
        <sz val="10"/>
        <rFont val="Arial"/>
        <family val="2"/>
        <charset val="238"/>
      </rPr>
      <t>odošlite</t>
    </r>
    <r>
      <rPr>
        <sz val="10"/>
        <rFont val="Arial"/>
        <family val="2"/>
        <charset val="238"/>
      </rPr>
      <t xml:space="preserve"> elektronický formulár na adresu </t>
    </r>
    <r>
      <rPr>
        <b/>
        <sz val="10"/>
        <rFont val="Arial"/>
        <family val="2"/>
        <charset val="238"/>
      </rPr>
      <t>ziadosti.sport@mincrs.sk</t>
    </r>
    <r>
      <rPr>
        <sz val="10"/>
        <rFont val="Arial"/>
        <family val="2"/>
        <charset val="238"/>
      </rPr>
      <t xml:space="preserve">,
b) na vytlačený formulár (hárok "Spolu") rukou dopíšte dátum a čas odoslania (nesnažte sa dopisovať tieto údaje priamo do elektronického formulára - ide o čas skutočného odoslania, nie o čas zamýšľaného odoslania), 
c) odošlite vytlačený  hárok "Doklady" a vytlačený hárok "Spolu" ("vyúčtovanie") podľa základných pokynov na predpísanú adresu. V prípade nevyčerpaných finančných prostriedkov treba vyplniť aj hárok "Avízo - vratka " a zaslať ho taktiež na predpísanú adresu. 
</t>
    </r>
  </si>
  <si>
    <t>DÔLEŽITÉ UPOZORNENIA</t>
  </si>
  <si>
    <r>
      <rPr>
        <b/>
        <sz val="10"/>
        <color rgb="FF000000"/>
        <rFont val="Arial"/>
        <family val="2"/>
        <charset val="238"/>
      </rPr>
      <t>Poskytovanie preddavkov</t>
    </r>
    <r>
      <rPr>
        <sz val="10"/>
        <color rgb="FF000000"/>
        <rFont val="Arial"/>
        <family val="2"/>
        <charset val="238"/>
      </rPr>
      <t xml:space="preserve"> z finančných prostriedkov (platby za zálohové faktúry) </t>
    </r>
    <r>
      <rPr>
        <b/>
        <sz val="10"/>
        <color rgb="FF000000"/>
        <rFont val="Arial"/>
        <family val="2"/>
        <charset val="238"/>
      </rPr>
      <t>je</t>
    </r>
    <r>
      <rPr>
        <sz val="10"/>
        <color rgb="FF000000"/>
        <rFont val="Arial"/>
        <family val="2"/>
        <charset val="238"/>
      </rPr>
      <t xml:space="preserve"> </t>
    </r>
    <r>
      <rPr>
        <b/>
        <sz val="10"/>
        <color rgb="FF000000"/>
        <rFont val="Arial"/>
        <family val="2"/>
        <charset val="238"/>
      </rPr>
      <t>podľa § 19</t>
    </r>
    <r>
      <rPr>
        <sz val="10"/>
        <color rgb="FF000000"/>
        <rFont val="Arial"/>
        <family val="2"/>
        <charset val="238"/>
      </rPr>
      <t xml:space="preserve"> ods. 8  zákona 523/2004 Z. z. o rozpočtových pravidlách verejnej správy a o zmene a doplnení niektorých  zákonov v znení neskorších predpisov </t>
    </r>
    <r>
      <rPr>
        <b/>
        <sz val="10"/>
        <color rgb="FF000000"/>
        <rFont val="Arial"/>
        <family val="2"/>
        <charset val="238"/>
      </rPr>
      <t>možné len</t>
    </r>
    <r>
      <rPr>
        <sz val="10"/>
        <color rgb="FF000000"/>
        <rFont val="Arial"/>
        <family val="2"/>
        <charset val="238"/>
      </rPr>
      <t xml:space="preserve"> v prípade, </t>
    </r>
    <r>
      <rPr>
        <b/>
        <sz val="10"/>
        <color rgb="FF000000"/>
        <rFont val="Arial"/>
        <family val="2"/>
        <charset val="238"/>
      </rPr>
      <t>ak boli vopred v zmluve o dodávke výkonov a tovarov písomne dohodnuté</t>
    </r>
    <r>
      <rPr>
        <sz val="10"/>
        <color rgb="FF000000"/>
        <rFont val="Arial"/>
        <family val="2"/>
        <charset val="238"/>
      </rPr>
      <t>, a to najviac na obdobie troch mesiacov v závislosti od vecného plnenia dodávok výkonov a tovarov. 
Úhrada preddavku z finančných prostriedkov v rozpore s týmto zákonom je porušením finančnej disciplíny podľa § 31 ods. 1 písm. l) cit. zákona o rozpočtových pravidlách.  
Výnimkou je poskytnutie zálohy fyzickej osobe, vyslanej na pracovnú cestu, na krytie svojich nákladov podľa zákona o cestovných náhradách, ktorú vyslaná osoba zúčtováva po skončení pracovnej cesty. Poskytnutie zálohy musí byť zdokumentované príslušným dokladom.
Platba bez dokladu právnickej osobe nesmie byť poskytnutá (príjmový doklad predstaviteľa klubu nestačí, nakoľko to je iba doklad, na ktorom nie sú ceny za konečný tovar/službu). Dokladom môže byť iba pokladničný blok/faktúra konečného poskytovateľa služby, alebo dodávateľa tovaru. Originály, resp. v prípade refundácie kópie všetkých primárnych dokladov</t>
    </r>
    <r>
      <rPr>
        <sz val="10"/>
        <color rgb="FF008000"/>
        <rFont val="Arial"/>
        <family val="2"/>
        <charset val="238"/>
      </rPr>
      <t>,</t>
    </r>
    <r>
      <rPr>
        <sz val="10"/>
        <color rgb="FF000000"/>
        <rFont val="Arial"/>
        <family val="2"/>
        <charset val="238"/>
      </rPr>
      <t xml:space="preserve"> musia byť uložené u Prijímateľa Finančných prostriedkov a na požiadanie predložené príslušným orgánom vykonávajúcim kontrolu.                                                                                                                                                             
</t>
    </r>
  </si>
  <si>
    <t>Ak Prijímateľ zrealizuje prevod Finančných prostriedkov z bankového účtu uvedeného v Zmluve (ďalej len "samostatný účet") za účelom úhrady oprávnených nákladov Účelu 
a) na účet dodávateľa tovaru alebo služby,
b) na iný účet Prijímateľa, najviac však v sume určenej v tejto Zmluve a najviac v sume takto použitých vlastných finančných prostriedkov na Účel z tohto iného účtu Prijímateľa,
c) na účet Priameho realizátora, ak z vlastných finančných prostriedkov uhradil výdavok na Účel, najviac však v sume určenej v tejto Zmluve a najviac v sume takto použitých vlastných finančných prostriedkov; všetky povinnosti a zmluvné záväzky Prijímateľa, najmä v súvislosti s vyúčtovaním Príspevku a jeho zverejňovaním, zostávajú v prípade takéhoto použitia nedotknuté,
d) na účet svojho člena, ktorý je právnickou osobou alebo fyzickou osobou, na úhradu oprávnených nákladov na športovú činnosť v súlade so Zmluvou,
e) na účet subjektov uvedených v Zmluve (napr. v prípade Slovenského paralympijského výboru),
f) na účty podľa Čl. 2 ods. 1 Zmluvy o poskytnutí príspevku uznanému športu, zriadené na čerpanie Príspevku pre príslušné športové odvetvia v jeho pôsobnosti.</t>
  </si>
  <si>
    <t>Ak Prijímateľ vykoná hotovostnú operáciu v nevyhnutnom a odôvodnenom rozsahu za účelom úhrady oprávnených nákladov Účelu v rozsahu podľa zákona č. 394/2012 Z. z. o obmedezí platieb v hotovosti, nepovažuje sa za poskytovateľa verejných prostriedkov.</t>
  </si>
  <si>
    <t>POZOR:</t>
  </si>
  <si>
    <r>
      <rPr>
        <sz val="10"/>
        <rFont val="Arial"/>
        <family val="2"/>
        <charset val="238"/>
      </rPr>
      <t xml:space="preserve">Zálohové faktúry (čiastkové úhrady) za rovnaký tovar alebo rovnakú službu a k nim patriace vyúčtovacie faktúry (aj nulové), </t>
    </r>
    <r>
      <rPr>
        <b/>
        <sz val="10"/>
        <rFont val="Arial"/>
        <family val="2"/>
        <charset val="238"/>
      </rPr>
      <t>uvádzať vo vyúčtovaní v riadkoch pod sebou</t>
    </r>
    <r>
      <rPr>
        <sz val="10"/>
        <rFont val="Arial"/>
        <family val="2"/>
        <charset val="238"/>
      </rPr>
      <t>. Rovnako pri vyúčtovaní  tuzemských a zahraničných pracovných ciest, pri ktorých je najprv poskytnutá záloha a následne k nej vykonané vyúčtovanie pracovnej cesty, treba údaje uvádzať v riadkoch pod sebou s uvedením, že ide o vyúčtovanie pracovnej cesty (doplatok resp. vrátenie časti zálohovej platby).</t>
    </r>
  </si>
  <si>
    <t xml:space="preserve">V prípade zúčtovania dane z pridanej hodnoty (ďalej len "DPH") uvádzať túto DPH do predloženého vyúčtovania priamo pod riadok k príslušnému internému číslu účtovného dokladu, na ktoré je DPH viazané. </t>
  </si>
  <si>
    <t>VZOR:</t>
  </si>
  <si>
    <t>Názov: Majstrovstvá Európy v ...</t>
  </si>
  <si>
    <t>Termín: 3.9.2025</t>
  </si>
  <si>
    <t>Miesto - mesto a štát: Varšava, Poľsko</t>
  </si>
  <si>
    <t>Spôsob dopravy: letecky/BUS</t>
  </si>
  <si>
    <t>Počet všetkých osôb na pracovnej ceste: 6, z toho:</t>
  </si>
  <si>
    <t>športovci (+ navádzači): 1</t>
  </si>
  <si>
    <t>tréneri, rozhodcovia, maséri, vedúci výpravy, lekár, fyzioterapeut atď.: 2</t>
  </si>
  <si>
    <t>ostatné osoby: 1</t>
  </si>
  <si>
    <t>VYSVETLIVKY</t>
  </si>
  <si>
    <t>Účel úhrady (stĺpec A)</t>
  </si>
  <si>
    <t>Vybrať z rozbaľovacieho zoznamu, inak formulár nebude správne vyhodnocovať vyúčtovanie.</t>
  </si>
  <si>
    <t>Doklady vkladať v poradí jednotlivých účelov. Uvádzať NÁZOV účelu/podujatia na všetky doklady, ktorých sa to týka.</t>
  </si>
  <si>
    <t>Interné číslo účtovného dokladu (stĺpec B)</t>
  </si>
  <si>
    <t>Uviesť číslo, pod ktorým je doklad zaevidovaný v účtovnej evidencii Prijímateľa Finančných prostriedkov v jeho peňažnom denníku alebo v knihe prijatých faktúr, pod ktorým je možné identifikovať doklad. Čísla dokladov je potrebné uvádzať tak, ako je uvedené na danom doklade príp. v účtovnej evidencii, t. j. aj s pomlčkou alebo iným znakom, aby bolo možné doklad identifikovať. Interné číslo by malo byť uvedené aj na účtovnom doklade.</t>
  </si>
  <si>
    <t>Číslo externého (originálneho) účtovného dokladu (stĺpec C)</t>
  </si>
  <si>
    <t>Uviesť číslo účtovného dokladu, ktoré je na ňom uvedené: napr. číslo faktúry, variabilný symbol faktúry, číslo pracovnej zmluvy (napr. v prípade pracovného pomeru alebo dohody), číslo konkrétnej zmluvy (pri iných typoch zmlúv), číslo výdavkového pokladničného dokladu (napr. v prípade pracovnej cesty), prípadne číslo iného dokladu. V prípade refundácií uviesť čísla pôvodných dokladov. Čísla dokladov je potrebné uvádzať tak, ako je uvedené na danom doklade príp. v účtovnej evidencii, t. j. aj s pomlčkou, alebo iným znakom, aby bolo možné doklad identifikovať. Externé číslo má byť uvedené aj na účtovnom doklade.</t>
  </si>
  <si>
    <t>Dátum skutočnej úhrady účtovného dokladu (stĺpec D)</t>
  </si>
  <si>
    <r>
      <rPr>
        <sz val="10"/>
        <rFont val="Arial"/>
        <family val="2"/>
        <charset val="238"/>
      </rPr>
      <t xml:space="preserve">Uviesť dátum pôvodnej úhrady dokladu, a to dátum uvedený na výpise z účtu alebo dátum uvedený na pokladničnom doklade.
</t>
    </r>
    <r>
      <rPr>
        <b/>
        <sz val="10"/>
        <rFont val="Arial"/>
        <family val="2"/>
        <charset val="238"/>
      </rPr>
      <t xml:space="preserve">POZOR:
</t>
    </r>
    <r>
      <rPr>
        <sz val="10"/>
        <rFont val="Arial"/>
        <family val="2"/>
        <charset val="238"/>
      </rPr>
      <t>neuvádzať dátum zadania príkazu na úhradu,
neuvádzať dátum splatnosti/vystavenia/zdaniteľného plnenia faktúry,
dátum skutočnej úhrady musí súhlasiť s oprávneným obdobím použitia finančných prostriedkov uvedeným v zmluve.</t>
    </r>
  </si>
  <si>
    <r>
      <rPr>
        <b/>
        <sz val="10"/>
        <color rgb="FF000000"/>
        <rFont val="Arial"/>
        <family val="2"/>
        <charset val="238"/>
      </rPr>
      <t xml:space="preserve">Dátum refundácie účtovného dokladu (stĺpec E) - </t>
    </r>
    <r>
      <rPr>
        <b/>
        <sz val="10"/>
        <color rgb="FFFF0000"/>
        <rFont val="Arial"/>
        <family val="2"/>
        <charset val="238"/>
      </rPr>
      <t>(vyplniť len v prípade refundácie)</t>
    </r>
  </si>
  <si>
    <r>
      <rPr>
        <sz val="10"/>
        <rFont val="Arial"/>
        <family val="2"/>
        <charset val="238"/>
      </rPr>
      <t xml:space="preserve">Refundácia je vždy </t>
    </r>
    <r>
      <rPr>
        <b/>
        <sz val="10"/>
        <rFont val="Arial"/>
        <family val="2"/>
        <charset val="238"/>
      </rPr>
      <t>prevod</t>
    </r>
    <r>
      <rPr>
        <sz val="10"/>
        <rFont val="Arial"/>
        <family val="2"/>
        <charset val="238"/>
      </rPr>
      <t xml:space="preserve"> sumy </t>
    </r>
    <r>
      <rPr>
        <b/>
        <sz val="10"/>
        <rFont val="Arial"/>
        <family val="2"/>
        <charset val="238"/>
      </rPr>
      <t>zo samostatného účtu Prijímateľa,</t>
    </r>
    <r>
      <rPr>
        <sz val="10"/>
        <rFont val="Arial"/>
        <family val="2"/>
        <charset val="238"/>
      </rPr>
      <t xml:space="preserve"> a to:
1. za úhradu výdavkov priameho realizátora, výdavkov klubu alebo výdavkov športovca, ak títo daný výdavok už vopred uhradili zo svojho účtu,
2. na iný účet Prijímateľa, z ktorého príslušný výdavok pôvodne uhradil. </t>
    </r>
  </si>
  <si>
    <t xml:space="preserve"> </t>
  </si>
  <si>
    <t>Popis úhrady (stĺpec F)</t>
  </si>
  <si>
    <r>
      <rPr>
        <sz val="10"/>
        <color rgb="FF000000"/>
        <rFont val="Arial"/>
        <family val="2"/>
        <charset val="238"/>
      </rPr>
      <t>Uviesť výstižný popis toho, za čo bola úhrada vykonaná (napr. počet kusov, obdobie prenájmu</t>
    </r>
    <r>
      <rPr>
        <sz val="10"/>
        <rFont val="Arial"/>
        <family val="2"/>
        <charset val="238"/>
      </rPr>
      <t xml:space="preserve">, oprava strechy, rekonštrukcia športovej haly, vedenie účtovníctva za 1/2025, k podujatiam počet osôb, dní, názov podujatia, a pod.), to znamená vybrať jednu z ponúkaných možností a vypísať údaje podľa vzoru alebo zadať vlastný text s presnou špecifikáciou. Nepostačuje uviesť napr. </t>
    </r>
    <r>
      <rPr>
        <b/>
        <sz val="10"/>
        <rFont val="Arial"/>
        <family val="2"/>
        <charset val="238"/>
      </rPr>
      <t>"príspevok klubu",</t>
    </r>
    <r>
      <rPr>
        <sz val="10"/>
        <rFont val="Arial"/>
        <family val="2"/>
        <charset val="238"/>
      </rPr>
      <t xml:space="preserve"> t. j. bez bližšej špecifikácie vynaloženého výdavku. Takýto popis nie je prípustný a v prípade výkonu</t>
    </r>
    <r>
      <rPr>
        <sz val="10"/>
        <color rgb="FF000000"/>
        <rFont val="Arial"/>
        <family val="2"/>
        <charset val="238"/>
      </rPr>
      <t xml:space="preserve"> finančnej kontroly nebude možné posúdiť oprávnenosť vynaloženého výdavku. </t>
    </r>
  </si>
  <si>
    <t xml:space="preserve">UPOZORNENIE: Pod pracovnou cestou sa rozumie účasť na akomkoľvek podujatí (vrátane majstrovstiev sveta, majstrovstiev Európy, svetového pohára, európskeho pohára), súťaži, zasadnutí výkonného výboru, valného zhromaždenia, sústredení, výcvikovom tábore, školení, zasadnutí komisie, konferencii, príp. inej akcii. </t>
  </si>
  <si>
    <t>V prípade, ak je vo faktúre uvedené, že dodávateľ fakturuje podľa zmluvy, v popise úhrady nestačí uviesť "v zmysle zmluvy č. xxx", ale treba uviesť presný a jednoznačný popis, čo sa nakúpilo/uhradilo.</t>
  </si>
  <si>
    <r>
      <rPr>
        <b/>
        <sz val="10"/>
        <rFont val="Arial"/>
        <family val="2"/>
        <charset val="238"/>
      </rPr>
      <t>POZOR: 
VRATKY</t>
    </r>
    <r>
      <rPr>
        <sz val="10"/>
        <rFont val="Arial"/>
        <family val="2"/>
        <charset val="238"/>
      </rPr>
      <t xml:space="preserve"> (vrátené nevyčerpané Finančné prostriedky) </t>
    </r>
    <r>
      <rPr>
        <b/>
        <sz val="10"/>
        <rFont val="Arial"/>
        <family val="2"/>
        <charset val="238"/>
      </rPr>
      <t>neuvádzať</t>
    </r>
    <r>
      <rPr>
        <sz val="10"/>
        <rFont val="Arial"/>
        <family val="2"/>
        <charset val="238"/>
      </rPr>
      <t xml:space="preserve"> </t>
    </r>
    <r>
      <rPr>
        <b/>
        <sz val="10"/>
        <rFont val="Arial"/>
        <family val="2"/>
        <charset val="238"/>
      </rPr>
      <t>ani kladným ani záporným číslom.</t>
    </r>
    <r>
      <rPr>
        <sz val="10"/>
        <rFont val="Arial"/>
        <family val="2"/>
        <charset val="238"/>
      </rPr>
      <t xml:space="preserve"> Nevyčerpané Finančné prostriedky sa automaticky zobrazia v hárku "Spolu", je potrebné vrátiť ich na príslušný účet MCRaŠ SR  (uvedený v hárku "Avízo - vratka") a zároveň poslať </t>
    </r>
    <r>
      <rPr>
        <b/>
        <sz val="10"/>
        <rFont val="Arial"/>
        <family val="2"/>
        <charset val="238"/>
      </rPr>
      <t xml:space="preserve">vyplnené a podpísané tlačivo </t>
    </r>
    <r>
      <rPr>
        <sz val="10"/>
        <rFont val="Arial"/>
        <family val="2"/>
        <charset val="238"/>
      </rPr>
      <t>"</t>
    </r>
    <r>
      <rPr>
        <b/>
        <sz val="10"/>
        <rFont val="Arial"/>
        <family val="2"/>
        <charset val="238"/>
      </rPr>
      <t>Avízo - vratka</t>
    </r>
    <r>
      <rPr>
        <sz val="10"/>
        <rFont val="Arial"/>
        <family val="2"/>
        <charset val="238"/>
      </rPr>
      <t>". V prípade,</t>
    </r>
    <r>
      <rPr>
        <b/>
        <sz val="10"/>
        <rFont val="Arial"/>
        <family val="2"/>
        <charset val="238"/>
      </rPr>
      <t xml:space="preserve"> ak nevraciate finančné prostriedky, netreba vypĺňať ani zasielať </t>
    </r>
    <r>
      <rPr>
        <sz val="10"/>
        <rFont val="Arial"/>
        <family val="2"/>
        <charset val="238"/>
      </rPr>
      <t xml:space="preserve"> formulár "Avízo - vratka" (ani v tlačenej ani v elektronickej forme). Rovnako</t>
    </r>
    <r>
      <rPr>
        <b/>
        <sz val="10"/>
        <rFont val="Arial"/>
        <family val="2"/>
        <charset val="238"/>
      </rPr>
      <t xml:space="preserve"> treba postupovať aj v prípade nulových výnosov </t>
    </r>
    <r>
      <rPr>
        <sz val="10"/>
        <rFont val="Arial"/>
        <family val="2"/>
        <charset val="238"/>
      </rPr>
      <t xml:space="preserve">(netreba zasielať ani v tlačenej ani v elektronickej forme). </t>
    </r>
  </si>
  <si>
    <r>
      <rPr>
        <sz val="10"/>
        <rFont val="Arial"/>
        <family val="2"/>
        <charset val="238"/>
      </rPr>
      <t xml:space="preserve">Dodatočne poskytnuté zľavy z pôvodnej ceny tovarov, služieb, storná za platby, dobropisy atď. </t>
    </r>
    <r>
      <rPr>
        <b/>
        <sz val="10"/>
        <rFont val="Arial"/>
        <family val="2"/>
        <charset val="238"/>
      </rPr>
      <t>uvádzajte záporným číslom s označením "STORNO", "ZĽAVA", "DOBROPIS" atď.</t>
    </r>
  </si>
  <si>
    <t>V prípade nákupu PHM do služobného vozidla prijímateľa finančných prostriedkov je potrebné vybrať zo zoznamu položku "Služobné motorové vozidlo" a vypísať konkrétne údaje podľa vzoru.
V prípade pracovnej cesty (majstrovstvá sveta, sústredenie, kongres, zasadnutie komisie a pod.) je potrebné vybrať zo zoznamu položku "Pracovná cesta" a vypísať konkrétne údaje podľa vzoru.
V prípade vyplácania miezd a dohôd je potrebné vybrať zo zoznamu položku "hrubá mzda vyplatená pracovníkovi". Pri hrubých mzdách uvádzať dátum úhrady 31.12.2025.
V prípade miezd vyplácaných pracovníkom na podujatí je potrebné vybrať zo zoznamu položku "Podujatie" a vypísať konkrétne údaje podľa vzoru.
V prípade uzatvorených dohôd o prácach vykonávaných mimo pracovného pomeru je potrebné uviesť aj dohodnutú pracovnú úlohu, napr. upratovacie práce, vedenie účtovníctva a pod.
V prípade refundácie (napr. výdavkov  klubu) treba uzatvoriť zmluvu o refundácii (s daným klubom) a rozpísať použitie na konkrétne položky.
V prípade vyúčtovania nákladov za používanie mobilu je potrebné uviesť, či ide o opravu alebo zakúpenie prístroja, hovory (obdobie, napr. 6/2025), dáta a pod.</t>
  </si>
  <si>
    <t>IČO dodávateľa plnenia (stĺpec G)</t>
  </si>
  <si>
    <t>Uviesť IČO dodávateľa.
V prípade zahraničného dodávateľa, ktorý nemá IČO, ostáva bunka nevyplnená.</t>
  </si>
  <si>
    <t>Dodávateľ plnenia (stĺpec H)</t>
  </si>
  <si>
    <t>Dodávateľom plnenia je</t>
  </si>
  <si>
    <t>a) v prípade pracovnej cesty účastník pracovnej cesty (meno a priezvisko, a NIE napr. "osoba 1"),</t>
  </si>
  <si>
    <t>b) v prípade vyúčtovania použitia služobného motorového vozidla prijímateľa Finančných prostriedkov osoba, ktorá zodpovedá za toto vozidlo (meno a priezvisko, NIE napr. "osoba 1"),</t>
  </si>
  <si>
    <t>c) v prípade, ak dodávateľom plnenia je živnostník, obchodné meno živnostníka, to znamená:</t>
  </si>
  <si>
    <t>VŽDY meno a priezvisko živnostníka (NIE napr. "osoba 1") s označením "živnostník",  nakoľko ide o obchodné meno a príjem z podnikateľskej činnosti,</t>
  </si>
  <si>
    <t>d) v prípade, ak boli finančné prostriedky poskytnuté športovcovi alebo trénerovi na základe schváleného príspevku/dotácie ako napr. "Ocenenie športovcov a trénerov...", je to príslušný športovec/tréner, a je potrebné uviesť jeho meno a priezvisko (NIE napr. "osoba 1"),</t>
  </si>
  <si>
    <t>e) konečný prijímateľ finančných prostriedkov, dodávateľ podľa faktúry/pokladničného bloku, napríklad: Slovenská pošta, Slovak Telekom, Gumon a.s., Jozef Mak - podnikateľ.</t>
  </si>
  <si>
    <t>Dodávateľom plnenia nemôže byť nikdy Prijímateľ Finančných prostriedkov.</t>
  </si>
  <si>
    <r>
      <rPr>
        <b/>
        <sz val="10"/>
        <color rgb="FF000000"/>
        <rFont val="Arial"/>
        <family val="2"/>
        <charset val="238"/>
      </rPr>
      <t xml:space="preserve">Skutočne uhradená suma </t>
    </r>
    <r>
      <rPr>
        <b/>
        <sz val="10"/>
        <color rgb="FFFF0000"/>
        <rFont val="Arial"/>
        <family val="2"/>
        <charset val="238"/>
      </rPr>
      <t>z bankového účtu Prijímateľa</t>
    </r>
    <r>
      <rPr>
        <b/>
        <sz val="10"/>
        <color rgb="FF000000"/>
        <rFont val="Arial"/>
        <family val="2"/>
        <charset val="238"/>
      </rPr>
      <t xml:space="preserve"> (stĺpec I)</t>
    </r>
  </si>
  <si>
    <r>
      <rPr>
        <sz val="10"/>
        <rFont val="Arial"/>
        <family val="2"/>
        <charset val="238"/>
      </rPr>
      <t xml:space="preserve">Uviesť skutočne uhradenú sumu z bankového účtu Prijímateľa. Sumu vkladať v eurách s presnosťou na dve desatinné miesta. V prípade, ak Prijímateľ uhradil z bankového účtu Prijímateľa len časť sumy z faktúry, do vyúčovania uvádza len túto uhradenú sumu.
</t>
    </r>
    <r>
      <rPr>
        <strike/>
        <sz val="10"/>
        <rFont val="Arial"/>
        <family val="2"/>
        <charset val="238"/>
      </rPr>
      <t xml:space="preserve">
</t>
    </r>
  </si>
  <si>
    <r>
      <rPr>
        <b/>
        <sz val="10"/>
        <rFont val="Arial"/>
        <family val="2"/>
        <charset val="238"/>
      </rPr>
      <t xml:space="preserve">Príklad:
</t>
    </r>
    <r>
      <rPr>
        <sz val="10"/>
        <rFont val="Arial"/>
        <family val="2"/>
        <charset val="238"/>
      </rPr>
      <t>Celková suma faktúry: 100 €
Uhradená suma zo bankového účtu prijímateľa: 80 €
Prijímateľ uvedie do vyúčtovania 80 €.</t>
    </r>
  </si>
  <si>
    <t>AK (stĺpec J)</t>
  </si>
  <si>
    <r>
      <rPr>
        <sz val="10"/>
        <rFont val="Arial"/>
        <family val="2"/>
        <charset val="238"/>
      </rPr>
      <t xml:space="preserve">Prijímateľ vyberá z výberového zoznamu príslušný analytický kód. Sú dva druhy analytických kódov:
</t>
    </r>
    <r>
      <rPr>
        <b/>
        <sz val="10"/>
        <rFont val="Arial"/>
        <family val="2"/>
        <charset val="238"/>
      </rPr>
      <t xml:space="preserve">a) pre príspevok uznanému športu (PUŠ):
</t>
    </r>
    <r>
      <rPr>
        <sz val="10"/>
        <rFont val="Arial"/>
        <family val="2"/>
        <charset val="238"/>
      </rPr>
      <t xml:space="preserve">1 - šport mládeže do 23 rokov (cez kluby)
2 - talentovaní športovci
3 - športová reprezentácia
4 - správa a prevádzka
5 - ostatná športová činnosť vrátane kapitálových transferov z PUŠ)  
</t>
    </r>
    <r>
      <rPr>
        <b/>
        <sz val="10"/>
        <rFont val="Arial"/>
        <family val="2"/>
        <charset val="238"/>
      </rPr>
      <t>b) iný analytický kód:</t>
    </r>
    <r>
      <rPr>
        <sz val="10"/>
        <rFont val="Arial"/>
        <family val="2"/>
        <charset val="238"/>
      </rPr>
      <t xml:space="preserve"> 10 - ostatné účely, 99 - spolufinancovanie (len ak je uvedené v zmluve)</t>
    </r>
  </si>
  <si>
    <r>
      <rPr>
        <b/>
        <sz val="10"/>
        <color rgb="FF000000"/>
        <rFont val="Arial"/>
        <family val="2"/>
        <charset val="238"/>
      </rPr>
      <t>Upozornenie:</t>
    </r>
    <r>
      <rPr>
        <sz val="10"/>
        <color rgb="FF000000"/>
        <rFont val="Arial"/>
        <family val="2"/>
        <charset val="238"/>
      </rPr>
      <t xml:space="preserve"> Vo formulári na vyúčtovanie príspevku uznanému športu sú zapracované ustanovenia zákona o športe, podľa ktorých v roku, v ktorom bola vyhlásená krízová situácia a trvala viac ako 30 dní, sa ustanovenia § 69 ods. 4 zákona o športe nepoužijú a ustanovenia zmluvy o poskytnutí príspevku uznanému športu, ktoré sa týkajú rozdelenia finančných prostriedkov podľa § 69 ods. 4, sa v príslušnom kalendárnom roku  nebudú uplatňovať.  Zaradenie výdavkov do jednotlivých analytických kódov, aj keď má v takom prípade len informatívny charakter, je však potrebné vyplniť. </t>
    </r>
  </si>
  <si>
    <t>Príklady vyplnenia formulára</t>
  </si>
  <si>
    <t>Priebežné čerpanie finančných prostriedkov poskytnutých zo štátneho rozpočtu v oblasti športu v roku 2025</t>
  </si>
  <si>
    <t>Prijímateľ dotácie:</t>
  </si>
  <si>
    <t>Slovenský zväz skúšobný</t>
  </si>
  <si>
    <r>
      <rPr>
        <b/>
        <sz val="8"/>
        <rFont val="Arial"/>
        <family val="2"/>
        <charset val="238"/>
      </rPr>
      <t xml:space="preserve">Účel úhrady
</t>
    </r>
    <r>
      <rPr>
        <b/>
        <sz val="8"/>
        <color rgb="FFFF0000"/>
        <rFont val="Arial"/>
        <family val="2"/>
        <charset val="1"/>
      </rPr>
      <t>(vyberte zo zoznamu, inak automatické vyhodnocovanie nebude fungovať)</t>
    </r>
  </si>
  <si>
    <t>Interné číslo účtovného dokladu</t>
  </si>
  <si>
    <t>Číslo externého (originálneho)
účtovného dokladu</t>
  </si>
  <si>
    <t>Dátum skutočnej úhrady účtovného dokladu</t>
  </si>
  <si>
    <r>
      <rPr>
        <b/>
        <sz val="8"/>
        <rFont val="Arial"/>
        <family val="2"/>
        <charset val="238"/>
      </rPr>
      <t xml:space="preserve">Popis úhrady
</t>
    </r>
    <r>
      <rPr>
        <b/>
        <sz val="8"/>
        <color rgb="FFFF0000"/>
        <rFont val="Arial"/>
        <family val="2"/>
        <charset val="1"/>
      </rPr>
      <t>(vyberte z rozbaľovacieho zoznamu, alebo zadajte voľný text)</t>
    </r>
  </si>
  <si>
    <t>IČO 
dodávateľa
plnenia</t>
  </si>
  <si>
    <t>Dodávateľ plnenia</t>
  </si>
  <si>
    <r>
      <rPr>
        <b/>
        <sz val="8"/>
        <rFont val="Arial"/>
        <family val="2"/>
        <charset val="238"/>
      </rPr>
      <t xml:space="preserve">Skutočne uhradená suma
</t>
    </r>
    <r>
      <rPr>
        <b/>
        <sz val="8"/>
        <rFont val="Arial"/>
        <family val="2"/>
        <charset val="1"/>
      </rPr>
      <t>(eur)</t>
    </r>
  </si>
  <si>
    <t>AK</t>
  </si>
  <si>
    <t>a - kriket - bežné výdavky</t>
  </si>
  <si>
    <t xml:space="preserve">Organizovanie podujatia
Názov podujatia: Svetový pohár v skúškach
Miesto konania: Brezno
Termín: 15. - 18.4.2025
Počet zúčastnených osôb (okrem divákov): 20
</t>
  </si>
  <si>
    <t>123/2025</t>
  </si>
  <si>
    <t>CP14-110</t>
  </si>
  <si>
    <t>počet odpracovaných hodín spolu: 100
hrubé mzdy vyplatené osobám v súvislosti s podujatím vrátane odvodov zamestnávateľa spolu (dohody, zmluvy, faktúry, a pod.) v eur</t>
  </si>
  <si>
    <t>osoba 1 - osoba 20</t>
  </si>
  <si>
    <t>124/2025</t>
  </si>
  <si>
    <t>DF 24</t>
  </si>
  <si>
    <t>náklady na ubytovanie 10 športovcov + 1 tréner</t>
  </si>
  <si>
    <t>Chata Breznovčan</t>
  </si>
  <si>
    <t>100/2025</t>
  </si>
  <si>
    <t>3020</t>
  </si>
  <si>
    <t>grafické práce na výrobe loga podujatia</t>
  </si>
  <si>
    <t>Anna Malá - PROMOTION, s.r.o.</t>
  </si>
  <si>
    <t>121/2025</t>
  </si>
  <si>
    <t>100002352</t>
  </si>
  <si>
    <t xml:space="preserve">cestovné - vlak - Bratislava - Brezno, 16 osôb </t>
  </si>
  <si>
    <t>Ján Rýchly</t>
  </si>
  <si>
    <t>125/2024</t>
  </si>
  <si>
    <t>DF 26</t>
  </si>
  <si>
    <t>stravovanie 20 osôb</t>
  </si>
  <si>
    <t>Reštaurácia "U vodníka", Brezno</t>
  </si>
  <si>
    <t>126/2024</t>
  </si>
  <si>
    <t>DF 29</t>
  </si>
  <si>
    <t>prenájom plavárne</t>
  </si>
  <si>
    <t>STARZ, Bratislava</t>
  </si>
  <si>
    <t>128/2024</t>
  </si>
  <si>
    <t>DF 30</t>
  </si>
  <si>
    <t>nákup športového oblečenia - 15 ks</t>
  </si>
  <si>
    <t>Adidas, Brezno</t>
  </si>
  <si>
    <t>Pracovná cesta
Názov: Majstrovstvá V4 v skúškach
Termín: 3.9.2024
Miesto - mesto a štát: Varšava, Poľsko
Spôsob dopravy: letecky/BUS
Počet všetkých osôb na pracovnej ceste: 6, z toho:
- športovci (+ navádzači): 1
- tréneri + rozhodcovia + vedúci výpravy + lekár + fyzioterapeut + masér + ): 1
- ostatné osoby (napr. sponzori, hostia): 4</t>
  </si>
  <si>
    <t>270/2024</t>
  </si>
  <si>
    <t>3252514</t>
  </si>
  <si>
    <t>nákup leteniek - 6 ks</t>
  </si>
  <si>
    <t>Czech Airlines</t>
  </si>
  <si>
    <t>274/2024</t>
  </si>
  <si>
    <t>D/258/2020</t>
  </si>
  <si>
    <t>materiálové zabezpečenie pretekov - nákup 4 pušiek</t>
  </si>
  <si>
    <t>Puškárstvo - Ernest Bezaj, Malinovo</t>
  </si>
  <si>
    <t>275/2024</t>
  </si>
  <si>
    <t>DF 32</t>
  </si>
  <si>
    <t>občerstvenie - 6 osôb</t>
  </si>
  <si>
    <t>Messing Catering, s.r.o., Rovinka</t>
  </si>
  <si>
    <t>280/2024</t>
  </si>
  <si>
    <t>DF 33</t>
  </si>
  <si>
    <t>ubytovanie - 2 osoby</t>
  </si>
  <si>
    <t>Jozef Karát - privát, Šaľa</t>
  </si>
  <si>
    <t>190/2024</t>
  </si>
  <si>
    <t>DF50</t>
  </si>
  <si>
    <t>prenájom miestnosti</t>
  </si>
  <si>
    <t>Double Tree Hotel, Bratislava</t>
  </si>
  <si>
    <t>250/2024</t>
  </si>
  <si>
    <t>999</t>
  </si>
  <si>
    <t>cestovné - Cerová - Trnava a späť, 3.9.2024, 2 osoby</t>
  </si>
  <si>
    <t>Železničná spoločnosť, a.s., Slovensko</t>
  </si>
  <si>
    <t>251/2024</t>
  </si>
  <si>
    <t>258963</t>
  </si>
  <si>
    <t>vecné ceny - poháre 3 ks</t>
  </si>
  <si>
    <t>Victory sport, s.r.o.</t>
  </si>
  <si>
    <t>Ostatné</t>
  </si>
  <si>
    <t>256</t>
  </si>
  <si>
    <t>20</t>
  </si>
  <si>
    <t>zdravotné služby - Veľká cena Slovenska, Žilina, 1.1.2025 - 2.1.2025</t>
  </si>
  <si>
    <t>DZS OPTIMUS, s.r.o.</t>
  </si>
  <si>
    <t>P1/V/316</t>
  </si>
  <si>
    <t>Hrubé mzdy vyplatené osobám (zamestnancom) vrátane odvodov zamestnávateľa za rok 2024
počet fyzických osôb: 5</t>
  </si>
  <si>
    <t>osoba 1, osoba 4 - 7</t>
  </si>
  <si>
    <t>J/2024-20</t>
  </si>
  <si>
    <t>258</t>
  </si>
  <si>
    <t>doplnky výživy - 21 športovcov</t>
  </si>
  <si>
    <t>Lekáreň Kozia, Bratislava</t>
  </si>
  <si>
    <t>DF2024/326</t>
  </si>
  <si>
    <t>oprava športtesteru</t>
  </si>
  <si>
    <t>TOP TREND Patrik Valo</t>
  </si>
  <si>
    <t>DF2024/193</t>
  </si>
  <si>
    <t>havarijné poistenie 1-3/2021, EČV BA 258 KK</t>
  </si>
  <si>
    <t>Uniqa poisťovňa, a.s.</t>
  </si>
  <si>
    <t>diaľničná nálepka na rok 2024</t>
  </si>
  <si>
    <t>OMV, s.r.o.</t>
  </si>
  <si>
    <t>199/2024</t>
  </si>
  <si>
    <t>32</t>
  </si>
  <si>
    <t>poštovné</t>
  </si>
  <si>
    <t>Slovenská pošta, a.s.</t>
  </si>
  <si>
    <t>3</t>
  </si>
  <si>
    <t>nájom kancelárskych priestorov 2/2024</t>
  </si>
  <si>
    <t>Slovenské združenie telesnej kultúry</t>
  </si>
  <si>
    <t>P1/V/259</t>
  </si>
  <si>
    <t>20123698752</t>
  </si>
  <si>
    <t>regenerácia, 8 športovcov, 8/2024</t>
  </si>
  <si>
    <t>SPORTMEDICAL s.r.o., Bratislava</t>
  </si>
  <si>
    <t>235/2024</t>
  </si>
  <si>
    <t>40010</t>
  </si>
  <si>
    <t>nákup materiálu - reprezentačná vlajka 1 ks</t>
  </si>
  <si>
    <t>ADAT, s.r.o.</t>
  </si>
  <si>
    <t>206/2024</t>
  </si>
  <si>
    <t>DF100/9/2020</t>
  </si>
  <si>
    <t xml:space="preserve">refundácia nákladov na základe zmluvy pre CTM Žilina: Okresné kolo v skúškach, 7.8.2024, Žilina, 43 osôb, z toho: 37 športovcov, 1 tréner, 1 strážna služba,  1 masér, 3 technickí pracovníci, úhrada nákladov za stravovanie </t>
  </si>
  <si>
    <t>Prestige catering, s.r.o.</t>
  </si>
  <si>
    <t>207/2024</t>
  </si>
  <si>
    <t>DF500</t>
  </si>
  <si>
    <t>prenájom plavárne, 4 dráhy, 8 hodín</t>
  </si>
  <si>
    <t>Mesto Žilina</t>
  </si>
  <si>
    <t>305/2024</t>
  </si>
  <si>
    <t>14</t>
  </si>
  <si>
    <t>upratovacie služby 5/2024</t>
  </si>
  <si>
    <t>Boris Dubaj - živnostník</t>
  </si>
  <si>
    <t>V-2020-3</t>
  </si>
  <si>
    <t>bankové poplatky</t>
  </si>
  <si>
    <t>SLSP, a.s.</t>
  </si>
  <si>
    <t>980</t>
  </si>
  <si>
    <t>poplatok medzinárodnej federácii za rok 2024</t>
  </si>
  <si>
    <t>Internationale Asociation .....</t>
  </si>
  <si>
    <t>5</t>
  </si>
  <si>
    <t>členský poplatok za rok 2024</t>
  </si>
  <si>
    <t>Konfederácia športových zväzov</t>
  </si>
  <si>
    <t>301/2024</t>
  </si>
  <si>
    <t>78954787</t>
  </si>
  <si>
    <t>prenájom optického kábla 3/2024</t>
  </si>
  <si>
    <t>e-Net, s.r.o.</t>
  </si>
  <si>
    <t>330/2024</t>
  </si>
  <si>
    <t>FD52</t>
  </si>
  <si>
    <t>poplatky za telefón, 7/2024</t>
  </si>
  <si>
    <t>Slovak telekom, a.s.</t>
  </si>
  <si>
    <t>V1-12</t>
  </si>
  <si>
    <t>PHM - služobné motorové vozidlo
EČV: BA 111 SA
Obdobie: 14.4. - 18.4.2024
Najazdené kilometre: 800 km</t>
  </si>
  <si>
    <t>Slovnaft, a.s. Bratislava</t>
  </si>
  <si>
    <t>25</t>
  </si>
  <si>
    <t>358</t>
  </si>
  <si>
    <t>trénerské služby 10/2024</t>
  </si>
  <si>
    <t>Ondrej Pado - živnostník</t>
  </si>
  <si>
    <t>26985235</t>
  </si>
  <si>
    <t>oprava služobného motorového vozidla, BA 222 AA</t>
  </si>
  <si>
    <t>Prvý autoservis, Bratislava</t>
  </si>
  <si>
    <t>P1/V/309</t>
  </si>
  <si>
    <t>PP46130119</t>
  </si>
  <si>
    <t>lekárske vyšetrenie - 10 športovcov</t>
  </si>
  <si>
    <t>Alpha medical a.s.</t>
  </si>
  <si>
    <t>300/2024</t>
  </si>
  <si>
    <t>laboratórne vyšetrenie</t>
  </si>
  <si>
    <t>Nemocnica s poliklinikou, Prešov</t>
  </si>
  <si>
    <t>V/2024/3</t>
  </si>
  <si>
    <t>DF2020/143</t>
  </si>
  <si>
    <t>lyžiarsky servis - február 2024</t>
  </si>
  <si>
    <t>Dušan Otčenáš - Martek Sport</t>
  </si>
  <si>
    <t>ID258</t>
  </si>
  <si>
    <t>športová výstroj - tenisové rakety - 7 ks</t>
  </si>
  <si>
    <t>Sportissimo, Bratislava</t>
  </si>
  <si>
    <t>b - Sergej Bubka</t>
  </si>
  <si>
    <t>Pracovná cesta
Názov: Výcvikový tábor
Termín: 1.12.-20.12.2024
Miesto - mesto a štát: Moskva, Ruská federácia
Spôsob dopravy: LET
Počet všetkých osôb na pracovnej ceste: 2, z toho - športovci: 1
- tréner: 1</t>
  </si>
  <si>
    <t>DF2024/309</t>
  </si>
  <si>
    <t>trénerské služby - 1.12-20.12.2024</t>
  </si>
  <si>
    <t xml:space="preserve">Peter Konrád </t>
  </si>
  <si>
    <t>R/2024/11</t>
  </si>
  <si>
    <t>regenerácia</t>
  </si>
  <si>
    <t>369</t>
  </si>
  <si>
    <t>prenájom tenisového kurtu 1.2.2024</t>
  </si>
  <si>
    <t>Národné tenisové centrum, a.s.</t>
  </si>
  <si>
    <t>40/2024</t>
  </si>
  <si>
    <t>25412</t>
  </si>
  <si>
    <t>doplnky výživy</t>
  </si>
  <si>
    <t>Sunpharma, s.r.o.</t>
  </si>
  <si>
    <t>a - kriket - mikrobus</t>
  </si>
  <si>
    <t>4/2020/DU</t>
  </si>
  <si>
    <t>nákup mikrobusu, EVČ BA 111 SS (faktúra doložená v prílohe vyúčtovania)</t>
  </si>
  <si>
    <t>AUDI centrum, s.r.o.</t>
  </si>
  <si>
    <t>a - kriket - hala</t>
  </si>
  <si>
    <t>89/2024</t>
  </si>
  <si>
    <t>36/14</t>
  </si>
  <si>
    <t>rekonštrukcia športovej haly v Čadci - opláštenie tribúny, výmena sedadiel, rekonštrukcia šatní a sociálnych zariadení (faktúra doložená v prílohe vyúčtovania)</t>
  </si>
  <si>
    <t>Rekostav, s.r.o., Čadca</t>
  </si>
  <si>
    <t>(1) - výber a príprava športových talentov</t>
  </si>
  <si>
    <t>Pracovná cesta                                                          Názov: Sústredenie dievčat                                             Termín: 03.-07.06.2024                                                    Miesto - mesto a štát: Košice                         Spôsob dopravy: vlak                                                        Počet všetkých osôb na pracovnej ceste: 48, z toho:
- športovci (+ navádzači): 44
- tréneri + rozhodcovia + vedúci výpravy + lekár + fyzioterapeut + masér + ): 3
- ostatné osoby (napr. sponzori, hostia): 1</t>
  </si>
  <si>
    <t>ID082</t>
  </si>
  <si>
    <t>555</t>
  </si>
  <si>
    <t>doprava, BUS, 2.7.2024, 7.6.2021, 39 osôb</t>
  </si>
  <si>
    <t>Autodoprava Charvát, Veľké Bielice</t>
  </si>
  <si>
    <t>ID100</t>
  </si>
  <si>
    <t>444</t>
  </si>
  <si>
    <t>cestovné, VLAK, Banská Bystrica - Košice, 3.7.2024, 8 osôb</t>
  </si>
  <si>
    <t>Ján Rýchly, prezident zväzu</t>
  </si>
  <si>
    <t>FA213090</t>
  </si>
  <si>
    <t>1300072</t>
  </si>
  <si>
    <t xml:space="preserve">potlač 4 ks športových dresov </t>
  </si>
  <si>
    <t>RES Promotion, s.r.o., Košice 1</t>
  </si>
  <si>
    <t>310/2024</t>
  </si>
  <si>
    <t>DF2555</t>
  </si>
  <si>
    <t>regenerácia 16.5.2024, 1 športovec</t>
  </si>
  <si>
    <t>Fyziopraktik, s.r.o.</t>
  </si>
  <si>
    <t>32/2024</t>
  </si>
  <si>
    <t>PZ5</t>
  </si>
  <si>
    <t>trénerská činnosť 12/2024</t>
  </si>
  <si>
    <t>Henrich Madaj - živnostník</t>
  </si>
  <si>
    <t>25/2024</t>
  </si>
  <si>
    <t>254</t>
  </si>
  <si>
    <t>Materiálové vybavenie športovcov CTM Žilina, náhradné súčiastky na bicykel</t>
  </si>
  <si>
    <t>Bottico, s.r.o. Otrokovice</t>
  </si>
  <si>
    <t>288/2024</t>
  </si>
  <si>
    <t>141</t>
  </si>
  <si>
    <t>regenerácia športovcov CTM Bobot, 30 hodín</t>
  </si>
  <si>
    <t>Slovenské liečebné kúpele Rajecké Teplice, a.s.</t>
  </si>
  <si>
    <t>ID221</t>
  </si>
  <si>
    <t xml:space="preserve">refundácia nákladov na základe zmluvy za centrum talentovanej mládeže Bošáca: sústredenie mladších žiačok, 30.6.-7.7.2024, Bardejov, ubytovanie, 12 osôb </t>
  </si>
  <si>
    <t>Ubytovňa Nádej, Bardejov</t>
  </si>
  <si>
    <t>d - finančné odmeny športovcom a trénerom - Eleonóra Sihoťová</t>
  </si>
  <si>
    <t>760998</t>
  </si>
  <si>
    <t>odmena športovcom za výsledky dosiahnuté v roku 2024</t>
  </si>
  <si>
    <t>Peter Novák</t>
  </si>
  <si>
    <t xml:space="preserve">d - finančné odmeny športovcom a trénerom -  Miroslav Hurban </t>
  </si>
  <si>
    <t>13/2024</t>
  </si>
  <si>
    <t>760852</t>
  </si>
  <si>
    <t xml:space="preserve">odmena trénerovi mládeže </t>
  </si>
  <si>
    <t>Miroslav Hurban</t>
  </si>
  <si>
    <t>d- Národná súťaž v skúškach</t>
  </si>
  <si>
    <t xml:space="preserve">Organizovanie podujatia                                                          Názov: Národná súťaž v skúškach                                             Termín: 15.06.2024                                                    Miesto - mesto a štát: Pezinok                                                              Počet zúčastnených osôb (okrem divákov): 547         </t>
  </si>
  <si>
    <t>66/2024</t>
  </si>
  <si>
    <t>tlač diplomov A4 547 ks</t>
  </si>
  <si>
    <t>Mouton, s.r.o. Žilina</t>
  </si>
  <si>
    <t>361/2024</t>
  </si>
  <si>
    <t>36</t>
  </si>
  <si>
    <t xml:space="preserve">technické a organizačné zabezpečenie súťaže - úprava pretekárskej dráhy, stavba pódia, organizácia záverečného ceremoniálu, moderovanie </t>
  </si>
  <si>
    <t>Dušan Tesár - Select Managering, s.r.o.</t>
  </si>
  <si>
    <t>98/2024</t>
  </si>
  <si>
    <t>nákup športového vybavenia - 20 ks lôpt</t>
  </si>
  <si>
    <t>Sport, s.r.o. Poprad</t>
  </si>
  <si>
    <t>PC2024/36</t>
  </si>
  <si>
    <t>56/C</t>
  </si>
  <si>
    <t>PHM - služobné motorové vozidlo
EČV: BL 363 AA
Obdobie: 10.6.-15.6.2024
Najazdené kilometre: 600</t>
  </si>
  <si>
    <t>OMV, s.r.o., Bratislava</t>
  </si>
  <si>
    <t xml:space="preserve">Organizovanie podujatia                                                          Názov: M-SR žiakov ZŠ v skúškach                                             Termín: 15.05.2024                                                    Miesto - mesto a štát: Nitra                                                              Počet zúčastnených osôb (okrem divákov): 220         </t>
  </si>
  <si>
    <t>380/2024</t>
  </si>
  <si>
    <t>952</t>
  </si>
  <si>
    <t>športový materiál - bedmintonové rakety, košíky</t>
  </si>
  <si>
    <t xml:space="preserve">Funny sport, s.r.o., Prešov </t>
  </si>
  <si>
    <t>390/2024</t>
  </si>
  <si>
    <t>3852/2020</t>
  </si>
  <si>
    <t>zdravotné služby</t>
  </si>
  <si>
    <t>d- obnova turistických značkovaných trás a údržba turistických informačných miest</t>
  </si>
  <si>
    <t>400/2024</t>
  </si>
  <si>
    <t>V582/14</t>
  </si>
  <si>
    <t>materiál na obnovu značkovania - okres Poprad - farby, štetce, stĺpiky</t>
  </si>
  <si>
    <t>Color, s.r.o., Poprad</t>
  </si>
  <si>
    <t>Aktualizovaná suma prostriedkov poskytnutých ministerstvom k  dátumu</t>
  </si>
  <si>
    <t>Prijímateľ</t>
  </si>
  <si>
    <t>IČO:</t>
  </si>
  <si>
    <t>Sídlo:</t>
  </si>
  <si>
    <t>PPG</t>
  </si>
  <si>
    <t>Poskytnuté prostriedky</t>
  </si>
  <si>
    <t>026 01</t>
  </si>
  <si>
    <t>Šport pre všetkých, školský a univerzitný šport</t>
  </si>
  <si>
    <t>026 02</t>
  </si>
  <si>
    <t>Uznané športy</t>
  </si>
  <si>
    <t>026 03</t>
  </si>
  <si>
    <t>Národné športové projekty</t>
  </si>
  <si>
    <t>026 04</t>
  </si>
  <si>
    <t>Športová infraštruktúra</t>
  </si>
  <si>
    <t>026 05</t>
  </si>
  <si>
    <t>Prierezové činnosti v športe</t>
  </si>
  <si>
    <t>SPOLU</t>
  </si>
  <si>
    <r>
      <rPr>
        <sz val="10"/>
        <rFont val="Arial"/>
        <family val="2"/>
        <charset val="238"/>
      </rPr>
      <t xml:space="preserve">Prijímateľ prostriedkov zo štátneho rozpočtu je povinný </t>
    </r>
    <r>
      <rPr>
        <b/>
        <sz val="10"/>
        <color rgb="FF0066CC"/>
        <rFont val="Arial"/>
        <family val="2"/>
        <charset val="238"/>
      </rPr>
      <t>priebežne</t>
    </r>
    <r>
      <rPr>
        <sz val="10"/>
        <rFont val="Arial"/>
        <family val="2"/>
        <charset val="238"/>
      </rPr>
      <t xml:space="preserve"> zverejňovať informácie o prijatí a spôsobe ich použitia najneskôr do </t>
    </r>
    <r>
      <rPr>
        <b/>
        <sz val="10"/>
        <color rgb="FF0066CC"/>
        <rFont val="Arial"/>
        <family val="2"/>
        <charset val="238"/>
      </rPr>
      <t>25. dňa kalendárneho</t>
    </r>
    <r>
      <rPr>
        <b/>
        <sz val="10"/>
        <color rgb="FFFF0000"/>
        <rFont val="Arial"/>
        <family val="2"/>
        <charset val="1"/>
      </rPr>
      <t xml:space="preserve"> </t>
    </r>
    <r>
      <rPr>
        <b/>
        <sz val="10"/>
        <color rgb="FF0066CC"/>
        <rFont val="Arial"/>
        <family val="2"/>
        <charset val="238"/>
      </rPr>
      <t>mesiaca</t>
    </r>
    <r>
      <rPr>
        <sz val="10"/>
        <rFont val="Arial"/>
        <family val="2"/>
        <charset val="238"/>
      </rPr>
      <t xml:space="preserve"> nasledujúceho po kalendárnom mesiaci, v ktorom boli prijaté alebo použité ( § 65, ods. 6 zákona č. 440/2015 Z. z. o športe a o zmene a doplnení niektorých zákonov v znení neskorších predpisov).</t>
    </r>
  </si>
  <si>
    <t>Priebežné čerpanie a vyúčtovanie finančných prostriedkov poskytnutých zo štátneho rozpočtu v oblasti športu v roku 2025</t>
  </si>
  <si>
    <t>Právna forma:</t>
  </si>
  <si>
    <t>Podprogram</t>
  </si>
  <si>
    <t>Poskytnuté
(eur)</t>
  </si>
  <si>
    <t>Vyúčtované
(eur)</t>
  </si>
  <si>
    <t>Povinnosť
vrátiť
(eur)</t>
  </si>
  <si>
    <t>AAA</t>
  </si>
  <si>
    <t>Účel</t>
  </si>
  <si>
    <t>Názov</t>
  </si>
  <si>
    <t>Suma</t>
  </si>
  <si>
    <t>a</t>
  </si>
  <si>
    <t>príspevok uznaným športom</t>
  </si>
  <si>
    <t>b</t>
  </si>
  <si>
    <t>príspevok Slovenskému olympijskému a športovému výboru</t>
  </si>
  <si>
    <t>c</t>
  </si>
  <si>
    <t>príspevok Slovenskému paralympijskému výboru</t>
  </si>
  <si>
    <t>d</t>
  </si>
  <si>
    <t>príspevok športovcom top tímu</t>
  </si>
  <si>
    <t>e</t>
  </si>
  <si>
    <t>organizácia významnej súťaže alebo účasť na významnej súťaži podľa § 3 písm. h) vrátane prípravy na túto súťaž</t>
  </si>
  <si>
    <t>f</t>
  </si>
  <si>
    <t>plnenie úloh verejného záujmu v športe</t>
  </si>
  <si>
    <t>g</t>
  </si>
  <si>
    <t>rozvoj športov, ktoré nie sú uznanými podľa zákona č. 440/2015 Z. z.</t>
  </si>
  <si>
    <t>h</t>
  </si>
  <si>
    <t>podpora a rozvoj turistických a cykloturistických trás</t>
  </si>
  <si>
    <t>i</t>
  </si>
  <si>
    <t>finančné odmeny športovcom a trénerom mládeže za dosiahnuté výsledky</t>
  </si>
  <si>
    <t>j</t>
  </si>
  <si>
    <t>projekty školského športu, univerzitného športu a športu pre všetkých</t>
  </si>
  <si>
    <t>k</t>
  </si>
  <si>
    <t>výstavba, modernizácia a rekonštrukcia športovej infraštruktúry národného významu</t>
  </si>
  <si>
    <t>l</t>
  </si>
  <si>
    <t>podpora zdravotne postihnutých športovcov</t>
  </si>
  <si>
    <t>m</t>
  </si>
  <si>
    <t>organizácia tradičných športových podujatí</t>
  </si>
  <si>
    <t>n</t>
  </si>
  <si>
    <t>o</t>
  </si>
  <si>
    <t>p</t>
  </si>
  <si>
    <t>q</t>
  </si>
  <si>
    <t>r</t>
  </si>
  <si>
    <t>Použitie príspevku uznanému športu</t>
  </si>
  <si>
    <r>
      <rPr>
        <b/>
        <sz val="8"/>
        <rFont val="Arial"/>
        <family val="2"/>
        <charset val="1"/>
      </rPr>
      <t xml:space="preserve">mládež 23
</t>
    </r>
    <r>
      <rPr>
        <b/>
        <strike/>
        <sz val="8"/>
        <color rgb="FFFF0000"/>
        <rFont val="Arial"/>
        <family val="2"/>
        <charset val="238"/>
      </rPr>
      <t>MIN.15%</t>
    </r>
  </si>
  <si>
    <r>
      <rPr>
        <b/>
        <sz val="8"/>
        <rFont val="Arial"/>
        <family val="2"/>
        <charset val="1"/>
      </rPr>
      <t xml:space="preserve">talenty
</t>
    </r>
    <r>
      <rPr>
        <b/>
        <strike/>
        <sz val="8"/>
        <color rgb="FFFF0000"/>
        <rFont val="Arial"/>
        <family val="2"/>
        <charset val="238"/>
      </rPr>
      <t>MIN.20%</t>
    </r>
  </si>
  <si>
    <r>
      <rPr>
        <b/>
        <sz val="8"/>
        <rFont val="Arial"/>
        <family val="2"/>
        <charset val="1"/>
      </rPr>
      <t xml:space="preserve">reprezentácia
</t>
    </r>
    <r>
      <rPr>
        <b/>
        <strike/>
        <sz val="8"/>
        <color rgb="FFFF0000"/>
        <rFont val="Arial"/>
        <family val="2"/>
        <charset val="238"/>
      </rPr>
      <t>MIN.25%</t>
    </r>
  </si>
  <si>
    <r>
      <rPr>
        <b/>
        <sz val="8"/>
        <rFont val="Arial"/>
        <family val="2"/>
        <charset val="1"/>
      </rPr>
      <t xml:space="preserve">prevádzka
</t>
    </r>
    <r>
      <rPr>
        <b/>
        <sz val="8"/>
        <color rgb="FF003366"/>
        <rFont val="Arial"/>
        <family val="2"/>
        <charset val="238"/>
      </rPr>
      <t>MAX.20%</t>
    </r>
  </si>
  <si>
    <t>ostatné úlohy</t>
  </si>
  <si>
    <t>kapitálové transfery z PUŠ</t>
  </si>
  <si>
    <t>Poskytnutý príspevok uznanému športu</t>
  </si>
  <si>
    <t>Vyúčtovaný príspevok uznanému športu</t>
  </si>
  <si>
    <t>HHH</t>
  </si>
  <si>
    <t>ROZDIEL</t>
  </si>
  <si>
    <t>Uznaná suma vyúčtovaných FP</t>
  </si>
  <si>
    <t>Účel poskytnutých finančných prostriedkov</t>
  </si>
  <si>
    <t>Poskytnuté
FP</t>
  </si>
  <si>
    <t>Vyúčtované
FP</t>
  </si>
  <si>
    <t>Povinné
SF</t>
  </si>
  <si>
    <t>Vyúčtované
SF</t>
  </si>
  <si>
    <t>Uznaná suma vyúčtov. FP</t>
  </si>
  <si>
    <t>Povinnosť
vrátiť</t>
  </si>
  <si>
    <t>BK</t>
  </si>
  <si>
    <t>PPGBK</t>
  </si>
  <si>
    <t>;</t>
  </si>
  <si>
    <t>Čestne vyhlasujem, že</t>
  </si>
  <si>
    <t>a) všetky uvedené údaje sú pravdivé,</t>
  </si>
  <si>
    <t>b) dolu podpísaná osoba/osoby je oprávnená/sú oprávnené v súlade so stanovami/zriaďovacou listinou na podpis vyúčtovania finančných prostriedkov poskytnutých v roku 2025.</t>
  </si>
  <si>
    <t>c) toto vytlačené a podpísané vyúčtovanie je zhodné s hárkom, ktorý sme zaslali na adresu ziadosti.sport@mincrs.sk dňa ....................... o .......... hod. ........ min.</t>
  </si>
  <si>
    <t>Súhlasím so zhromažďovaním, spracovávaním a zverejňovaním poskytnutých údajov.</t>
  </si>
  <si>
    <t>Dátum:</t>
  </si>
  <si>
    <t>Kontaktná osoba zodpovedná za vyplnený formulár
meno a priezvisko:
e-mail:
tel. kontakt (mobil):</t>
  </si>
  <si>
    <t>Meno, priezvisko a podpis štatutárneho zástupcu/zástupcov oprávneného/oprávnených na podpis žiadosti a zmluvy o poskytnutí finančných prostriedkov v súlade so stanovami, resp. zriaďovacou listinou</t>
  </si>
  <si>
    <t>Organizácia podujatia
názov podujatia (napr. Kongres ISF, Svetový pohár ICU):
miesto konania (napr. Komjatice):
termín (od-do) (napr. 1.5.-15.5.2013):
počet aktívnych účastníkov (napr. 223):
počet odpracovaných hodín spolu: (napr. 690):
hrubé mzdy vyplatené osobám v súvislosti s podujatím vrátane odvodov zamestnávateľa spolu (dohody, zmluvy, faktúry, a pod.) v eur:</t>
  </si>
  <si>
    <t>Hrubé mzdy vyplatené osobám (zamestnancom) vrátane odvodov zamestnávateľa
počet fyzických osôb (napr. 3):
obdobie (napr. január - marec):</t>
  </si>
  <si>
    <t>Služobné motorové vozidlo
EČV (napr. BB 123 AK):
Obdobie (napr. 3.7.-28.7.2013):
Najazdené kilometre (napr. 1 211 km):</t>
  </si>
  <si>
    <t>Pracovná cesta
(napr. výjazd na výkonný výbor, na majstrovstvá)
Názov (napr. majstrovstvá sveta, sústredenie, kongres, zasadnutie komisie):
Termín (napr. 1.5.-3.6.2013):
Miesto - mesto a štát (napr. Palermo, Taliansko):
Spôsob dopravy (napr. letecky):
Počet všetkých osôb na pracovnej ceste (napr. 17)
z toho:
- športovci (+ navádzači): 12
- tréneri + rozhodcovia + vedúci výpravy + administratívni pracovníci + lekár + fyzioterapeut + masér + ): 2
- ostatné osoby (napr. sponzori, hostia): 3</t>
  </si>
  <si>
    <t>V1</t>
  </si>
  <si>
    <t xml:space="preserve">Názov prijímateľa prostriedkov: </t>
  </si>
  <si>
    <t>BBB</t>
  </si>
  <si>
    <t>CCC</t>
  </si>
  <si>
    <t>DDD</t>
  </si>
  <si>
    <t>EEE</t>
  </si>
  <si>
    <t>FFF</t>
  </si>
  <si>
    <t>GGG</t>
  </si>
  <si>
    <t>Dátum refundácie účtovného dokladu</t>
  </si>
  <si>
    <t>Skutočne uhradená suma zo samostatného účtu podľa zmluvy
(eur)</t>
  </si>
  <si>
    <t>ÚDAJE ZORADIŤ PODĽA ÚČELU ÚHRADY A V RÁMCI JEDNÉHO ÚČELU PODĽA POPISU ÚHRADY</t>
  </si>
  <si>
    <t>a - jazdectvo - bežné transfery</t>
  </si>
  <si>
    <t>VU1</t>
  </si>
  <si>
    <t>BU</t>
  </si>
  <si>
    <t>bankový poplatok</t>
  </si>
  <si>
    <t>00151653</t>
  </si>
  <si>
    <t>SLSP a.s. Bratislava</t>
  </si>
  <si>
    <t>zDF7020250001</t>
  </si>
  <si>
    <t>195486</t>
  </si>
  <si>
    <t xml:space="preserve">členské FEI </t>
  </si>
  <si>
    <t>Féderation Equestre Internationale Lausanne, Švajčiarsko</t>
  </si>
  <si>
    <t>poplatok zahr. Platba</t>
  </si>
  <si>
    <t>zDF7020250008</t>
  </si>
  <si>
    <t>0107</t>
  </si>
  <si>
    <t>členské EEF</t>
  </si>
  <si>
    <t>European Equestrian Federation, Belgicko</t>
  </si>
  <si>
    <t>IDX20250002</t>
  </si>
  <si>
    <t>CP0045</t>
  </si>
  <si>
    <t xml:space="preserve">pracovná cesta zasadanie predsedníctva 23.1.2025  </t>
  </si>
  <si>
    <t>1 osoba</t>
  </si>
  <si>
    <t>DF3020250028</t>
  </si>
  <si>
    <t>70250004</t>
  </si>
  <si>
    <t>poštovne 01</t>
  </si>
  <si>
    <t>35862289</t>
  </si>
  <si>
    <t>Dom športu, s.r.o. Bratislava</t>
  </si>
  <si>
    <t>VU2</t>
  </si>
  <si>
    <t>BU 2/2025</t>
  </si>
  <si>
    <t>DF3020250040</t>
  </si>
  <si>
    <t>50250151</t>
  </si>
  <si>
    <t xml:space="preserve">najom </t>
  </si>
  <si>
    <t>DF3020250054</t>
  </si>
  <si>
    <t>70250063</t>
  </si>
  <si>
    <t>postovne 02</t>
  </si>
  <si>
    <t>DF3020250056</t>
  </si>
  <si>
    <t>2251107406</t>
  </si>
  <si>
    <t>licenčné poplatky k hudobným dielam</t>
  </si>
  <si>
    <t>00178454</t>
  </si>
  <si>
    <t>Slovenský ochranny zväz autorský pre práva k hudobným dielam Bratislava</t>
  </si>
  <si>
    <t>DF3020250053</t>
  </si>
  <si>
    <t>250001</t>
  </si>
  <si>
    <t>sústredenie jazdca s trénerom  - 1 osoba</t>
  </si>
  <si>
    <t>31788246</t>
  </si>
  <si>
    <t>Jazdecký klub Alexandria Hviezdoslavo</t>
  </si>
  <si>
    <t>DF3020250067</t>
  </si>
  <si>
    <t>2025044</t>
  </si>
  <si>
    <t>odpocovacia deka na MSR 30 ks</t>
  </si>
  <si>
    <t>52929591</t>
  </si>
  <si>
    <t>EquitopCorp s.r.o. Bernolákovo</t>
  </si>
  <si>
    <t>VU3</t>
  </si>
  <si>
    <t>BU 3/2025</t>
  </si>
  <si>
    <t>2251109026</t>
  </si>
  <si>
    <t>70250095</t>
  </si>
  <si>
    <t>Postovne 03</t>
  </si>
  <si>
    <t>CSIO kvalifikačné kolo do pohára národov skoky senior  5 ludí 30.4-5.5.2024</t>
  </si>
  <si>
    <t>Reiter Verein Mannhein Nemecko</t>
  </si>
  <si>
    <t>2540048</t>
  </si>
  <si>
    <t>reprezentačné oblečenie panske sako  20 ks, tričko 5 ks,panska bunda 5 ks, rajtky 10 ks s logom a vyšivkami</t>
  </si>
  <si>
    <t>16211871</t>
  </si>
  <si>
    <t>Rudolf Skřivan LITEX, Litomyšl, Česká republika</t>
  </si>
  <si>
    <t>2540049</t>
  </si>
  <si>
    <t>reprezentačné oblečenie ,panska bunda 20 ks, dámska bunda 25 ks s logom a vyšivkami</t>
  </si>
  <si>
    <t>VU4</t>
  </si>
  <si>
    <t>BU 4/2025</t>
  </si>
  <si>
    <t>IČO</t>
  </si>
  <si>
    <t>Subjekt</t>
  </si>
  <si>
    <t>Právna forma</t>
  </si>
  <si>
    <t>Ulica a číslo domu</t>
  </si>
  <si>
    <t>Mesto</t>
  </si>
  <si>
    <t>PSČ</t>
  </si>
  <si>
    <t>Webové sídlo</t>
  </si>
  <si>
    <t>E-mail</t>
  </si>
  <si>
    <t>Štatutárny zástupca</t>
  </si>
  <si>
    <t>Štatutár - funkcia</t>
  </si>
  <si>
    <t>Kontakná osoba</t>
  </si>
  <si>
    <t>Kontakt
telefón</t>
  </si>
  <si>
    <t>IBAN 1</t>
  </si>
  <si>
    <t>IBAN PUŠ 2</t>
  </si>
  <si>
    <t>IBAN TOP</t>
  </si>
  <si>
    <t>IBAN DOT</t>
  </si>
  <si>
    <t>42254388</t>
  </si>
  <si>
    <t>Deaflympijský výbor Slovenska</t>
  </si>
  <si>
    <t>občianske združenie</t>
  </si>
  <si>
    <t>Kýčerského 7</t>
  </si>
  <si>
    <t>Bratislava 1</t>
  </si>
  <si>
    <t>811 05</t>
  </si>
  <si>
    <t>www.deaflympic.sk</t>
  </si>
  <si>
    <t>office@deaflympic.sk</t>
  </si>
  <si>
    <t>Peter Birka</t>
  </si>
  <si>
    <t>prezident</t>
  </si>
  <si>
    <t>Milena Fabšičová</t>
  </si>
  <si>
    <t>SK30 1100 0000 0029 2988 5740</t>
  </si>
  <si>
    <t>00688312</t>
  </si>
  <si>
    <t>Klub slovenských turistov</t>
  </si>
  <si>
    <t>Záborského 33</t>
  </si>
  <si>
    <t>Bratislava 3</t>
  </si>
  <si>
    <t>831 03</t>
  </si>
  <si>
    <t>www.kst.sk</t>
  </si>
  <si>
    <t>ustredie@kst.sk</t>
  </si>
  <si>
    <t>Peter Švec</t>
  </si>
  <si>
    <t>predseda</t>
  </si>
  <si>
    <t>Ida Ovečková</t>
  </si>
  <si>
    <t>SK34 0900 0000 0001 7152 7595</t>
  </si>
  <si>
    <t>00595209</t>
  </si>
  <si>
    <t>Maratónsky klub Košice</t>
  </si>
  <si>
    <t>Žriedlová 3444/30</t>
  </si>
  <si>
    <t>Košice</t>
  </si>
  <si>
    <t>040 01</t>
  </si>
  <si>
    <t>www.kosicemarathon.com</t>
  </si>
  <si>
    <t>klub@kosicemarathon.com</t>
  </si>
  <si>
    <t>Ján Sudzina</t>
  </si>
  <si>
    <t> </t>
  </si>
  <si>
    <t>SK53 0900 0000 0051 8854 0107</t>
  </si>
  <si>
    <t>30787009</t>
  </si>
  <si>
    <t>Slovenská asociácia amerického futbalu, o.z.</t>
  </si>
  <si>
    <t>Nevädzová 17211/6B</t>
  </si>
  <si>
    <t>Bratislava</t>
  </si>
  <si>
    <t>821 01</t>
  </si>
  <si>
    <t>www.saaf.sk</t>
  </si>
  <si>
    <t>info@saaf.sk</t>
  </si>
  <si>
    <t>Michal Slašťan</t>
  </si>
  <si>
    <t>SK90 8330 0000 0021 0189 0697</t>
  </si>
  <si>
    <t>00631655</t>
  </si>
  <si>
    <t>Slovenská asociácia boccie</t>
  </si>
  <si>
    <t>Ulica Vajanského 874/46</t>
  </si>
  <si>
    <t>Lučenec</t>
  </si>
  <si>
    <t>984 01</t>
  </si>
  <si>
    <t>www.bocce.sk</t>
  </si>
  <si>
    <t>slovenska.asociacia.bocce@gmail.com</t>
  </si>
  <si>
    <t>Ján Macko, Lukáš Bolla, Richard Čonka</t>
  </si>
  <si>
    <t>prezident, predseda, predseda</t>
  </si>
  <si>
    <t xml:space="preserve">Ján Macko </t>
  </si>
  <si>
    <t>SK92 8330 0000 0026 0113 7730</t>
  </si>
  <si>
    <t>42019541</t>
  </si>
  <si>
    <t>Slovenská asociácia čínskeho wushu</t>
  </si>
  <si>
    <t>Ladislava Dérera 35</t>
  </si>
  <si>
    <t>831 01</t>
  </si>
  <si>
    <t>www.wushuslovakia.sk</t>
  </si>
  <si>
    <t>email@wushuslovakia.sk</t>
  </si>
  <si>
    <t>Ľubomír France</t>
  </si>
  <si>
    <t>SK12 8330 0000 0024 0152 5392</t>
  </si>
  <si>
    <t>30810108</t>
  </si>
  <si>
    <t>Slovenská Asociácia Dynamickej Streľby</t>
  </si>
  <si>
    <t>Skautská 2</t>
  </si>
  <si>
    <t>www.sads.sk</t>
  </si>
  <si>
    <t>prezident@sads.sk</t>
  </si>
  <si>
    <t>Bystrík Zachar</t>
  </si>
  <si>
    <t>SK75 3100 0000 0040 0020 5012</t>
  </si>
  <si>
    <t>30842069</t>
  </si>
  <si>
    <t>Slovenská asociácia fitnes, kulturistiky a silového trojboja</t>
  </si>
  <si>
    <t>Olympijské námestie 14290/1</t>
  </si>
  <si>
    <t>832 80</t>
  </si>
  <si>
    <t>www.safkst.sk</t>
  </si>
  <si>
    <t>sekretariat@safkst.sk</t>
  </si>
  <si>
    <t>Boris Mlsna</t>
  </si>
  <si>
    <t>Lucia Čermáková</t>
  </si>
  <si>
    <t>SK77 0900 0000 0051 7589 2912</t>
  </si>
  <si>
    <t>31749852</t>
  </si>
  <si>
    <t>Slovenská asociácia Frisbee</t>
  </si>
  <si>
    <t>Malženice 511</t>
  </si>
  <si>
    <t>Malženice</t>
  </si>
  <si>
    <t>919 29</t>
  </si>
  <si>
    <t>www.szf.sk</t>
  </si>
  <si>
    <t>safslovakia@gmail.com</t>
  </si>
  <si>
    <t>Juraj Turan</t>
  </si>
  <si>
    <t>Martin Keseg</t>
  </si>
  <si>
    <t>SK62 0200 0000 0000 7763 5012</t>
  </si>
  <si>
    <t>30844711</t>
  </si>
  <si>
    <t>Slovenská asociácia go</t>
  </si>
  <si>
    <t>www.sago.sk</t>
  </si>
  <si>
    <t>slovakgo@gmail.com</t>
  </si>
  <si>
    <t>Martin Lukáč</t>
  </si>
  <si>
    <t>Martin Lukáč; Miroslav Poliak</t>
  </si>
  <si>
    <t>421903187087; 421903200136</t>
  </si>
  <si>
    <t>SK31 8330 0000 0025 0173 0318</t>
  </si>
  <si>
    <t>31940668</t>
  </si>
  <si>
    <t>Slovenská asociácia korfbalu</t>
  </si>
  <si>
    <t>Makovického 6/2</t>
  </si>
  <si>
    <t>Prievidza</t>
  </si>
  <si>
    <t>971 01</t>
  </si>
  <si>
    <t>www.korfbal.sk</t>
  </si>
  <si>
    <t>martinsonoga@gmail.com</t>
  </si>
  <si>
    <t>Martin Sonoga</t>
  </si>
  <si>
    <t>SK91 3100 0000 0040 0116 2405</t>
  </si>
  <si>
    <t>31824021</t>
  </si>
  <si>
    <t>Slovenská asociácia motoristického športu</t>
  </si>
  <si>
    <t>Fatranská 3</t>
  </si>
  <si>
    <t>Nitra</t>
  </si>
  <si>
    <t>949 01</t>
  </si>
  <si>
    <t>www.sams-asn.sk</t>
  </si>
  <si>
    <t>samssk@nextra.sk</t>
  </si>
  <si>
    <t>Dušan Koblišek</t>
  </si>
  <si>
    <t>Vojtech Ruisl</t>
  </si>
  <si>
    <t>SK29 3100 0000 0042 2012 1718</t>
  </si>
  <si>
    <t>30811686</t>
  </si>
  <si>
    <t>Slovenská asociácia pretláčania rukou</t>
  </si>
  <si>
    <t>Vavrečka 311</t>
  </si>
  <si>
    <t>Námestovo</t>
  </si>
  <si>
    <t>029 01</t>
  </si>
  <si>
    <t>www.armsport.sk</t>
  </si>
  <si>
    <t>sekretariat@armsport.sk</t>
  </si>
  <si>
    <t>Ján Germanus</t>
  </si>
  <si>
    <t>Dagmar Petrová</t>
  </si>
  <si>
    <t>SK46 0900 0000 0000 1147 3305</t>
  </si>
  <si>
    <t>30814910</t>
  </si>
  <si>
    <t>Slovenská asociácia taekwondo WT</t>
  </si>
  <si>
    <t>Hlavná 37/68</t>
  </si>
  <si>
    <t>new.satkd.sk</t>
  </si>
  <si>
    <t>satkd.office@gmail.com</t>
  </si>
  <si>
    <t>Mário Švec</t>
  </si>
  <si>
    <t>Pavel Ižarik; Alexandra Filipová</t>
  </si>
  <si>
    <t>421902901640; 421911011900</t>
  </si>
  <si>
    <t>SK19 8330 0000 0021 0142 0070</t>
  </si>
  <si>
    <t>17316731</t>
  </si>
  <si>
    <t>Slovenská asociácia univerzitného športu</t>
  </si>
  <si>
    <t>Trnavská cesta 37</t>
  </si>
  <si>
    <t>831 04</t>
  </si>
  <si>
    <t>www.saus.sk</t>
  </si>
  <si>
    <t>saus@saus.sk</t>
  </si>
  <si>
    <t>Július Dubovský</t>
  </si>
  <si>
    <t>Michaela Masárová</t>
  </si>
  <si>
    <t>SK51 1100 0000 0026 2902 3663</t>
  </si>
  <si>
    <t>30841798</t>
  </si>
  <si>
    <t>Slovenská asociácia zrakovo postihnutých športovcov</t>
  </si>
  <si>
    <t>Rosina 497</t>
  </si>
  <si>
    <t>Rosina</t>
  </si>
  <si>
    <t>013 22</t>
  </si>
  <si>
    <t>www.sazps.sk</t>
  </si>
  <si>
    <t>sazps@sazps.sk</t>
  </si>
  <si>
    <t>Peter Ďuroška</t>
  </si>
  <si>
    <t>SK95 8330 0000 0021 0076 9190</t>
  </si>
  <si>
    <t>30844568</t>
  </si>
  <si>
    <t>Slovenská baseballová federácia</t>
  </si>
  <si>
    <t>www.slovakiabaseball.com</t>
  </si>
  <si>
    <t>office@slovakiabaseball.com</t>
  </si>
  <si>
    <t>Mojmír Jankovič</t>
  </si>
  <si>
    <t>František Bunta</t>
  </si>
  <si>
    <t>SK09 0200 0000 0017 8566 0854</t>
  </si>
  <si>
    <t>17315166</t>
  </si>
  <si>
    <t>Slovenská basketbalová asociácia</t>
  </si>
  <si>
    <t>www.slovakbasket.sk</t>
  </si>
  <si>
    <t>sekretariat@slovakbasket.sk</t>
  </si>
  <si>
    <t>Michal Ondruš</t>
  </si>
  <si>
    <t>Štefan Kubík</t>
  </si>
  <si>
    <t>SK94 1100 0000 0029 2586 5005</t>
  </si>
  <si>
    <t>31744621</t>
  </si>
  <si>
    <t>Slovenská boxerská federácia</t>
  </si>
  <si>
    <t>Dr. Vladimíra Clementisa 3222/10</t>
  </si>
  <si>
    <t>821 02</t>
  </si>
  <si>
    <t>www.sbf.sk</t>
  </si>
  <si>
    <t>sbf@sbf.sk</t>
  </si>
  <si>
    <t>Tomáš Kovács</t>
  </si>
  <si>
    <t>Ivana Haršányová</t>
  </si>
  <si>
    <t>SK63 0200 0000 0017 8550 5555</t>
  </si>
  <si>
    <t>SK69 0200 0000 0039 3346 9955</t>
  </si>
  <si>
    <t>36064742</t>
  </si>
  <si>
    <t>Slovenská federácia pétanque</t>
  </si>
  <si>
    <t>Karpatské námestie 10A</t>
  </si>
  <si>
    <t>831 06</t>
  </si>
  <si>
    <t>www.sfp.sk</t>
  </si>
  <si>
    <t>peter.sury@gmail.com</t>
  </si>
  <si>
    <t>Peter Šúry</t>
  </si>
  <si>
    <t>SK28 8330 0000 0023 0103 3104</t>
  </si>
  <si>
    <t>50284363</t>
  </si>
  <si>
    <t>Slovenská golfová asociácia</t>
  </si>
  <si>
    <t>Kukučínova 26</t>
  </si>
  <si>
    <t>831 02</t>
  </si>
  <si>
    <t>www.skga.sk</t>
  </si>
  <si>
    <t>skga@skga.sk</t>
  </si>
  <si>
    <t>Rastislav Antala, Miroslav Rusnák</t>
  </si>
  <si>
    <t>Prezident, viceprezident</t>
  </si>
  <si>
    <t>Kamil Balga</t>
  </si>
  <si>
    <t>SK42 0900 0000 0052 1113 2866</t>
  </si>
  <si>
    <t>SK14 1100 0000 0029 4204 8955</t>
  </si>
  <si>
    <t>00688321</t>
  </si>
  <si>
    <t>Slovenská gymnastická federácia</t>
  </si>
  <si>
    <t>www.sgf.sk</t>
  </si>
  <si>
    <t>office@sgf.sk</t>
  </si>
  <si>
    <t>Ľuboš Vilček, Silvia Ruščinová</t>
  </si>
  <si>
    <t>prezident, generálna sekretárka</t>
  </si>
  <si>
    <t>Silvia Ruščinová</t>
  </si>
  <si>
    <t>SK53 0900 0000 0051 0865 8667</t>
  </si>
  <si>
    <t>54041368</t>
  </si>
  <si>
    <t>SLOVENSKÁ CHEERLEADING ÚNIA</t>
  </si>
  <si>
    <t>Novozámocká 3212/22</t>
  </si>
  <si>
    <t>Zvolen</t>
  </si>
  <si>
    <t>960 01</t>
  </si>
  <si>
    <t>www.scu.sk</t>
  </si>
  <si>
    <t>sekretariatscu@scu.sk</t>
  </si>
  <si>
    <t>Zuzana Niščáková</t>
  </si>
  <si>
    <t>prezidentka</t>
  </si>
  <si>
    <t>SK09 8330 0000 0026 0266 7944</t>
  </si>
  <si>
    <t>SK37 8330 0000 0022 0206 1417</t>
  </si>
  <si>
    <t>31787801</t>
  </si>
  <si>
    <t>SLOVENSKÁ JAZDECKÁ FEDERÁCIA</t>
  </si>
  <si>
    <t>www.sjf.sk</t>
  </si>
  <si>
    <t>baciak.masarykova@sjf.sk</t>
  </si>
  <si>
    <t>Vladimír Chovan</t>
  </si>
  <si>
    <t>Zuzana Bačiak Masaryková</t>
  </si>
  <si>
    <t>SK06 0900 0000 0001 7426 1462</t>
  </si>
  <si>
    <t>50434101</t>
  </si>
  <si>
    <t>Slovenská kanoistika</t>
  </si>
  <si>
    <t>www.canoe.sk</t>
  </si>
  <si>
    <t>canoe@canoe.sk</t>
  </si>
  <si>
    <t>Miroslav Haviar</t>
  </si>
  <si>
    <t>Boris Bergendi</t>
  </si>
  <si>
    <t>SK77 0900 0000 0051 1559 0728</t>
  </si>
  <si>
    <t>30853427</t>
  </si>
  <si>
    <t>Slovenská Lakrosová Federácia</t>
  </si>
  <si>
    <t>Jarabinková 6/B</t>
  </si>
  <si>
    <t>821 09</t>
  </si>
  <si>
    <t>www.lacrosse.sk</t>
  </si>
  <si>
    <t>eminentasro@gmail.com</t>
  </si>
  <si>
    <t>Igor Moravčík</t>
  </si>
  <si>
    <t>SK65 0200 0000 0041 7252 5557</t>
  </si>
  <si>
    <t>30813883</t>
  </si>
  <si>
    <t>Slovenská motocyklová federácia</t>
  </si>
  <si>
    <t>Športovcov 340</t>
  </si>
  <si>
    <t>Považská Bystrica</t>
  </si>
  <si>
    <t>017 01</t>
  </si>
  <si>
    <t>www.smf.sk</t>
  </si>
  <si>
    <t>smf@smf.sk</t>
  </si>
  <si>
    <t>Peter Lazar</t>
  </si>
  <si>
    <t>Tatiana Kašlíková</t>
  </si>
  <si>
    <t>SK96 0900 0000 0003 6178 9457</t>
  </si>
  <si>
    <t>34057587</t>
  </si>
  <si>
    <t>Slovenská Muaythai asociácia</t>
  </si>
  <si>
    <t>Lermontovova 3</t>
  </si>
  <si>
    <t xml:space="preserve">www.smta.sk </t>
  </si>
  <si>
    <t xml:space="preserve">office@smta.sk </t>
  </si>
  <si>
    <t>Róbert Kajánek</t>
  </si>
  <si>
    <t>SK64 1100 0000 0029 4704 5980</t>
  </si>
  <si>
    <t>30806887</t>
  </si>
  <si>
    <t>Slovenská nohejbalová asociácia</t>
  </si>
  <si>
    <t>www.nohejbalsk.com</t>
  </si>
  <si>
    <t>nohejbal.sna@gmail.com</t>
  </si>
  <si>
    <t>Miroslav Kováč</t>
  </si>
  <si>
    <t>SK75 0200 0000 0017 8646 8258</t>
  </si>
  <si>
    <t>36068764</t>
  </si>
  <si>
    <t>Slovenská plavecká federácia</t>
  </si>
  <si>
    <t>Za kasárňou 315/1</t>
  </si>
  <si>
    <t>www.swimmsvk.sk</t>
  </si>
  <si>
    <t>prezident@swimmsvk.sk</t>
  </si>
  <si>
    <t>Ivan Šulek</t>
  </si>
  <si>
    <t>SK13 0200 0000 0030 7422 5951</t>
  </si>
  <si>
    <t>30851459</t>
  </si>
  <si>
    <t>Slovenská rugbyová únia</t>
  </si>
  <si>
    <t>Hrobákova 1</t>
  </si>
  <si>
    <t>851 02</t>
  </si>
  <si>
    <t>www.rugbyunion.sk</t>
  </si>
  <si>
    <t>office@rugbyunion.sk</t>
  </si>
  <si>
    <t>Eduard Krützner</t>
  </si>
  <si>
    <t>Katarína Kubalová</t>
  </si>
  <si>
    <t>SK14 0200 0000 0028 4751 3556</t>
  </si>
  <si>
    <t>37998919</t>
  </si>
  <si>
    <t>Slovenská skialpinistická asociácia</t>
  </si>
  <si>
    <t>Jalovec 98</t>
  </si>
  <si>
    <t>Bobrovec</t>
  </si>
  <si>
    <t>032 21</t>
  </si>
  <si>
    <t>www.slovakskimo.sk</t>
  </si>
  <si>
    <t>info@slovakskimo.sk</t>
  </si>
  <si>
    <t>Michaela Babčanová</t>
  </si>
  <si>
    <t>podpredseda</t>
  </si>
  <si>
    <t>SK69 1100 0000 0026 2009 8466</t>
  </si>
  <si>
    <t>17316723</t>
  </si>
  <si>
    <t>Slovenská softballová asociácia</t>
  </si>
  <si>
    <t>www.slovakiasoftball.com</t>
  </si>
  <si>
    <t>office@softballslovakia.com</t>
  </si>
  <si>
    <t>Lenka Gunišová</t>
  </si>
  <si>
    <t>SK37 0200 0000 0017 8559 5554</t>
  </si>
  <si>
    <t>30807018</t>
  </si>
  <si>
    <t>Slovenská squashová asociácia</t>
  </si>
  <si>
    <t>www.squashtour.sk</t>
  </si>
  <si>
    <t>gs@squash.sk</t>
  </si>
  <si>
    <t>Dávid Kubiček</t>
  </si>
  <si>
    <t>generálny sekretár</t>
  </si>
  <si>
    <t>SK75 0200 0000 0017 8581 8455</t>
  </si>
  <si>
    <t>31745466</t>
  </si>
  <si>
    <t>Slovenská triatlonová únia</t>
  </si>
  <si>
    <t>www.triathlon.sk</t>
  </si>
  <si>
    <t>triathlon@triathlon.sk</t>
  </si>
  <si>
    <t>Jozef Jurášek</t>
  </si>
  <si>
    <t>Peter Dobiaš</t>
  </si>
  <si>
    <t>SK41 0200 0000 0017 8359 4857</t>
  </si>
  <si>
    <t>00688819</t>
  </si>
  <si>
    <t>Slovenská volejbalová federácia</t>
  </si>
  <si>
    <t>Kalinčiakova 33</t>
  </si>
  <si>
    <t>www.svf.sk</t>
  </si>
  <si>
    <t>svf@svf.sk</t>
  </si>
  <si>
    <t>Marek Rojko</t>
  </si>
  <si>
    <t>Jozef Mihalco</t>
  </si>
  <si>
    <t>SK03 0200 0000 0017 7219 1251</t>
  </si>
  <si>
    <t>36063835</t>
  </si>
  <si>
    <t>Slovenský atletický zväz</t>
  </si>
  <si>
    <t>www.atletika.sk</t>
  </si>
  <si>
    <t>office@atletika.sk</t>
  </si>
  <si>
    <t>Peter Korčok, Vladimír Gubrický</t>
  </si>
  <si>
    <t>prezident, generálny sekretár</t>
  </si>
  <si>
    <t>Vladimír Gubrický</t>
  </si>
  <si>
    <t>SK17 0200 0000 0017 8547 1754</t>
  </si>
  <si>
    <t>SK16 0200 0000 0039 3390 6051</t>
  </si>
  <si>
    <t>SK06 0200 0000 0042 0655 3055</t>
  </si>
  <si>
    <t>31753825</t>
  </si>
  <si>
    <t>Slovenský biliardový zväz</t>
  </si>
  <si>
    <t>www.biliard.online</t>
  </si>
  <si>
    <t>koniar@sbiz.sk; sbiz1994@gmail.com</t>
  </si>
  <si>
    <t>Samuel Koniar</t>
  </si>
  <si>
    <t>SK40 0200 0000 0017 8851 0253</t>
  </si>
  <si>
    <t>36128147</t>
  </si>
  <si>
    <t>Slovenský bowlingový zväz</t>
  </si>
  <si>
    <t>Dunajská 12</t>
  </si>
  <si>
    <t xml:space="preserve">Košice </t>
  </si>
  <si>
    <t>040 11</t>
  </si>
  <si>
    <t>www.slovakbowling.sk</t>
  </si>
  <si>
    <t xml:space="preserve">merkovskyv@gmail.com </t>
  </si>
  <si>
    <t xml:space="preserve">Vladimír Merkovský </t>
  </si>
  <si>
    <t>SK70 1100 0000 0026 2878 1403</t>
  </si>
  <si>
    <t>31770908</t>
  </si>
  <si>
    <t>Slovenský bridžový zväz</t>
  </si>
  <si>
    <t>Lopenícka 1/A</t>
  </si>
  <si>
    <t>www.bridgeclub.sk</t>
  </si>
  <si>
    <t>sbz@bridgeclub.sk</t>
  </si>
  <si>
    <t>Peter Belčák</t>
  </si>
  <si>
    <t>SK65 0900 0000 0001 7666 9007</t>
  </si>
  <si>
    <t>37841866</t>
  </si>
  <si>
    <t>Slovenský curlingový zväz</t>
  </si>
  <si>
    <t>Zahradnícka 27</t>
  </si>
  <si>
    <t>811 07</t>
  </si>
  <si>
    <t>www.curling.sk</t>
  </si>
  <si>
    <t>office@curling.sk</t>
  </si>
  <si>
    <t>Pavol Pitoňák</t>
  </si>
  <si>
    <t>Pavel Kocian</t>
  </si>
  <si>
    <t>SK82 0200 0000 0017 0714 0853</t>
  </si>
  <si>
    <t>34009388</t>
  </si>
  <si>
    <t>Slovenský cykloklub</t>
  </si>
  <si>
    <t>Námestie slobody 1716/6</t>
  </si>
  <si>
    <t>Piešťany</t>
  </si>
  <si>
    <t>921 01</t>
  </si>
  <si>
    <t>www.cykloklub.sk</t>
  </si>
  <si>
    <t>office@cykloklub.sk</t>
  </si>
  <si>
    <t>Michal Hlatký</t>
  </si>
  <si>
    <t>SK76 0200 0000 0014 3822 4951</t>
  </si>
  <si>
    <t>00687308</t>
  </si>
  <si>
    <t>Slovenský futbalový zväz</t>
  </si>
  <si>
    <t>Tomášikova 30C</t>
  </si>
  <si>
    <t>www.futbalsfz.sk</t>
  </si>
  <si>
    <t>msvvas@futbalsfz.sk</t>
  </si>
  <si>
    <t>Ján Kováčik</t>
  </si>
  <si>
    <t>Marcel Korinek</t>
  </si>
  <si>
    <t>SK80 0900 0000 0051 1021 1442</t>
  </si>
  <si>
    <t>00586455</t>
  </si>
  <si>
    <t>Slovenský horolezecký spolok JAMES</t>
  </si>
  <si>
    <t>www.james.sk</t>
  </si>
  <si>
    <t>office@james.sk</t>
  </si>
  <si>
    <t>Anton Pacek</t>
  </si>
  <si>
    <t>SK53 0200 0000 0017 7177 3057</t>
  </si>
  <si>
    <t>SK81 0200 0000 0039 3831 5859</t>
  </si>
  <si>
    <t>31805540</t>
  </si>
  <si>
    <t>Slovenský krasokorčuliarsky zväz</t>
  </si>
  <si>
    <t>Záhradnícka 752/95</t>
  </si>
  <si>
    <t>821 08</t>
  </si>
  <si>
    <t>www.kraso.sk</t>
  </si>
  <si>
    <t>slovakskating@kraso.sk</t>
  </si>
  <si>
    <t>Peter Majerník</t>
  </si>
  <si>
    <t>Jozef Beständig</t>
  </si>
  <si>
    <t>SK14 0200 0000 0017 8521 4758</t>
  </si>
  <si>
    <t>30793009</t>
  </si>
  <si>
    <t>Slovenský lukostrelecký zväz</t>
  </si>
  <si>
    <t>www.archerysvk.sk</t>
  </si>
  <si>
    <t>office@archerysvk.sk</t>
  </si>
  <si>
    <t>Vladimír Bužek</t>
  </si>
  <si>
    <t>SK53 0900 0000 0051 1920 0627</t>
  </si>
  <si>
    <t>00677604</t>
  </si>
  <si>
    <t>Slovenský národný aeroklub generála Milana Rastislava Štefánika</t>
  </si>
  <si>
    <t>Pri Rajčianke 49</t>
  </si>
  <si>
    <t>Žilina</t>
  </si>
  <si>
    <t>010 01</t>
  </si>
  <si>
    <t>www.sna.sk</t>
  </si>
  <si>
    <t>sna@sna.sk</t>
  </si>
  <si>
    <t>Miroslav Gábor</t>
  </si>
  <si>
    <t>Marcela Nagyová</t>
  </si>
  <si>
    <t>SK61 0900 0000 0051 8920 0921</t>
  </si>
  <si>
    <t>30811082</t>
  </si>
  <si>
    <t>Slovenský olympijský a športový výbor</t>
  </si>
  <si>
    <t>www.olympic.sk</t>
  </si>
  <si>
    <t>office@olympic.sk</t>
  </si>
  <si>
    <t>Anton Siekel</t>
  </si>
  <si>
    <t>Gábor Asványi; Patrik Hrbek</t>
  </si>
  <si>
    <t>421903584992; 421911090490</t>
  </si>
  <si>
    <t>SK07 1100 0000 0026 2702 3539</t>
  </si>
  <si>
    <t>31745661</t>
  </si>
  <si>
    <t>Slovenský paralympijský výbor</t>
  </si>
  <si>
    <t>Benediktiho 5</t>
  </si>
  <si>
    <t>www.spv.sk</t>
  </si>
  <si>
    <t>spcoffice@spv.sk</t>
  </si>
  <si>
    <t>Ján Riapoš</t>
  </si>
  <si>
    <t>Ján Riapoš; Maroš Čambal</t>
  </si>
  <si>
    <t>421905788436; 421257789713</t>
  </si>
  <si>
    <t>SK62 8120 0000 0014 1226 2060</t>
  </si>
  <si>
    <t>30688060</t>
  </si>
  <si>
    <t>Slovenský rýchlokorčuliarsky zväz</t>
  </si>
  <si>
    <t>Bancíkovej 17007/1A</t>
  </si>
  <si>
    <t>Bratislava 2</t>
  </si>
  <si>
    <t>821 03</t>
  </si>
  <si>
    <t>www.speedskating.sk</t>
  </si>
  <si>
    <t>info@speedskating.sk</t>
  </si>
  <si>
    <t>Ivana Iliašová</t>
  </si>
  <si>
    <t>Ján Magdoško</t>
  </si>
  <si>
    <t>SK49 5600 0000 0075 0146 2002</t>
  </si>
  <si>
    <t>30806836</t>
  </si>
  <si>
    <t>Slovenský stolnotenisový zväz</t>
  </si>
  <si>
    <t>Černockého 6</t>
  </si>
  <si>
    <t>831 53</t>
  </si>
  <si>
    <t>www.sstz.sk</t>
  </si>
  <si>
    <t>sstz1@sstz.sk</t>
  </si>
  <si>
    <t>Anton Hamran</t>
  </si>
  <si>
    <t>Ivica Hatalová</t>
  </si>
  <si>
    <t>SK09 0900 0000 0051 6511 8018</t>
  </si>
  <si>
    <t>SK45 0900 0000 0051 6511 9213</t>
  </si>
  <si>
    <t>00603341</t>
  </si>
  <si>
    <t>SLOVENSKÝ STRELECKÝ ZVÄZ</t>
  </si>
  <si>
    <t>Wolkrova 4</t>
  </si>
  <si>
    <t>851 01</t>
  </si>
  <si>
    <t>www.shooting.sk</t>
  </si>
  <si>
    <t>ssz@shooting.sk</t>
  </si>
  <si>
    <t>Miloslav Benca</t>
  </si>
  <si>
    <t>Ján Kulich</t>
  </si>
  <si>
    <t>SK12 0900 0000 0001 1080 4827</t>
  </si>
  <si>
    <t>17310571</t>
  </si>
  <si>
    <t>Slovenský šachový zväz</t>
  </si>
  <si>
    <t>Bernolákovo námestie 25</t>
  </si>
  <si>
    <t>Nové Zámky</t>
  </si>
  <si>
    <t>940 01</t>
  </si>
  <si>
    <t>www.chess.sk</t>
  </si>
  <si>
    <t>sekretariat@chess.sk</t>
  </si>
  <si>
    <t>Milan Roman</t>
  </si>
  <si>
    <t>Vladimír Szűcs</t>
  </si>
  <si>
    <t>SK71 1111 0000 0066 0114 7013</t>
  </si>
  <si>
    <t>30806437</t>
  </si>
  <si>
    <t>Slovenský šermiarsky zväz</t>
  </si>
  <si>
    <t>Trnavská cesta 39</t>
  </si>
  <si>
    <t>ww.slovak-fencing.sk</t>
  </si>
  <si>
    <t>slovak-fencing@slovak-fencing.sk</t>
  </si>
  <si>
    <t>Attila Érsek</t>
  </si>
  <si>
    <t>Gabriela Geršiová</t>
  </si>
  <si>
    <t>SK15 0200 0000 0017 8550 2151</t>
  </si>
  <si>
    <t>30811384</t>
  </si>
  <si>
    <t>Slovenský tenisový zväz</t>
  </si>
  <si>
    <t>Príkopova 6</t>
  </si>
  <si>
    <t>www.stz.sk</t>
  </si>
  <si>
    <t>stz@stz.sk</t>
  </si>
  <si>
    <t>Miloslav Mečíř</t>
  </si>
  <si>
    <t>Ivan Greguška</t>
  </si>
  <si>
    <t>SK34 0900 0000 0052 0010 1394</t>
  </si>
  <si>
    <t>00688304</t>
  </si>
  <si>
    <t>Slovenský veslársky zväz</t>
  </si>
  <si>
    <t>FTVŠ, Nábrežie armádneho generála Ludvíka Svobodu 4298/9</t>
  </si>
  <si>
    <t>814 69</t>
  </si>
  <si>
    <t>www.veslovanie.sk</t>
  </si>
  <si>
    <t>rowingslovakia@gmail.com</t>
  </si>
  <si>
    <t>Ján Žiška</t>
  </si>
  <si>
    <t>Stanislava Vičanová</t>
  </si>
  <si>
    <t>SK97 0200 0000 0017 8584 7256</t>
  </si>
  <si>
    <t>31791981</t>
  </si>
  <si>
    <t>SLOVENSKÝ ZÁPASNÍCKY ZVÄZ</t>
  </si>
  <si>
    <t>www.slovenskezapasenie.sk</t>
  </si>
  <si>
    <t>szz@zapasenie.sk</t>
  </si>
  <si>
    <t>Štefánia Galandová</t>
  </si>
  <si>
    <t xml:space="preserve">generálna sekretárka </t>
  </si>
  <si>
    <t>SK64 0200 0000 0017 8575 3954</t>
  </si>
  <si>
    <t>30811546</t>
  </si>
  <si>
    <t>Slovenský zväz bedmintonu</t>
  </si>
  <si>
    <t>Slovenská 19</t>
  </si>
  <si>
    <t>Prešov</t>
  </si>
  <si>
    <t>080 01</t>
  </si>
  <si>
    <t xml:space="preserve">www.bedminton.sk </t>
  </si>
  <si>
    <t xml:space="preserve">sekretar@bedminton.sk </t>
  </si>
  <si>
    <t>Zuzana Rajdugová</t>
  </si>
  <si>
    <t>SK47 5600 0000 0008 5511 7001</t>
  </si>
  <si>
    <t>35656743</t>
  </si>
  <si>
    <t>Slovenský zväz biatlonu</t>
  </si>
  <si>
    <t>Partizánska cesta 3501/71</t>
  </si>
  <si>
    <t>Banská Bystrica</t>
  </si>
  <si>
    <t>974 01</t>
  </si>
  <si>
    <t>www.biathlon.sk</t>
  </si>
  <si>
    <t>svk@biathlon.sk</t>
  </si>
  <si>
    <t>Peter Vozár</t>
  </si>
  <si>
    <t>Zuzana Donovalová</t>
  </si>
  <si>
    <t>SK28 0900 0000 0051 1924 9092</t>
  </si>
  <si>
    <t>36067580</t>
  </si>
  <si>
    <t>Slovenský zväz bobistov</t>
  </si>
  <si>
    <t>Líščie údolie 134</t>
  </si>
  <si>
    <t>841 01</t>
  </si>
  <si>
    <t>www.boby.sk</t>
  </si>
  <si>
    <t>szb@boby.sk</t>
  </si>
  <si>
    <t>Milan Majtán</t>
  </si>
  <si>
    <t>Zdenka Jagnešáková</t>
  </si>
  <si>
    <t>SK97 1100 0000 0026 2153 0361</t>
  </si>
  <si>
    <t>00684112</t>
  </si>
  <si>
    <t>Slovenský zväz cyklistiky</t>
  </si>
  <si>
    <t>Kukuričná 13</t>
  </si>
  <si>
    <t>www.cyklistikaszc.sk</t>
  </si>
  <si>
    <t>szc@cyklistikaszc.sk</t>
  </si>
  <si>
    <t>Peter Privara, Katarína Jakubová</t>
  </si>
  <si>
    <t>Michal Rohoň</t>
  </si>
  <si>
    <t>SK29 0200 0000 0017 8455 9156</t>
  </si>
  <si>
    <t>31806431</t>
  </si>
  <si>
    <t>Slovenský zväz dráhového golfu</t>
  </si>
  <si>
    <t>www.minigolfsport.sk</t>
  </si>
  <si>
    <t>manager@minigolfsport.sk</t>
  </si>
  <si>
    <t>František Drgoň</t>
  </si>
  <si>
    <t>René Šimanský</t>
  </si>
  <si>
    <t>SK44 0200 0000 0017 8760 5656</t>
  </si>
  <si>
    <t>31795421</t>
  </si>
  <si>
    <t>Slovenský zväz florbalu</t>
  </si>
  <si>
    <t>www.szfb.sk</t>
  </si>
  <si>
    <t>info@szfb.sk</t>
  </si>
  <si>
    <t>Martin Kopejtko</t>
  </si>
  <si>
    <t>Oto Divinský</t>
  </si>
  <si>
    <t>SK09 0900 0000 0051 0969 4061</t>
  </si>
  <si>
    <t>30774772</t>
  </si>
  <si>
    <t>Slovenský zväz hádzanej</t>
  </si>
  <si>
    <t>www.slovakhandball.sk</t>
  </si>
  <si>
    <t>szh@slovakhandball.sk</t>
  </si>
  <si>
    <t>Jaroslav Holeša</t>
  </si>
  <si>
    <t>Ivan Sabovik</t>
  </si>
  <si>
    <t>SK81 8420 0000 0001 7512 8786</t>
  </si>
  <si>
    <t>SK04 1111 0000 0010 5506 7004</t>
  </si>
  <si>
    <t>30793211</t>
  </si>
  <si>
    <t>Slovenský zväz jachtingu</t>
  </si>
  <si>
    <t>www.sailing.sk</t>
  </si>
  <si>
    <t>szj@sailing.sk</t>
  </si>
  <si>
    <t>Martin Mydlík</t>
  </si>
  <si>
    <t>Zuzana Vargová</t>
  </si>
  <si>
    <t>SK82 1100 0000 0029 4803 1855</t>
  </si>
  <si>
    <t>17308518</t>
  </si>
  <si>
    <t>Slovenský zväz Judo</t>
  </si>
  <si>
    <t>www.judo.sk</t>
  </si>
  <si>
    <t>szj@judo.sk</t>
  </si>
  <si>
    <t>Jozef Tománek ml., Pavel Zvara</t>
  </si>
  <si>
    <t>predseda, podpredseda</t>
  </si>
  <si>
    <t>Sophia Kanátová</t>
  </si>
  <si>
    <t>SK08 0200 0000 0017 8526 0359</t>
  </si>
  <si>
    <t>30811571</t>
  </si>
  <si>
    <t>Slovenský Zväz Karate</t>
  </si>
  <si>
    <t>www.karate.sk</t>
  </si>
  <si>
    <t>karate@karate.sk</t>
  </si>
  <si>
    <t>Daniel Líška</t>
  </si>
  <si>
    <t>Leopold Roman</t>
  </si>
  <si>
    <t>SK51 0200 0000 0017 8666 3854</t>
  </si>
  <si>
    <t>31119247</t>
  </si>
  <si>
    <t>Slovenský zväz kickboxu</t>
  </si>
  <si>
    <t xml:space="preserve">www.slovak-kickboxing.sk </t>
  </si>
  <si>
    <t>jkolozsy@gmail.com</t>
  </si>
  <si>
    <t>Jozef Kolozsy</t>
  </si>
  <si>
    <t>Viliam Sabol</t>
  </si>
  <si>
    <t>SK90 0200 0000 0017 8509 1655</t>
  </si>
  <si>
    <t>30845386</t>
  </si>
  <si>
    <t>Slovenský zväz ľadového hokeja</t>
  </si>
  <si>
    <t>Trnavská cesta 27/B</t>
  </si>
  <si>
    <t>www.hockeyslovakia.sk</t>
  </si>
  <si>
    <t>hujo@szlh.sk</t>
  </si>
  <si>
    <t>Miroslav Lažo</t>
  </si>
  <si>
    <t>Andrea Urbanová</t>
  </si>
  <si>
    <t>SK58 0200 0000 0013 0803 9053</t>
  </si>
  <si>
    <t>30788714</t>
  </si>
  <si>
    <t>Slovenský zväz moderného päťboja</t>
  </si>
  <si>
    <t>www.pentathlon.sk</t>
  </si>
  <si>
    <t>smpa@pentathlon.sk</t>
  </si>
  <si>
    <t>Dušan Poláček ml.</t>
  </si>
  <si>
    <t>Dušan Poláček st.</t>
  </si>
  <si>
    <t>SK71 0200 0000 0017 8531 6455</t>
  </si>
  <si>
    <t>30806518</t>
  </si>
  <si>
    <t>Slovenský zväz orientačných športov</t>
  </si>
  <si>
    <t>www.orienteering.sk</t>
  </si>
  <si>
    <t>slovakia@orienteering.sk</t>
  </si>
  <si>
    <t>Andrej Patráš</t>
  </si>
  <si>
    <t>Milan Mazúr</t>
  </si>
  <si>
    <t>SK88 1100 0000 0026 2876 2843</t>
  </si>
  <si>
    <t>31751075</t>
  </si>
  <si>
    <t>Slovenský zväz pozemného hokeja</t>
  </si>
  <si>
    <t>Jurkovičova 5</t>
  </si>
  <si>
    <t>www.szph.sk</t>
  </si>
  <si>
    <t>szph@szph.sk</t>
  </si>
  <si>
    <t>Ľudmila Pastorová</t>
  </si>
  <si>
    <t>Matej Boho</t>
  </si>
  <si>
    <t>SK12 0200 0000 0017 8578 5251</t>
  </si>
  <si>
    <t>37818058</t>
  </si>
  <si>
    <t>Slovenský zväz psích záprahov</t>
  </si>
  <si>
    <t>M.R.Štefánika 217</t>
  </si>
  <si>
    <t>Vranov nad Topľou</t>
  </si>
  <si>
    <t>093 01</t>
  </si>
  <si>
    <t>www.mushing.sk</t>
  </si>
  <si>
    <t>igorpribula11@gmail.com</t>
  </si>
  <si>
    <t>Igor Pribula</t>
  </si>
  <si>
    <t>SK61 5600 0000 0012 2522 5002</t>
  </si>
  <si>
    <t>SK12 5600 0000 0012 2522 2004</t>
  </si>
  <si>
    <t>31871526</t>
  </si>
  <si>
    <t>Slovenský zväz rybolovnej techniky</t>
  </si>
  <si>
    <t>Svornosti 69</t>
  </si>
  <si>
    <t>940 77</t>
  </si>
  <si>
    <t>www.szrtnz.sk</t>
  </si>
  <si>
    <t>szrtnz@szm.sk</t>
  </si>
  <si>
    <t>Juraj Mészáros</t>
  </si>
  <si>
    <t>SK93 0200 0000 3500 2413 6172</t>
  </si>
  <si>
    <t>31989373</t>
  </si>
  <si>
    <t>Slovenský zväz sánkarov</t>
  </si>
  <si>
    <t>Starý Smokovec 18074</t>
  </si>
  <si>
    <t>Vysoké Tatry</t>
  </si>
  <si>
    <t>062 01</t>
  </si>
  <si>
    <t>www.sane.sk</t>
  </si>
  <si>
    <t>sane@sane.sk</t>
  </si>
  <si>
    <t>Viera Bachárová Findurová</t>
  </si>
  <si>
    <t>SK77 7500 0000 0006 1310 1613</t>
  </si>
  <si>
    <t>17326087</t>
  </si>
  <si>
    <t>Slovenský zväz športovcov s mentálnym postihnutím</t>
  </si>
  <si>
    <t>SNP 90</t>
  </si>
  <si>
    <t>Košice-Lorinčík</t>
  </si>
  <si>
    <t>www.szsmp.sk</t>
  </si>
  <si>
    <t>robert@cassovianet.sk</t>
  </si>
  <si>
    <t>Róbert Luby</t>
  </si>
  <si>
    <t>Funkciapredseda</t>
  </si>
  <si>
    <t>42219922</t>
  </si>
  <si>
    <t>Slovenský zväz športového ju-jitsu</t>
  </si>
  <si>
    <t>Sládkovičova 454/16</t>
  </si>
  <si>
    <t>Martin</t>
  </si>
  <si>
    <t>036 01</t>
  </si>
  <si>
    <t>www.szsjj.sk</t>
  </si>
  <si>
    <t>predseda@szsjj.sk</t>
  </si>
  <si>
    <t>Miroslav Ševčík</t>
  </si>
  <si>
    <t>SK04 1100 0000 0029 4113 5395</t>
  </si>
  <si>
    <t>51118831</t>
  </si>
  <si>
    <t>Slovenský zväz športového rybolovu</t>
  </si>
  <si>
    <t>Andreja Kmeťa 314/20</t>
  </si>
  <si>
    <t>www.szsr.sk</t>
  </si>
  <si>
    <t>sekretariatszsr@gmail.com</t>
  </si>
  <si>
    <t>Jaroslav Sámela</t>
  </si>
  <si>
    <t>Mária Sprušanská</t>
  </si>
  <si>
    <t>SK96 0200 0000 0041 7420 1353</t>
  </si>
  <si>
    <t>00684767</t>
  </si>
  <si>
    <t>Slovenský zväz tanečných športov</t>
  </si>
  <si>
    <t>www.szts.sk</t>
  </si>
  <si>
    <t>szts@szts.sk</t>
  </si>
  <si>
    <t>Peter Ivanič</t>
  </si>
  <si>
    <t>SK50 0200 0000 0019 7814 8953</t>
  </si>
  <si>
    <t>22665234</t>
  </si>
  <si>
    <t>Slovenský zväz telesne postihnutých športovcov</t>
  </si>
  <si>
    <t>www.sztps.sk</t>
  </si>
  <si>
    <t>tps@sztps.sk</t>
  </si>
  <si>
    <t>Ján Riapoš
Martina Balcová</t>
  </si>
  <si>
    <t>421905788436;
421918940356</t>
  </si>
  <si>
    <t>SK47 8120 0000 0014 1246 5060</t>
  </si>
  <si>
    <t>30793203</t>
  </si>
  <si>
    <t>Slovenský zväz vodného lyžovania a wakeboardingu</t>
  </si>
  <si>
    <t>Garbiarska 5</t>
  </si>
  <si>
    <t>www.waterski.sk</t>
  </si>
  <si>
    <t>waterski@waterski.sk</t>
  </si>
  <si>
    <t>Alexander Vaško</t>
  </si>
  <si>
    <t>Denisa Oravcová</t>
  </si>
  <si>
    <t>SK65 0200 0000 0017 8165 3358</t>
  </si>
  <si>
    <t>00681768</t>
  </si>
  <si>
    <t>Slovenský zväz vodného motorizmu</t>
  </si>
  <si>
    <t>Trnavská cesta 29</t>
  </si>
  <si>
    <t>832 84</t>
  </si>
  <si>
    <t>www.szvm.sk</t>
  </si>
  <si>
    <t>szvm@szvm.sk</t>
  </si>
  <si>
    <t>Marian Jung</t>
  </si>
  <si>
    <t>SK48 0900 0000 0051 2383 8869</t>
  </si>
  <si>
    <t>31796079</t>
  </si>
  <si>
    <t>Slovenský zväz vzpierania</t>
  </si>
  <si>
    <t>www.vzpieranie.sk</t>
  </si>
  <si>
    <t xml:space="preserve">chairmanswf@gmail.com </t>
  </si>
  <si>
    <t>Tomáš Chovanec</t>
  </si>
  <si>
    <t>SK44 0200 0000 0017 8558 1654</t>
  </si>
  <si>
    <t>30811406</t>
  </si>
  <si>
    <t>Špeciálne olympiády Slovensko</t>
  </si>
  <si>
    <t>www.specialolympics.sk</t>
  </si>
  <si>
    <t>office@specialolympics.sk</t>
  </si>
  <si>
    <t>Eva Gažová</t>
  </si>
  <si>
    <t>Národná riaditeľka</t>
  </si>
  <si>
    <t>SK31 0200 0000 0013 5172 7951</t>
  </si>
  <si>
    <t>53007344</t>
  </si>
  <si>
    <t>Teqballová federácia Slovensko</t>
  </si>
  <si>
    <t>Jazdecká 13198/1A</t>
  </si>
  <si>
    <t xml:space="preserve">080 01 </t>
  </si>
  <si>
    <t>www.teq.sk</t>
  </si>
  <si>
    <t>info@teq.sk</t>
  </si>
  <si>
    <t>Artúr Benes</t>
  </si>
  <si>
    <t>SK21 1111 0000 0016 2429 8006</t>
  </si>
  <si>
    <t>35538015</t>
  </si>
  <si>
    <t>Združenie šípkarských organizácií</t>
  </si>
  <si>
    <t>Szakkayho 1</t>
  </si>
  <si>
    <t>www.slovakiadart.sk</t>
  </si>
  <si>
    <t>info@sipky.sk</t>
  </si>
  <si>
    <t>Karol Kirchner</t>
  </si>
  <si>
    <t>SK26 0900 0000 0005 7536 2504</t>
  </si>
  <si>
    <t>00585319</t>
  </si>
  <si>
    <t>Zväz potápačov Slovenska</t>
  </si>
  <si>
    <t>www.zps-diving.sk</t>
  </si>
  <si>
    <t>zps@zps-diving.sk</t>
  </si>
  <si>
    <t>Roman Baláž</t>
  </si>
  <si>
    <t>Zuzana Žecová</t>
  </si>
  <si>
    <t>SK26 0200 0000 0017 8515 2753</t>
  </si>
  <si>
    <t>42132690</t>
  </si>
  <si>
    <t>Zväz slovenského kolieskového korčuľovania</t>
  </si>
  <si>
    <t>Trnavská 3273/37</t>
  </si>
  <si>
    <t>www.slovakskate.sk</t>
  </si>
  <si>
    <t>president@slovakskate.sk</t>
  </si>
  <si>
    <t>Štefan Pjontek</t>
  </si>
  <si>
    <t>SK68 0200 0000 0046 8802 7153</t>
  </si>
  <si>
    <t>50671669</t>
  </si>
  <si>
    <t>Zväz slovenského lyžovania</t>
  </si>
  <si>
    <t>Galvaniho 16617/17A</t>
  </si>
  <si>
    <t>821 04</t>
  </si>
  <si>
    <t>www.zsl.sk</t>
  </si>
  <si>
    <t>sekretariat@zsl.sk</t>
  </si>
  <si>
    <t>Martin Paško</t>
  </si>
  <si>
    <t>Radovan Cagala</t>
  </si>
  <si>
    <t>SK72 0900 0000 0051 8522 2656</t>
  </si>
  <si>
    <t>Predmet
(názov, miesto, termín, parametre)</t>
  </si>
  <si>
    <t>Schválená
(eur)</t>
  </si>
  <si>
    <t>SF
(%)</t>
  </si>
  <si>
    <t>B/K</t>
  </si>
  <si>
    <t>ico+ucel</t>
  </si>
  <si>
    <t>ico+ppg</t>
  </si>
  <si>
    <t>Šport</t>
  </si>
  <si>
    <t>ICO+PPG+BK</t>
  </si>
  <si>
    <t>Zoraď</t>
  </si>
  <si>
    <t>ico+ucel+B/K</t>
  </si>
  <si>
    <t>zabezpečenie činnosti a úloh v roku 2025</t>
  </si>
  <si>
    <t>B</t>
  </si>
  <si>
    <t>Antušeková Adela</t>
  </si>
  <si>
    <t>Antušeková Martina</t>
  </si>
  <si>
    <t>Birošová Tereza</t>
  </si>
  <si>
    <t>Debnár Šimon</t>
  </si>
  <si>
    <t>Ďuriš Matúš</t>
  </si>
  <si>
    <t>Jánošíková Jana</t>
  </si>
  <si>
    <t>Jelínek Rastislav</t>
  </si>
  <si>
    <t>Keinath Thomas</t>
  </si>
  <si>
    <t>Krištofičová Ivana</t>
  </si>
  <si>
    <t>Lepótová Amália</t>
  </si>
  <si>
    <t>Novotná Eva</t>
  </si>
  <si>
    <t>Pristač Dávid</t>
  </si>
  <si>
    <t>Tutura Marek</t>
  </si>
  <si>
    <t>Vaco Marek</t>
  </si>
  <si>
    <t>značenie turistických trás</t>
  </si>
  <si>
    <t>Medzinárodný maratón mieru 2025</t>
  </si>
  <si>
    <t>americký futbal - bežné transfery</t>
  </si>
  <si>
    <t>americký futbal</t>
  </si>
  <si>
    <t>boccia - bežné transfery</t>
  </si>
  <si>
    <t>boccia</t>
  </si>
  <si>
    <t>boule lyonnaise - bežné transfery</t>
  </si>
  <si>
    <t>boule lyonnaise</t>
  </si>
  <si>
    <t>wushu - bežné transfery</t>
  </si>
  <si>
    <t>wushu</t>
  </si>
  <si>
    <t>dynamická streľba - bežné transfery</t>
  </si>
  <si>
    <t>dynamická streľba</t>
  </si>
  <si>
    <t>fitnes a kulturistika - bežné transfery</t>
  </si>
  <si>
    <t>fitnes a kulturistika</t>
  </si>
  <si>
    <t>silové športy - bežné transfery</t>
  </si>
  <si>
    <t>silové športy</t>
  </si>
  <si>
    <t>Barbier Michal</t>
  </si>
  <si>
    <t>Bellák Jakub</t>
  </si>
  <si>
    <t>športy s lietajúcim diskom - bežné transfery</t>
  </si>
  <si>
    <t>športy s lietajúcim diskom</t>
  </si>
  <si>
    <t>go - bežné transfery</t>
  </si>
  <si>
    <t>go</t>
  </si>
  <si>
    <t>korfbal - bežné transfery</t>
  </si>
  <si>
    <t>korfbal</t>
  </si>
  <si>
    <t>automobilový šport - bežné transfery</t>
  </si>
  <si>
    <t>automobilový šport</t>
  </si>
  <si>
    <t>automobilový šport - kapitálové transfery</t>
  </si>
  <si>
    <t>K</t>
  </si>
  <si>
    <t>Gašparovič Jakub</t>
  </si>
  <si>
    <t>Homola Matej</t>
  </si>
  <si>
    <t>pretláčanie rukou - bežné transfery</t>
  </si>
  <si>
    <t>pretláčanie rukou</t>
  </si>
  <si>
    <t>taekwondo - bežné transfery</t>
  </si>
  <si>
    <t>taekwondo</t>
  </si>
  <si>
    <t>zabezpečenie a rozvoj športu taekwondo zdravotne postihnutých športovcov</t>
  </si>
  <si>
    <t>Bérešová Adriana</t>
  </si>
  <si>
    <t>Aktivity a úlohy v oblasti univerzitného športu v roku 2025</t>
  </si>
  <si>
    <t>baseball - bežné transfery</t>
  </si>
  <si>
    <t>baseball</t>
  </si>
  <si>
    <t>basketbal - bežné transfery</t>
  </si>
  <si>
    <t>basketbal</t>
  </si>
  <si>
    <t>box - bežné transfery</t>
  </si>
  <si>
    <t>box</t>
  </si>
  <si>
    <t>Triebeľová Jessica</t>
  </si>
  <si>
    <t>pétanque - bežné transfery</t>
  </si>
  <si>
    <t>pétanque</t>
  </si>
  <si>
    <t>golf - bežné transfery</t>
  </si>
  <si>
    <t>golf</t>
  </si>
  <si>
    <t>zabezpečenie a rozvoj športu golf zdravotne postihnutých športovcov</t>
  </si>
  <si>
    <t>Teták Tadeáš</t>
  </si>
  <si>
    <t>gymnastika - bežné transfery</t>
  </si>
  <si>
    <t>gymnastika</t>
  </si>
  <si>
    <t>gymnastika - kapitálové transfery</t>
  </si>
  <si>
    <t>cheerleading - bežné transfery</t>
  </si>
  <si>
    <t>cheerleading</t>
  </si>
  <si>
    <t>jazdectvo - bežné transfery</t>
  </si>
  <si>
    <t>jazdectvo</t>
  </si>
  <si>
    <t>kanoistika - bežné transfery</t>
  </si>
  <si>
    <t>kanoistika</t>
  </si>
  <si>
    <t>kanoistika - kapitálové transfery</t>
  </si>
  <si>
    <t>Abrahámová Karolína</t>
  </si>
  <si>
    <t>Bábik Martin</t>
  </si>
  <si>
    <t>Baláž Samuel</t>
  </si>
  <si>
    <t>Beňuš Matej</t>
  </si>
  <si>
    <t>Bergendi Sofia</t>
  </si>
  <si>
    <t>Botek Adam</t>
  </si>
  <si>
    <t>Bugár Reka</t>
  </si>
  <si>
    <t>Čulenová Dagmar</t>
  </si>
  <si>
    <t>Doktorík Dominik</t>
  </si>
  <si>
    <t>Dorner Milan</t>
  </si>
  <si>
    <t>Duda Filip</t>
  </si>
  <si>
    <t>Egyházy Dominik</t>
  </si>
  <si>
    <t>Gacsal Ákos</t>
  </si>
  <si>
    <t>Gavorová Hana</t>
  </si>
  <si>
    <t>Grigar Jakub</t>
  </si>
  <si>
    <t>Hvojníková Nikola</t>
  </si>
  <si>
    <t>Kořínek Matyáš</t>
  </si>
  <si>
    <t>Krajčí Samuel</t>
  </si>
  <si>
    <t>Lepi Máté</t>
  </si>
  <si>
    <t>Lukáč Teo Peter</t>
  </si>
  <si>
    <t>Luknárová Emanuela</t>
  </si>
  <si>
    <t>Marsal Máté</t>
  </si>
  <si>
    <t>Mintálová Eliška</t>
  </si>
  <si>
    <t>Mirgorodský Marko</t>
  </si>
  <si>
    <t>Myšák Denis</t>
  </si>
  <si>
    <t>Paňková Zuzana</t>
  </si>
  <si>
    <t>Pecsuková Katarína</t>
  </si>
  <si>
    <t>Rumanský Richard</t>
  </si>
  <si>
    <t>Ružič Patrik</t>
  </si>
  <si>
    <t>Sidová Bianka</t>
  </si>
  <si>
    <t>Skubík Dávid</t>
  </si>
  <si>
    <t>Stanovská Soňa</t>
  </si>
  <si>
    <t>Szabó Maximilián</t>
  </si>
  <si>
    <t>Ševčík Jakub</t>
  </si>
  <si>
    <t>Švecová Romana</t>
  </si>
  <si>
    <t>Tóth Ludovít</t>
  </si>
  <si>
    <t>Zalka Csaba</t>
  </si>
  <si>
    <t>Zemánková Hana</t>
  </si>
  <si>
    <t>lakros - bežné transfery</t>
  </si>
  <si>
    <t>lakros</t>
  </si>
  <si>
    <t>motocyklový šport - bežné transfery</t>
  </si>
  <si>
    <t>motocyklový šport</t>
  </si>
  <si>
    <t>Svitko Štefan</t>
  </si>
  <si>
    <t>Vaculík Martin</t>
  </si>
  <si>
    <t>Zlatá prilba SNP Žarnovica</t>
  </si>
  <si>
    <t>thajský box - bežné transfery</t>
  </si>
  <si>
    <t>thajský box</t>
  </si>
  <si>
    <t>Chochlíková Monika</t>
  </si>
  <si>
    <t>plavecké športy - bežné transfery</t>
  </si>
  <si>
    <t>plavecké športy</t>
  </si>
  <si>
    <t>plavecké športy - kapitálové transfery</t>
  </si>
  <si>
    <t>Bernathova Michaela</t>
  </si>
  <si>
    <t>Diky Chiara</t>
  </si>
  <si>
    <t>Duša Matej</t>
  </si>
  <si>
    <t>Hrnčárová Alexandra</t>
  </si>
  <si>
    <t>Košťál Samuel</t>
  </si>
  <si>
    <t>Krajčovičová Lea</t>
  </si>
  <si>
    <t>Nagy Richard</t>
  </si>
  <si>
    <t>Podmaníková Andrea</t>
  </si>
  <si>
    <t>Potocká Tamara</t>
  </si>
  <si>
    <t>Slušná Lilian</t>
  </si>
  <si>
    <t>Strapeková Žofia</t>
  </si>
  <si>
    <t>štafeta - plávanie</t>
  </si>
  <si>
    <t>rugby - bežné transfery</t>
  </si>
  <si>
    <t>rugby</t>
  </si>
  <si>
    <t>skialpinizmus - bežné transfery</t>
  </si>
  <si>
    <t>skialpinizmus</t>
  </si>
  <si>
    <t>dvojica - skialpinizmus (dospelí mix)</t>
  </si>
  <si>
    <t>Jagerčíková Marianna</t>
  </si>
  <si>
    <t>Šiarnik Jakub</t>
  </si>
  <si>
    <t>softbal - bežné transfery</t>
  </si>
  <si>
    <t>softbal</t>
  </si>
  <si>
    <t>squash - bežné transfery</t>
  </si>
  <si>
    <t>squash</t>
  </si>
  <si>
    <t>triatlon - bežné transfery</t>
  </si>
  <si>
    <t>triatlon</t>
  </si>
  <si>
    <t>zabezpečenie a rozvoj športu triatlon zdravotne postihnutých športovcov</t>
  </si>
  <si>
    <t>Ivančík Dominik</t>
  </si>
  <si>
    <t>Michaličková Zuzana</t>
  </si>
  <si>
    <t>Vráblová Margaréta</t>
  </si>
  <si>
    <t>volejbal - bežné transfery</t>
  </si>
  <si>
    <t>volejbal</t>
  </si>
  <si>
    <t>atletika - bežné transfery</t>
  </si>
  <si>
    <t>atletika</t>
  </si>
  <si>
    <t>atletika - kapitálové transfery</t>
  </si>
  <si>
    <t>Burzalová Hana</t>
  </si>
  <si>
    <t>Černý Dominik</t>
  </si>
  <si>
    <t>Federič Filip</t>
  </si>
  <si>
    <t>Forster Viktória</t>
  </si>
  <si>
    <t>Frličková Laura</t>
  </si>
  <si>
    <t>Gajanová Gabriela</t>
  </si>
  <si>
    <t>Ruffíni Robert</t>
  </si>
  <si>
    <t>Slezáková Rebecca</t>
  </si>
  <si>
    <t>Volko Ján</t>
  </si>
  <si>
    <t>50. ročník atletického mítingu P-T-S</t>
  </si>
  <si>
    <t>biliard - bežné transfery</t>
  </si>
  <si>
    <t>biliard</t>
  </si>
  <si>
    <t>bowling - bežné transfery</t>
  </si>
  <si>
    <t>bowling</t>
  </si>
  <si>
    <t>bridž - bežné transfery</t>
  </si>
  <si>
    <t>bridž</t>
  </si>
  <si>
    <t>curling - bežné transfery</t>
  </si>
  <si>
    <t>curling</t>
  </si>
  <si>
    <t>značenie cykloturistických trás</t>
  </si>
  <si>
    <t>futbal - bežné transfery</t>
  </si>
  <si>
    <t>futbal</t>
  </si>
  <si>
    <t>futbal - kapitálové transfery</t>
  </si>
  <si>
    <t>horolezectvo - bežné transfery</t>
  </si>
  <si>
    <t>horolezectvo</t>
  </si>
  <si>
    <t>športové lezenie - bežné transfery</t>
  </si>
  <si>
    <t>športové lezenie</t>
  </si>
  <si>
    <t>zabezpečenie a rozvoj športu para lezenie zdravotne postihnutých športovcov</t>
  </si>
  <si>
    <t>Buršíková Martina</t>
  </si>
  <si>
    <t>Slobodová Lea</t>
  </si>
  <si>
    <t>krasokorčuľovanie - bežné transfery</t>
  </si>
  <si>
    <t>krasokorčuľovanie</t>
  </si>
  <si>
    <t>Hagara Adam</t>
  </si>
  <si>
    <t>lukostreľba - bežné transfery</t>
  </si>
  <si>
    <t>lukostreľba</t>
  </si>
  <si>
    <t>Baránková Denisa</t>
  </si>
  <si>
    <t>letecké športy - bežné transfery</t>
  </si>
  <si>
    <t>letecké športy</t>
  </si>
  <si>
    <t>činnosť Slovenského olympijského a športového výboru</t>
  </si>
  <si>
    <t>zabezpečenie účasti športovej reprezentácie SR na Letnom Európskom olympijskom festivale mládeže (EYOF) v Skopje, Severné Macedónsko</t>
  </si>
  <si>
    <t>zabezpečenie účasti športovej reprezentácie SR na Svetových hrách 2025 v Čcheng-tu, Čína</t>
  </si>
  <si>
    <t>zabezpečenie účasti športovej reprezentácie SR na Zimnom Európskom olympijskom festivale mládeže (EYOF) v Bakuriani, Gruzínsko</t>
  </si>
  <si>
    <t>Slovenské olympijské a športové múzeum</t>
  </si>
  <si>
    <t>Športovec roka 2024</t>
  </si>
  <si>
    <t>činnosť Slovenského paralympijského výboru</t>
  </si>
  <si>
    <t>Blattnerová Tatiana</t>
  </si>
  <si>
    <t>Čuchran Ladislav</t>
  </si>
  <si>
    <t>Funková Kristína</t>
  </si>
  <si>
    <t>Kubová Alžbeta</t>
  </si>
  <si>
    <t>Kuřeja Marián</t>
  </si>
  <si>
    <t>Laczkó Dušan</t>
  </si>
  <si>
    <t>Malenovský Radoslav</t>
  </si>
  <si>
    <t>Petrikovičová Karin</t>
  </si>
  <si>
    <t>Vadovičová Veronika</t>
  </si>
  <si>
    <t>rýchlokorčuľovanie - bežné transfery</t>
  </si>
  <si>
    <t>rýchlokorčuľovanie</t>
  </si>
  <si>
    <t>Tokárová Tamara</t>
  </si>
  <si>
    <t>stolný tenis - bežné transfery</t>
  </si>
  <si>
    <t>stolný tenis</t>
  </si>
  <si>
    <t>stolný tenis - kapitálové transfery</t>
  </si>
  <si>
    <t>družstvo - dospelí - ženy</t>
  </si>
  <si>
    <t>družstvo - juniori - muži</t>
  </si>
  <si>
    <t>Wang Yang</t>
  </si>
  <si>
    <t>streľba - bežné transfery</t>
  </si>
  <si>
    <t>streľba</t>
  </si>
  <si>
    <t>streľba - kapitálové transfery</t>
  </si>
  <si>
    <t>Barteková Danka</t>
  </si>
  <si>
    <t>dvojica - trap mix (dospelí)</t>
  </si>
  <si>
    <t>dvojica - VzPu mix (dospelí)</t>
  </si>
  <si>
    <t>Hocková Miroslava</t>
  </si>
  <si>
    <t>Hocková Vanesa</t>
  </si>
  <si>
    <t>Jány Patrik</t>
  </si>
  <si>
    <t>Kortišová Emma</t>
  </si>
  <si>
    <t>Kovačócy Marián</t>
  </si>
  <si>
    <t>Mohyla Marco</t>
  </si>
  <si>
    <t>Štefečeková Rehák Zuzana</t>
  </si>
  <si>
    <t>Štibravá Monika</t>
  </si>
  <si>
    <t>Tužinský Juraj</t>
  </si>
  <si>
    <t>Zajíčková Adriana</t>
  </si>
  <si>
    <t>šach - bežné transfery</t>
  </si>
  <si>
    <t>šach</t>
  </si>
  <si>
    <t>zabezpečenie a rozvoj športu šach zdravotne postihnutých športovcov</t>
  </si>
  <si>
    <t>šerm - bežné transfery</t>
  </si>
  <si>
    <t>šerm</t>
  </si>
  <si>
    <t>družstvo - fleuret (juniori - muži)</t>
  </si>
  <si>
    <t>tenis - bežné transfery</t>
  </si>
  <si>
    <t>tenis</t>
  </si>
  <si>
    <t>tenis - kapitálové transfery</t>
  </si>
  <si>
    <t>Jamrichová Renáta</t>
  </si>
  <si>
    <t>Krajčí Michal</t>
  </si>
  <si>
    <t>Pohánková Mia</t>
  </si>
  <si>
    <t>Schmiedlová Karolína Anna</t>
  </si>
  <si>
    <t>Šramková Tamara</t>
  </si>
  <si>
    <t>Vargová Nina</t>
  </si>
  <si>
    <t>Žabková Kiara</t>
  </si>
  <si>
    <t>veslovanie - bežné transfery</t>
  </si>
  <si>
    <t>veslovanie</t>
  </si>
  <si>
    <t>veslovanie - kapitálové transfery</t>
  </si>
  <si>
    <t>zabezpečenie a rozvoj športu veslovanie zdravotne postihnutých športovcov</t>
  </si>
  <si>
    <t>Strečanský Peter</t>
  </si>
  <si>
    <t>Šimek Oliver</t>
  </si>
  <si>
    <t>Žemla Michal</t>
  </si>
  <si>
    <t>zápasenie - bežné transfery</t>
  </si>
  <si>
    <t>zápasenie</t>
  </si>
  <si>
    <t>Görcs Lara</t>
  </si>
  <si>
    <t>Hegedus Réka</t>
  </si>
  <si>
    <t>Jakšík Adam</t>
  </si>
  <si>
    <t>Makoev Boris</t>
  </si>
  <si>
    <t>Molnár Zsuzsanna</t>
  </si>
  <si>
    <t>Salkazanov Tajmuraz</t>
  </si>
  <si>
    <t>Tsakulov Batyrbek</t>
  </si>
  <si>
    <t>bedminton - bežné transfery</t>
  </si>
  <si>
    <t>bedminton</t>
  </si>
  <si>
    <t>zabezpečenie a rozvoj športu bedminton zdravotne postihnutých športovcov</t>
  </si>
  <si>
    <t>biatlon - bežné transfery</t>
  </si>
  <si>
    <t>biatlon</t>
  </si>
  <si>
    <t>biatlon - kapitálové transfery</t>
  </si>
  <si>
    <t>Bátovská Fialková Paulína</t>
  </si>
  <si>
    <t>Borguľa Jakub</t>
  </si>
  <si>
    <t>Kapustová Ema</t>
  </si>
  <si>
    <t>štafeta - biatlon - juniori</t>
  </si>
  <si>
    <t>štafeta - biatlon - juniorky</t>
  </si>
  <si>
    <t>boby a skeleton - bežné transfery</t>
  </si>
  <si>
    <t>boby a skeleton</t>
  </si>
  <si>
    <t>boby a skeleton - kapitálové transfery</t>
  </si>
  <si>
    <t>cyklistika - bežné transfery</t>
  </si>
  <si>
    <t>cyklistika</t>
  </si>
  <si>
    <t>zabezpečenie a rozvoj športu cyklistika zdravotne postihnutých športovcov</t>
  </si>
  <si>
    <t>Čorej Jozef</t>
  </si>
  <si>
    <t>Chladoňová Viktória</t>
  </si>
  <si>
    <t>Jenčušová Nora</t>
  </si>
  <si>
    <t>Kubiš Lukáš</t>
  </si>
  <si>
    <t>Kuril Patrik</t>
  </si>
  <si>
    <t>Maniková Dominika</t>
  </si>
  <si>
    <t>Metelka Jozef</t>
  </si>
  <si>
    <t>Strečko Ondrej</t>
  </si>
  <si>
    <t>Svrček Martin</t>
  </si>
  <si>
    <t>Medzinárodné cyklistické preteky Okolo Slovenska</t>
  </si>
  <si>
    <t>Zorganizovanie kongresu európskej cyklistickej únie na Slovensku</t>
  </si>
  <si>
    <t>dráhový golf - bežné transfery</t>
  </si>
  <si>
    <t>dráhový golf</t>
  </si>
  <si>
    <t>florbal - bežné transfery</t>
  </si>
  <si>
    <t>florbal</t>
  </si>
  <si>
    <t>hádzaná - bežné transfery</t>
  </si>
  <si>
    <t>hádzaná</t>
  </si>
  <si>
    <t>jachting - bežné transfery</t>
  </si>
  <si>
    <t>jachting</t>
  </si>
  <si>
    <t>Kubín Róbert</t>
  </si>
  <si>
    <t>judo - bežné transfery</t>
  </si>
  <si>
    <t>judo</t>
  </si>
  <si>
    <t>Ádam Viktor</t>
  </si>
  <si>
    <t>Fízeľ Márius</t>
  </si>
  <si>
    <t>Fízeľová Ema</t>
  </si>
  <si>
    <t>Krížová Lili Kristína</t>
  </si>
  <si>
    <t>Maťašeje Benjamín</t>
  </si>
  <si>
    <t>Scheffel Oliver</t>
  </si>
  <si>
    <t>Tománková Patrícia</t>
  </si>
  <si>
    <t>karate - bežné transfery</t>
  </si>
  <si>
    <t>karate</t>
  </si>
  <si>
    <t>karate - kapitálové transfery</t>
  </si>
  <si>
    <t>zabezpečenie a rozvoj športu karate zdravotne postihnutých športovcov</t>
  </si>
  <si>
    <t>Bakoš Suchánková Ingrida</t>
  </si>
  <si>
    <t>kickbox - bežné transfery</t>
  </si>
  <si>
    <t>kickbox</t>
  </si>
  <si>
    <t>Cmárová Lucia</t>
  </si>
  <si>
    <t>Tessier Lucia</t>
  </si>
  <si>
    <t>ľadový hokej - bežné transfery</t>
  </si>
  <si>
    <t>ľadový hokej</t>
  </si>
  <si>
    <t>ľadový hokej - kapitálové transfery</t>
  </si>
  <si>
    <t>moderný päťboj - bežné transfery</t>
  </si>
  <si>
    <t>moderný päťboj</t>
  </si>
  <si>
    <t>orientačné športy - bežné transfery</t>
  </si>
  <si>
    <t>orientačné športy</t>
  </si>
  <si>
    <t>pozemný hokej - bežné transfery</t>
  </si>
  <si>
    <t>pozemný hokej</t>
  </si>
  <si>
    <t>pozemný hokej - kapitálové transfery</t>
  </si>
  <si>
    <t>psie záprahy - bežné transfery</t>
  </si>
  <si>
    <t>psie záprahy</t>
  </si>
  <si>
    <t>rybolovná technika - bežné transfery</t>
  </si>
  <si>
    <t>rybolovná technika</t>
  </si>
  <si>
    <t>sánkovanie - bežné transfery</t>
  </si>
  <si>
    <t>sánkovanie</t>
  </si>
  <si>
    <t>sánkovanie - kapitálové transfery</t>
  </si>
  <si>
    <t>ju-jitsu - bežné transfery</t>
  </si>
  <si>
    <t>ju-jitsu</t>
  </si>
  <si>
    <t>športové rybárstvo - bežné transfery</t>
  </si>
  <si>
    <t>športové rybárstvo</t>
  </si>
  <si>
    <t>tanečný šport - bežné transfery</t>
  </si>
  <si>
    <t>tanečný šport</t>
  </si>
  <si>
    <t>zabezpečenie činnosti a úloh SZTPŠ v roku 2025</t>
  </si>
  <si>
    <t>Csejtey Richard</t>
  </si>
  <si>
    <t>Dorič Martin</t>
  </si>
  <si>
    <t>družstvo - boccia (BC1-2)</t>
  </si>
  <si>
    <t>družstvo - boccia (BC4)</t>
  </si>
  <si>
    <t>Ivan Dávid</t>
  </si>
  <si>
    <t>Jankechová Eliška</t>
  </si>
  <si>
    <t>Kánová Alena</t>
  </si>
  <si>
    <t>Král Tomáš</t>
  </si>
  <si>
    <t>Lovaš Peter</t>
  </si>
  <si>
    <t>Ludrovský Martin</t>
  </si>
  <si>
    <t>Masaryk Tomáš</t>
  </si>
  <si>
    <t>Mezík Róbert</t>
  </si>
  <si>
    <t>Mihálik Peter</t>
  </si>
  <si>
    <t>Pavlík Marcel</t>
  </si>
  <si>
    <t>Riapoš Ján</t>
  </si>
  <si>
    <t>Strehársky Martin</t>
  </si>
  <si>
    <t>Trávníček Boris</t>
  </si>
  <si>
    <t>Vladovičová Lucia</t>
  </si>
  <si>
    <t>Vozárová Kristína</t>
  </si>
  <si>
    <t>vodné lyžovanie - bežné transfery</t>
  </si>
  <si>
    <t>vodné lyžovanie</t>
  </si>
  <si>
    <t>vodný motorizmus - bežné transfery</t>
  </si>
  <si>
    <t>vodný motorizmus</t>
  </si>
  <si>
    <t>Jung Šimon</t>
  </si>
  <si>
    <t>vzpieranie - bežné transfery</t>
  </si>
  <si>
    <t>vzpieranie</t>
  </si>
  <si>
    <t>vzpieranie - kapitálové transfery</t>
  </si>
  <si>
    <t>teqball - bežné transfery</t>
  </si>
  <si>
    <t>teqball</t>
  </si>
  <si>
    <t>teqball - kapitálové transfery</t>
  </si>
  <si>
    <t>šípky - bežné transfery</t>
  </si>
  <si>
    <t>šípky</t>
  </si>
  <si>
    <t>potápačské športy - bežné transfery</t>
  </si>
  <si>
    <t>potápačské športy</t>
  </si>
  <si>
    <t>Hrašková Zuzana</t>
  </si>
  <si>
    <t>kolieskové korčuľovanie - bežné transfery</t>
  </si>
  <si>
    <t>kolieskové korčuľovanie</t>
  </si>
  <si>
    <t>Tury Richard</t>
  </si>
  <si>
    <t>lyžovanie - bežné transfery</t>
  </si>
  <si>
    <t>lyžovanie</t>
  </si>
  <si>
    <t>lyžovanie - kapitálové transfery</t>
  </si>
  <si>
    <t>zabezpečenie a rozvoj športu lyžovanie zdravotne postihnutých športovcov</t>
  </si>
  <si>
    <t>Haraus Miroslav + navádzač</t>
  </si>
  <si>
    <t>Jaroš Samuel</t>
  </si>
  <si>
    <t>Pitoňáková Sára</t>
  </si>
  <si>
    <t>Rexová Alexandra + navádzač</t>
  </si>
  <si>
    <t>Sakál Samuel</t>
  </si>
  <si>
    <t>Vlhová Petra</t>
  </si>
  <si>
    <t>Účel rozšírený</t>
  </si>
  <si>
    <t>Režim</t>
  </si>
  <si>
    <t>Transfer</t>
  </si>
  <si>
    <t>PPG názov</t>
  </si>
  <si>
    <t>aikido</t>
  </si>
  <si>
    <t xml:space="preserve">šport 23 </t>
  </si>
  <si>
    <t>Príspevok uznanému športu</t>
  </si>
  <si>
    <t>Šport pre všetkých, školský a univerzitný  šport</t>
  </si>
  <si>
    <t>talenty</t>
  </si>
  <si>
    <t>reprezentácia</t>
  </si>
  <si>
    <t>administratíva</t>
  </si>
  <si>
    <t>bandy hokej</t>
  </si>
  <si>
    <t>ostatné</t>
  </si>
  <si>
    <t>Prierezové činnosti</t>
  </si>
  <si>
    <t>basebal</t>
  </si>
  <si>
    <t>športovci</t>
  </si>
  <si>
    <t>Príspevok šporovcom top tímu</t>
  </si>
  <si>
    <t>SOV</t>
  </si>
  <si>
    <t>Príspevok Slovenskému olympijskému výboru</t>
  </si>
  <si>
    <t>baskická pelota</t>
  </si>
  <si>
    <t>SPV</t>
  </si>
  <si>
    <t>Príspevok slovenskému paralympijskému výboru</t>
  </si>
  <si>
    <t>účasť a mládež</t>
  </si>
  <si>
    <t>Dotácia</t>
  </si>
  <si>
    <t>multi a ŠPV</t>
  </si>
  <si>
    <t>trasy</t>
  </si>
  <si>
    <t>kampaň</t>
  </si>
  <si>
    <t>odmeny</t>
  </si>
  <si>
    <t>s</t>
  </si>
  <si>
    <t>dáma</t>
  </si>
  <si>
    <t>t</t>
  </si>
  <si>
    <t>dračie lode</t>
  </si>
  <si>
    <t>u</t>
  </si>
  <si>
    <t>v</t>
  </si>
  <si>
    <t>fistbal</t>
  </si>
  <si>
    <t>w</t>
  </si>
  <si>
    <t>x</t>
  </si>
  <si>
    <t>y</t>
  </si>
  <si>
    <t>z</t>
  </si>
  <si>
    <t>kendo</t>
  </si>
  <si>
    <t>kriket</t>
  </si>
  <si>
    <t>kulturistika a fitnes</t>
  </si>
  <si>
    <t>ľadové kužele</t>
  </si>
  <si>
    <t>netbal</t>
  </si>
  <si>
    <t>petang</t>
  </si>
  <si>
    <t>pólo</t>
  </si>
  <si>
    <t>povzbudzovanie</t>
  </si>
  <si>
    <t>preťahovanie lanom</t>
  </si>
  <si>
    <t>raketbal</t>
  </si>
  <si>
    <t>sambo</t>
  </si>
  <si>
    <t>savate</t>
  </si>
  <si>
    <t>sepaktakraw</t>
  </si>
  <si>
    <t>soft tenis</t>
  </si>
  <si>
    <t>sumo</t>
  </si>
  <si>
    <t>surfovanie</t>
  </si>
  <si>
    <t>športové lezectvo</t>
  </si>
  <si>
    <t>vodné záchranárstvo</t>
  </si>
  <si>
    <t>1. VYPLŇTE ZELENÉ BUNKY
2. VYTLAČTE, PODPÍŠTE A ODOŠLITE V LISTINNEJ PODOBE</t>
  </si>
  <si>
    <t>Ministerstvo cestovného ruchu a športu Slovenskej republiky</t>
  </si>
  <si>
    <t>sekcia financovania športu a štátnej športovej politiky</t>
  </si>
  <si>
    <t>Dátum poukázania vrátených prostriedkov:</t>
  </si>
  <si>
    <t>organizovanie významných a tradičných športových podujatí na území SR v roku 2020</t>
  </si>
  <si>
    <t>Pribinova 32</t>
  </si>
  <si>
    <t>Suma vrátených prostriedkov (eur):</t>
  </si>
  <si>
    <t>projekty školského, univerzitného športu a športu pre všetkých</t>
  </si>
  <si>
    <t>810 08  Bratislava 1</t>
  </si>
  <si>
    <t>IBAN odosielajúceho účtu:</t>
  </si>
  <si>
    <t>Dátum odoslania AVÍZA:</t>
  </si>
  <si>
    <t>finančné odmeny športovcom za výsledky dosiahnuté v roku 2019 a trénerom mládeže za dosiahnuté výsledky ich športovcov v roku 2019 a za celoživotnú prácu s mládežou</t>
  </si>
  <si>
    <t>projekty pre popularizáciu pohybových aktivít detí, mládeže a seniorov</t>
  </si>
  <si>
    <t>Avízo o úhrade výnosov</t>
  </si>
  <si>
    <t>plnenie úloh verejného záujmu v športe národnými športovými organizáciami</t>
  </si>
  <si>
    <t>organizovanie významnej súťaže podľa § 55 ods. 1 písm. b)</t>
  </si>
  <si>
    <t>z podprogramu:</t>
  </si>
  <si>
    <t>026 02 - Uznané športy</t>
  </si>
  <si>
    <t>účasť na významnej súťaži podľa § 3 písm. h) druhého až štvrtého bodu Zákona o športe vrátane prípravy na túto súťaž</t>
  </si>
  <si>
    <t>z nášho účtu:</t>
  </si>
  <si>
    <t>V prípade nejasností kontaktujte nasledovné osoby:</t>
  </si>
  <si>
    <t>účasť na významnej súťaži podľa § 3 písm. h) prvého bodu Zákona o športe</t>
  </si>
  <si>
    <t>na účet:</t>
  </si>
  <si>
    <t>SK62 8180 0000 0070 0069 4120, VS 31</t>
  </si>
  <si>
    <t>Ing. Jaroslava Gregoríková</t>
  </si>
  <si>
    <t>ŠS:</t>
  </si>
  <si>
    <t>Ing. Mária Horáková</t>
  </si>
  <si>
    <t>Ing. Jana Špirková</t>
  </si>
  <si>
    <t>meno, priezvisko, mobil a podpis osoby oprávnenej vykonávať právne úkony
v mene prijímateľa (v súlade so stanovami/zriaďovacou listinou)</t>
  </si>
  <si>
    <t>SK80 8180 0000 0070 0006 5236</t>
  </si>
  <si>
    <t>SK68 8180 0000 0070 0006 3900</t>
  </si>
  <si>
    <t>SK94 8180 0000 0070 0006 3820</t>
  </si>
  <si>
    <t>IBAN určeného účtu ministerstva:</t>
  </si>
  <si>
    <t>Avízo o vrátení finančných prostriedkov</t>
  </si>
  <si>
    <r>
      <rPr>
        <b/>
        <sz val="8"/>
        <color rgb="FF000000"/>
        <rFont val="Arial"/>
        <family val="2"/>
        <charset val="238"/>
      </rPr>
      <t xml:space="preserve">SK84 8180 0000 0070 0069 4112
</t>
    </r>
    <r>
      <rPr>
        <sz val="8"/>
        <color rgb="FF000000"/>
        <rFont val="Arial"/>
        <family val="2"/>
        <charset val="238"/>
      </rPr>
      <t xml:space="preserve">(výdavkový účet štátneho rozpočtu)
slúži pre vrátenie nevyčerpaných finančných prostriedkov </t>
    </r>
    <r>
      <rPr>
        <b/>
        <sz val="8"/>
        <color rgb="FF000000"/>
        <rFont val="Arial"/>
        <family val="2"/>
        <charset val="238"/>
      </rPr>
      <t>poskytnutých v r. 2025</t>
    </r>
    <r>
      <rPr>
        <sz val="8"/>
        <color rgb="FF000000"/>
        <rFont val="Arial"/>
        <family val="2"/>
        <charset val="238"/>
      </rPr>
      <t xml:space="preserve">, </t>
    </r>
    <r>
      <rPr>
        <sz val="8"/>
        <color rgb="FFFF0000"/>
        <rFont val="Arial"/>
        <family val="2"/>
        <charset val="238"/>
      </rPr>
      <t xml:space="preserve"> v termíne </t>
    </r>
    <r>
      <rPr>
        <b/>
        <sz val="8"/>
        <color rgb="FFFF0000"/>
        <rFont val="Arial"/>
        <family val="2"/>
        <charset val="238"/>
      </rPr>
      <t>do 30.11.2025</t>
    </r>
  </si>
  <si>
    <r>
      <rPr>
        <b/>
        <sz val="8"/>
        <color rgb="FF000000"/>
        <rFont val="Arial"/>
        <family val="2"/>
        <charset val="238"/>
      </rPr>
      <t xml:space="preserve">SK62 8180 0000 0070 0069 4120
</t>
    </r>
    <r>
      <rPr>
        <sz val="8"/>
        <color rgb="FF000000"/>
        <rFont val="Arial"/>
        <family val="2"/>
        <charset val="238"/>
      </rPr>
      <t xml:space="preserve">(príjmový účet)
slúži pre vrátenie nevyčerpaných/nezúčtovaných finančných prostriedkov </t>
    </r>
    <r>
      <rPr>
        <b/>
        <sz val="8"/>
        <color rgb="FF000000"/>
        <rFont val="Arial"/>
        <family val="2"/>
        <charset val="238"/>
      </rPr>
      <t>poskytnutých v r.  2025</t>
    </r>
    <r>
      <rPr>
        <sz val="8"/>
        <color rgb="FF000000"/>
        <rFont val="Arial"/>
        <family val="2"/>
        <charset val="238"/>
      </rPr>
      <t xml:space="preserve">, v termíne </t>
    </r>
    <r>
      <rPr>
        <b/>
        <sz val="8"/>
        <color rgb="FFFF0000"/>
        <rFont val="Arial"/>
        <family val="2"/>
        <charset val="238"/>
      </rPr>
      <t>od 01.01.2026 do 31.05.2026</t>
    </r>
  </si>
  <si>
    <t>026 03 - Národné športové projekty</t>
  </si>
  <si>
    <t>z účelu:</t>
  </si>
  <si>
    <t>VS:</t>
  </si>
  <si>
    <t>SK84 8180 0000 0070 0069 4112</t>
  </si>
  <si>
    <t>SK12 8180 0000 0070 0069 4147</t>
  </si>
  <si>
    <t>SK62 8180 0000 0070 0069 4120</t>
  </si>
  <si>
    <t>Zoznam akceptovaných skratiek</t>
  </si>
  <si>
    <t>Pri vyúčtovaní môžete používať nasledovné skratky. Ak potrebujete, definujte ďalšie.</t>
  </si>
  <si>
    <t>Skratka</t>
  </si>
  <si>
    <t>Vysvetlenie</t>
  </si>
  <si>
    <t>MS</t>
  </si>
  <si>
    <t>majstrovstvá sveta</t>
  </si>
  <si>
    <t>ME</t>
  </si>
  <si>
    <t>majstrovstvá Európy</t>
  </si>
  <si>
    <t>SP</t>
  </si>
  <si>
    <t>svetový pohár</t>
  </si>
  <si>
    <t>EP</t>
  </si>
  <si>
    <t>európsky pohár</t>
  </si>
  <si>
    <t>MSR</t>
  </si>
  <si>
    <t>majstrovstvá Slovenska</t>
  </si>
  <si>
    <t>VV</t>
  </si>
  <si>
    <t>výkonný výbor</t>
  </si>
  <si>
    <t>ŠH</t>
  </si>
  <si>
    <t>športová hala</t>
  </si>
  <si>
    <t>PHM</t>
  </si>
  <si>
    <t>pohonné hmoty</t>
  </si>
  <si>
    <t>VC</t>
  </si>
  <si>
    <t>veľká cena</t>
  </si>
  <si>
    <t>VZ</t>
  </si>
  <si>
    <t>valné zhromaždenie</t>
  </si>
  <si>
    <t>EČV</t>
  </si>
  <si>
    <t>evidenčné číslo vozidla</t>
  </si>
  <si>
    <t>OA</t>
  </si>
  <si>
    <t>osobný automobil</t>
  </si>
  <si>
    <t>BUS</t>
  </si>
  <si>
    <t>autobus</t>
  </si>
  <si>
    <t>LOD</t>
  </si>
  <si>
    <t>loď</t>
  </si>
  <si>
    <t>LET</t>
  </si>
  <si>
    <t>lietadlo</t>
  </si>
  <si>
    <t>VLAK</t>
  </si>
  <si>
    <t>vlak</t>
  </si>
  <si>
    <t>ÚTM</t>
  </si>
  <si>
    <t>útvar talentovanej mládeže</t>
  </si>
  <si>
    <t>CTM</t>
  </si>
  <si>
    <t>centrum talentovanej mládeže</t>
  </si>
  <si>
    <t>CSIO2025</t>
  </si>
  <si>
    <t>zDF7020250017</t>
  </si>
  <si>
    <t>DF3020250069</t>
  </si>
  <si>
    <t>DF3020250082</t>
  </si>
  <si>
    <t>zDF7020250024</t>
  </si>
  <si>
    <t>zDF7020250025</t>
  </si>
</sst>
</file>

<file path=xl/styles.xml><?xml version="1.0" encoding="utf-8"?>
<styleSheet xmlns="http://schemas.openxmlformats.org/spreadsheetml/2006/main">
  <numFmts count="3">
    <numFmt numFmtId="164" formatCode="0\ %"/>
    <numFmt numFmtId="165" formatCode="dd/mm/yy;@"/>
    <numFmt numFmtId="166" formatCode="dd/mm/yyyy;@"/>
  </numFmts>
  <fonts count="70">
    <font>
      <sz val="10"/>
      <color rgb="FF000000"/>
      <name val="Arial"/>
      <family val="2"/>
      <charset val="238"/>
    </font>
    <font>
      <u/>
      <sz val="11"/>
      <color rgb="FF0000FF"/>
      <name val="Calibri"/>
      <family val="2"/>
      <charset val="238"/>
    </font>
    <font>
      <u/>
      <sz val="10"/>
      <color rgb="FF0000FF"/>
      <name val="Arial"/>
      <family val="2"/>
      <charset val="238"/>
    </font>
    <font>
      <sz val="10"/>
      <name val="Arial"/>
      <family val="2"/>
      <charset val="238"/>
    </font>
    <font>
      <sz val="12"/>
      <color rgb="FF000000"/>
      <name val="Calibri"/>
      <family val="2"/>
      <charset val="1"/>
    </font>
    <font>
      <sz val="11"/>
      <color rgb="FF000000"/>
      <name val="Calibri"/>
      <family val="2"/>
      <charset val="1"/>
    </font>
    <font>
      <sz val="10"/>
      <color rgb="FF000000"/>
      <name val="Arial"/>
      <family val="2"/>
      <charset val="1"/>
    </font>
    <font>
      <sz val="11"/>
      <color rgb="FF000000"/>
      <name val="Arial"/>
      <family val="2"/>
      <charset val="238"/>
    </font>
    <font>
      <sz val="11"/>
      <color rgb="FF000000"/>
      <name val="Calibri"/>
      <family val="2"/>
      <charset val="238"/>
    </font>
    <font>
      <b/>
      <sz val="14"/>
      <name val="Arial"/>
      <family val="2"/>
      <charset val="1"/>
    </font>
    <font>
      <sz val="14"/>
      <name val="Arial"/>
      <family val="2"/>
      <charset val="1"/>
    </font>
    <font>
      <b/>
      <sz val="12"/>
      <name val="Arial"/>
      <family val="2"/>
      <charset val="1"/>
    </font>
    <font>
      <b/>
      <u/>
      <sz val="10"/>
      <name val="Arial"/>
      <family val="2"/>
      <charset val="238"/>
    </font>
    <font>
      <b/>
      <sz val="10"/>
      <color rgb="FF000000"/>
      <name val="Arial"/>
      <family val="2"/>
      <charset val="238"/>
    </font>
    <font>
      <b/>
      <sz val="10"/>
      <name val="Arial"/>
      <family val="2"/>
      <charset val="238"/>
    </font>
    <font>
      <b/>
      <sz val="10"/>
      <color rgb="FFFF0000"/>
      <name val="Arial"/>
      <family val="2"/>
      <charset val="238"/>
    </font>
    <font>
      <u/>
      <sz val="10"/>
      <name val="Arial"/>
      <family val="2"/>
      <charset val="238"/>
    </font>
    <font>
      <sz val="10"/>
      <color rgb="FFFF0000"/>
      <name val="Arial"/>
      <family val="2"/>
      <charset val="238"/>
    </font>
    <font>
      <b/>
      <sz val="14"/>
      <name val="Arial"/>
      <family val="2"/>
      <charset val="238"/>
    </font>
    <font>
      <b/>
      <sz val="10"/>
      <name val="Arial"/>
      <family val="2"/>
      <charset val="1"/>
    </font>
    <font>
      <sz val="10"/>
      <color rgb="FF00B0F0"/>
      <name val="Arial"/>
      <family val="2"/>
      <charset val="1"/>
    </font>
    <font>
      <sz val="10"/>
      <color rgb="FF008000"/>
      <name val="Arial"/>
      <family val="2"/>
      <charset val="238"/>
    </font>
    <font>
      <sz val="10"/>
      <color rgb="FF00B050"/>
      <name val="Arial"/>
      <family val="2"/>
      <charset val="238"/>
    </font>
    <font>
      <strike/>
      <sz val="10"/>
      <color rgb="FFFF0000"/>
      <name val="Arial"/>
      <family val="2"/>
      <charset val="238"/>
    </font>
    <font>
      <b/>
      <sz val="10"/>
      <color rgb="FFFF0000"/>
      <name val="Arial"/>
      <family val="2"/>
      <charset val="1"/>
    </font>
    <font>
      <strike/>
      <sz val="10"/>
      <name val="Arial"/>
      <family val="2"/>
      <charset val="238"/>
    </font>
    <font>
      <sz val="8"/>
      <name val="Arial"/>
      <family val="2"/>
      <charset val="238"/>
    </font>
    <font>
      <i/>
      <sz val="8"/>
      <color rgb="FF969696"/>
      <name val="Arial"/>
      <family val="2"/>
      <charset val="1"/>
    </font>
    <font>
      <b/>
      <i/>
      <sz val="12"/>
      <color rgb="FF969696"/>
      <name val="Arial"/>
      <family val="2"/>
      <charset val="1"/>
    </font>
    <font>
      <b/>
      <sz val="12"/>
      <name val="Arial"/>
      <family val="2"/>
      <charset val="238"/>
    </font>
    <font>
      <b/>
      <sz val="11"/>
      <color rgb="FFFFFFFF"/>
      <name val="Arial"/>
      <family val="2"/>
      <charset val="1"/>
    </font>
    <font>
      <b/>
      <sz val="11"/>
      <name val="Arial"/>
      <family val="2"/>
      <charset val="1"/>
    </font>
    <font>
      <sz val="11"/>
      <name val="Arial"/>
      <family val="2"/>
      <charset val="1"/>
    </font>
    <font>
      <b/>
      <sz val="8"/>
      <name val="Arial"/>
      <family val="2"/>
      <charset val="238"/>
    </font>
    <font>
      <b/>
      <sz val="8"/>
      <color rgb="FFFF0000"/>
      <name val="Arial"/>
      <family val="2"/>
      <charset val="1"/>
    </font>
    <font>
      <b/>
      <sz val="8"/>
      <name val="Arial"/>
      <family val="2"/>
      <charset val="1"/>
    </font>
    <font>
      <sz val="8"/>
      <color rgb="FF000000"/>
      <name val="Tahoma"/>
      <family val="2"/>
      <charset val="1"/>
    </font>
    <font>
      <sz val="8"/>
      <color rgb="FF000000"/>
      <name val="Segoe UI"/>
      <family val="2"/>
      <charset val="238"/>
    </font>
    <font>
      <b/>
      <sz val="8"/>
      <color rgb="FF000000"/>
      <name val="Tahoma"/>
      <family val="2"/>
      <charset val="1"/>
    </font>
    <font>
      <b/>
      <sz val="8"/>
      <color rgb="FF000000"/>
      <name val="Tahoma"/>
      <family val="2"/>
      <charset val="238"/>
    </font>
    <font>
      <sz val="10"/>
      <name val="Arial"/>
      <family val="2"/>
      <charset val="1"/>
    </font>
    <font>
      <b/>
      <sz val="10"/>
      <color rgb="FF0066CC"/>
      <name val="Arial"/>
      <family val="2"/>
      <charset val="238"/>
    </font>
    <font>
      <sz val="8"/>
      <color rgb="FFFF0000"/>
      <name val="Arial"/>
      <family val="2"/>
      <charset val="238"/>
    </font>
    <font>
      <b/>
      <sz val="8"/>
      <color rgb="FFFFFFFF"/>
      <name val="Arial"/>
      <family val="2"/>
      <charset val="1"/>
    </font>
    <font>
      <b/>
      <sz val="14"/>
      <color rgb="FF0070C0"/>
      <name val="Arial"/>
      <family val="2"/>
      <charset val="1"/>
    </font>
    <font>
      <b/>
      <sz val="14"/>
      <color rgb="FFFF0000"/>
      <name val="Arial"/>
      <family val="2"/>
      <charset val="238"/>
    </font>
    <font>
      <b/>
      <sz val="12"/>
      <color rgb="FFFF0000"/>
      <name val="Arial"/>
      <family val="2"/>
      <charset val="238"/>
    </font>
    <font>
      <b/>
      <strike/>
      <sz val="8"/>
      <color rgb="FFFF0000"/>
      <name val="Arial"/>
      <family val="2"/>
      <charset val="238"/>
    </font>
    <font>
      <b/>
      <sz val="8"/>
      <color rgb="FF003366"/>
      <name val="Arial"/>
      <family val="2"/>
      <charset val="238"/>
    </font>
    <font>
      <b/>
      <sz val="8"/>
      <color rgb="FF0070C0"/>
      <name val="Arial"/>
      <family val="2"/>
      <charset val="238"/>
    </font>
    <font>
      <b/>
      <sz val="8"/>
      <color rgb="FFFF0000"/>
      <name val="Arial"/>
      <family val="2"/>
      <charset val="238"/>
    </font>
    <font>
      <sz val="10"/>
      <color rgb="FF00B0F0"/>
      <name val="Arial"/>
      <family val="2"/>
      <charset val="238"/>
    </font>
    <font>
      <i/>
      <sz val="8"/>
      <color rgb="FFFF0000"/>
      <name val="Arial"/>
      <family val="2"/>
      <charset val="1"/>
    </font>
    <font>
      <sz val="8"/>
      <color rgb="FFFF0000"/>
      <name val="Arial"/>
      <family val="2"/>
      <charset val="1"/>
    </font>
    <font>
      <i/>
      <sz val="8"/>
      <color rgb="FFFF0000"/>
      <name val="Arial"/>
      <family val="2"/>
      <charset val="238"/>
    </font>
    <font>
      <b/>
      <sz val="11"/>
      <color rgb="FFFF0000"/>
      <name val="Arial"/>
      <family val="2"/>
      <charset val="238"/>
    </font>
    <font>
      <b/>
      <i/>
      <sz val="12"/>
      <color rgb="FFFF0000"/>
      <name val="Arial"/>
      <family val="2"/>
      <charset val="1"/>
    </font>
    <font>
      <sz val="11"/>
      <color rgb="FFFF0000"/>
      <name val="Arial"/>
      <family val="2"/>
      <charset val="238"/>
    </font>
    <font>
      <sz val="8"/>
      <color rgb="FFFFFFFF"/>
      <name val="Arial"/>
      <family val="2"/>
      <charset val="1"/>
    </font>
    <font>
      <b/>
      <sz val="8"/>
      <color rgb="FF000000"/>
      <name val="Arial"/>
      <family val="2"/>
      <charset val="238"/>
    </font>
    <font>
      <sz val="10"/>
      <color rgb="FFFF0000"/>
      <name val="Arial"/>
      <family val="2"/>
      <charset val="1"/>
    </font>
    <font>
      <b/>
      <sz val="12"/>
      <color rgb="FFFFFFFF"/>
      <name val="Arial"/>
      <family val="2"/>
      <charset val="1"/>
    </font>
    <font>
      <sz val="8"/>
      <color rgb="FF000000"/>
      <name val="Tahoma"/>
      <family val="2"/>
      <charset val="238"/>
    </font>
    <font>
      <sz val="8"/>
      <color rgb="FF000000"/>
      <name val="Arial"/>
      <family val="2"/>
      <charset val="238"/>
    </font>
    <font>
      <sz val="12"/>
      <color rgb="FF000000"/>
      <name val="Arial"/>
      <family val="2"/>
      <charset val="238"/>
    </font>
    <font>
      <b/>
      <u/>
      <sz val="12"/>
      <color rgb="FFFF0000"/>
      <name val="Arial"/>
      <family val="2"/>
      <charset val="238"/>
    </font>
    <font>
      <i/>
      <sz val="10"/>
      <name val="Arial"/>
      <family val="2"/>
      <charset val="238"/>
    </font>
    <font>
      <b/>
      <sz val="12"/>
      <color rgb="FF000000"/>
      <name val="Arial"/>
      <family val="2"/>
      <charset val="238"/>
    </font>
    <font>
      <sz val="12"/>
      <name val="Arial"/>
      <family val="2"/>
      <charset val="238"/>
    </font>
    <font>
      <sz val="10"/>
      <color rgb="FF000000"/>
      <name val="Arial"/>
      <family val="2"/>
      <charset val="238"/>
    </font>
  </fonts>
  <fills count="16">
    <fill>
      <patternFill patternType="none"/>
    </fill>
    <fill>
      <patternFill patternType="gray125"/>
    </fill>
    <fill>
      <patternFill patternType="solid">
        <fgColor rgb="FFFFFFFF"/>
        <bgColor rgb="FFF2F2F2"/>
      </patternFill>
    </fill>
    <fill>
      <patternFill patternType="solid">
        <fgColor rgb="FFDBEEF4"/>
        <bgColor rgb="FFDCE6F2"/>
      </patternFill>
    </fill>
    <fill>
      <patternFill patternType="solid">
        <fgColor rgb="FF000000"/>
        <bgColor rgb="FF000080"/>
      </patternFill>
    </fill>
    <fill>
      <patternFill patternType="solid">
        <fgColor rgb="FFC0C0C0"/>
        <bgColor rgb="FFB9CDE5"/>
      </patternFill>
    </fill>
    <fill>
      <patternFill patternType="solid">
        <fgColor rgb="FFFFC000"/>
        <bgColor rgb="FFFF9900"/>
      </patternFill>
    </fill>
    <fill>
      <patternFill patternType="solid">
        <fgColor rgb="FFEBF1DE"/>
        <bgColor rgb="FFF2F2F2"/>
      </patternFill>
    </fill>
    <fill>
      <patternFill patternType="solid">
        <fgColor rgb="FFD9D9D9"/>
        <bgColor rgb="FFDCE6F2"/>
      </patternFill>
    </fill>
    <fill>
      <patternFill patternType="solid">
        <fgColor rgb="FFFFFF00"/>
        <bgColor rgb="FFFFFF00"/>
      </patternFill>
    </fill>
    <fill>
      <patternFill patternType="solid">
        <fgColor rgb="FF92D050"/>
        <bgColor rgb="FFC0C0C0"/>
      </patternFill>
    </fill>
    <fill>
      <patternFill patternType="solid">
        <fgColor rgb="FF002570"/>
        <bgColor rgb="FF003366"/>
      </patternFill>
    </fill>
    <fill>
      <patternFill patternType="solid">
        <fgColor rgb="FFB9CDE5"/>
        <bgColor rgb="FFC0C0C0"/>
      </patternFill>
    </fill>
    <fill>
      <patternFill patternType="solid">
        <fgColor rgb="FFF2F2F2"/>
        <bgColor rgb="FFEBF1DE"/>
      </patternFill>
    </fill>
    <fill>
      <patternFill patternType="solid">
        <fgColor rgb="FFDCE6F2"/>
        <bgColor rgb="FFDBEEF4"/>
      </patternFill>
    </fill>
    <fill>
      <patternFill patternType="solid">
        <fgColor rgb="FFFFFFCC"/>
        <bgColor rgb="FFEBF1DE"/>
      </patternFill>
    </fill>
  </fills>
  <borders count="33">
    <border>
      <left/>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style="thin">
        <color auto="1"/>
      </right>
      <top/>
      <bottom/>
      <diagonal/>
    </border>
    <border>
      <left style="thin">
        <color auto="1"/>
      </left>
      <right/>
      <top style="thin">
        <color auto="1"/>
      </top>
      <bottom style="thin">
        <color auto="1"/>
      </bottom>
      <diagonal/>
    </border>
    <border>
      <left style="thick">
        <color rgb="FFFF0000"/>
      </left>
      <right style="thick">
        <color rgb="FFFF0000"/>
      </right>
      <top style="thick">
        <color rgb="FFFF0000"/>
      </top>
      <bottom style="thin">
        <color auto="1"/>
      </bottom>
      <diagonal/>
    </border>
    <border>
      <left style="thick">
        <color rgb="FFFF0000"/>
      </left>
      <right style="thick">
        <color rgb="FFFF0000"/>
      </right>
      <top style="thin">
        <color auto="1"/>
      </top>
      <bottom style="thin">
        <color auto="1"/>
      </bottom>
      <diagonal/>
    </border>
    <border>
      <left style="thick">
        <color rgb="FFFF0000"/>
      </left>
      <right style="thick">
        <color rgb="FFFF0000"/>
      </right>
      <top style="thin">
        <color auto="1"/>
      </top>
      <bottom style="thick">
        <color rgb="FFFF0000"/>
      </bottom>
      <diagonal/>
    </border>
    <border>
      <left/>
      <right/>
      <top style="thin">
        <color auto="1"/>
      </top>
      <bottom/>
      <diagonal/>
    </border>
    <border>
      <left/>
      <right/>
      <top/>
      <bottom style="thin">
        <color auto="1"/>
      </bottom>
      <diagonal/>
    </border>
    <border>
      <left style="medium">
        <color auto="1"/>
      </left>
      <right style="medium">
        <color auto="1"/>
      </right>
      <top style="medium">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medium">
        <color auto="1"/>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medium">
        <color auto="1"/>
      </bottom>
      <diagonal/>
    </border>
    <border>
      <left style="medium">
        <color auto="1"/>
      </left>
      <right style="thin">
        <color auto="1"/>
      </right>
      <top style="thin">
        <color auto="1"/>
      </top>
      <bottom style="medium">
        <color auto="1"/>
      </bottom>
      <diagonal/>
    </border>
    <border>
      <left/>
      <right style="thin">
        <color auto="1"/>
      </right>
      <top style="thin">
        <color auto="1"/>
      </top>
      <bottom/>
      <diagonal/>
    </border>
    <border>
      <left style="thin">
        <color auto="1"/>
      </left>
      <right style="medium">
        <color auto="1"/>
      </right>
      <top style="thin">
        <color auto="1"/>
      </top>
      <bottom/>
      <diagonal/>
    </border>
    <border>
      <left style="medium">
        <color auto="1"/>
      </left>
      <right style="thin">
        <color auto="1"/>
      </right>
      <top style="thin">
        <color auto="1"/>
      </top>
      <bottom/>
      <diagonal/>
    </border>
    <border>
      <left/>
      <right style="thin">
        <color auto="1"/>
      </right>
      <top/>
      <bottom style="thin">
        <color auto="1"/>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style="medium">
        <color auto="1"/>
      </right>
      <top/>
      <bottom style="medium">
        <color auto="1"/>
      </bottom>
      <diagonal/>
    </border>
    <border>
      <left/>
      <right/>
      <top style="medium">
        <color auto="1"/>
      </top>
      <bottom/>
      <diagonal/>
    </border>
    <border>
      <left/>
      <right/>
      <top/>
      <bottom style="medium">
        <color auto="1"/>
      </bottom>
      <diagonal/>
    </border>
  </borders>
  <cellStyleXfs count="32">
    <xf numFmtId="0" fontId="0" fillId="0" borderId="0"/>
    <xf numFmtId="0" fontId="2" fillId="0" borderId="0" applyBorder="0" applyProtection="0"/>
    <xf numFmtId="0" fontId="1" fillId="0" borderId="0" applyBorder="0" applyProtection="0"/>
    <xf numFmtId="0" fontId="2" fillId="0" borderId="0" applyBorder="0" applyProtection="0"/>
    <xf numFmtId="0" fontId="3" fillId="0" borderId="0"/>
    <xf numFmtId="0" fontId="4" fillId="0" borderId="0"/>
    <xf numFmtId="0" fontId="4" fillId="0" borderId="0"/>
    <xf numFmtId="0" fontId="4" fillId="0" borderId="0"/>
    <xf numFmtId="0" fontId="4" fillId="0" borderId="0"/>
    <xf numFmtId="0" fontId="5" fillId="0" borderId="0"/>
    <xf numFmtId="0" fontId="3" fillId="0" borderId="0"/>
    <xf numFmtId="0" fontId="69" fillId="0" borderId="0"/>
    <xf numFmtId="0" fontId="69" fillId="0" borderId="0"/>
    <xf numFmtId="0" fontId="3" fillId="0" borderId="0"/>
    <xf numFmtId="0" fontId="69" fillId="0" borderId="0"/>
    <xf numFmtId="0" fontId="69" fillId="0" borderId="0"/>
    <xf numFmtId="0" fontId="6" fillId="0" borderId="0"/>
    <xf numFmtId="0" fontId="3" fillId="0" borderId="0"/>
    <xf numFmtId="0" fontId="69" fillId="0" borderId="0"/>
    <xf numFmtId="0" fontId="69" fillId="0" borderId="0"/>
    <xf numFmtId="0" fontId="3" fillId="0" borderId="0"/>
    <xf numFmtId="0" fontId="69" fillId="0" borderId="0"/>
    <xf numFmtId="0" fontId="69" fillId="0" borderId="0"/>
    <xf numFmtId="0" fontId="3" fillId="0" borderId="0"/>
    <xf numFmtId="0" fontId="5" fillId="0" borderId="0"/>
    <xf numFmtId="0" fontId="7" fillId="0" borderId="0"/>
    <xf numFmtId="0" fontId="5" fillId="0" borderId="0"/>
    <xf numFmtId="0" fontId="5" fillId="0" borderId="0"/>
    <xf numFmtId="0" fontId="8" fillId="0" borderId="0"/>
    <xf numFmtId="0" fontId="69" fillId="0" borderId="0"/>
    <xf numFmtId="0" fontId="69" fillId="0" borderId="0"/>
    <xf numFmtId="0" fontId="69" fillId="0" borderId="0"/>
  </cellStyleXfs>
  <cellXfs count="352">
    <xf numFmtId="0" fontId="0" fillId="0" borderId="0" xfId="0"/>
    <xf numFmtId="0" fontId="3" fillId="2" borderId="0" xfId="0" applyFont="1" applyFill="1" applyBorder="1" applyAlignment="1">
      <alignment vertical="top" wrapText="1"/>
    </xf>
    <xf numFmtId="0" fontId="11" fillId="2" borderId="0" xfId="0" applyFont="1" applyFill="1" applyBorder="1" applyAlignment="1">
      <alignment horizontal="center"/>
    </xf>
    <xf numFmtId="0" fontId="3" fillId="2" borderId="0" xfId="10" applyFont="1" applyFill="1" applyBorder="1" applyAlignment="1">
      <alignment vertical="top" wrapText="1"/>
    </xf>
    <xf numFmtId="0" fontId="3" fillId="2" borderId="0" xfId="10" applyFont="1" applyFill="1" applyBorder="1"/>
    <xf numFmtId="0" fontId="31" fillId="2" borderId="5" xfId="10" applyFont="1" applyFill="1" applyBorder="1" applyAlignment="1">
      <alignment vertical="center" wrapText="1"/>
    </xf>
    <xf numFmtId="0" fontId="32" fillId="2" borderId="4" xfId="10" applyFont="1" applyFill="1" applyBorder="1" applyProtection="1">
      <protection locked="0"/>
    </xf>
    <xf numFmtId="165" fontId="30" fillId="4" borderId="0" xfId="0" applyNumberFormat="1" applyFont="1" applyFill="1" applyBorder="1" applyAlignment="1">
      <alignment horizontal="center"/>
    </xf>
    <xf numFmtId="2" fontId="30" fillId="4" borderId="0" xfId="0" applyNumberFormat="1" applyFont="1" applyFill="1" applyBorder="1" applyAlignment="1">
      <alignment horizontal="center"/>
    </xf>
    <xf numFmtId="0" fontId="29" fillId="2" borderId="0" xfId="0" applyFont="1" applyFill="1" applyBorder="1" applyAlignment="1">
      <alignment horizontal="center"/>
    </xf>
    <xf numFmtId="0" fontId="11" fillId="2" borderId="0" xfId="10" applyFont="1" applyFill="1" applyBorder="1" applyAlignment="1">
      <alignment horizontal="center"/>
    </xf>
    <xf numFmtId="164" fontId="3" fillId="0" borderId="0" xfId="10" applyNumberFormat="1" applyFont="1" applyBorder="1" applyAlignment="1">
      <alignment horizontal="center" vertical="center"/>
    </xf>
    <xf numFmtId="164" fontId="3" fillId="2" borderId="0" xfId="10" applyNumberFormat="1" applyFont="1" applyFill="1" applyBorder="1" applyAlignment="1">
      <alignment horizontal="center" vertical="center"/>
    </xf>
    <xf numFmtId="0" fontId="3" fillId="2" borderId="0" xfId="10" applyFont="1" applyFill="1" applyBorder="1" applyAlignment="1">
      <alignment horizontal="center" vertical="center"/>
    </xf>
    <xf numFmtId="0" fontId="11" fillId="2" borderId="0" xfId="10" applyFont="1" applyFill="1" applyBorder="1" applyAlignment="1">
      <alignment horizontal="center" vertical="top" wrapText="1"/>
    </xf>
    <xf numFmtId="0" fontId="3" fillId="2" borderId="0" xfId="10" applyFont="1" applyFill="1" applyAlignment="1">
      <alignment horizontal="justify" vertical="top"/>
    </xf>
    <xf numFmtId="0" fontId="3" fillId="2" borderId="0" xfId="10" applyFont="1" applyFill="1" applyAlignment="1">
      <alignment vertical="top"/>
    </xf>
    <xf numFmtId="0" fontId="9" fillId="2" borderId="0" xfId="10" applyFont="1" applyFill="1" applyAlignment="1">
      <alignment horizontal="center" vertical="center" wrapText="1"/>
    </xf>
    <xf numFmtId="0" fontId="10" fillId="2" borderId="0" xfId="10" applyFont="1" applyFill="1" applyAlignment="1">
      <alignment vertical="top"/>
    </xf>
    <xf numFmtId="0" fontId="9" fillId="2" borderId="0" xfId="10" applyFont="1" applyFill="1" applyAlignment="1">
      <alignment horizontal="center" vertical="top" wrapText="1"/>
    </xf>
    <xf numFmtId="0" fontId="11" fillId="2" borderId="0" xfId="10" applyFont="1" applyFill="1" applyAlignment="1">
      <alignment horizontal="center" vertical="top" wrapText="1"/>
    </xf>
    <xf numFmtId="0" fontId="12" fillId="2" borderId="1" xfId="10" applyFont="1" applyFill="1" applyBorder="1" applyAlignment="1">
      <alignment horizontal="left" vertical="top" wrapText="1"/>
    </xf>
    <xf numFmtId="0" fontId="3" fillId="2" borderId="2" xfId="10" applyFont="1" applyFill="1" applyBorder="1" applyAlignment="1">
      <alignment horizontal="left" vertical="top" wrapText="1"/>
    </xf>
    <xf numFmtId="0" fontId="0" fillId="2" borderId="2" xfId="10" applyFont="1" applyFill="1" applyBorder="1" applyAlignment="1">
      <alignment horizontal="left" vertical="top" wrapText="1"/>
    </xf>
    <xf numFmtId="0" fontId="0" fillId="2" borderId="2" xfId="10" applyFont="1" applyFill="1" applyBorder="1" applyAlignment="1">
      <alignment horizontal="left" vertical="top"/>
    </xf>
    <xf numFmtId="0" fontId="3" fillId="2" borderId="2" xfId="10" applyFont="1" applyFill="1" applyBorder="1" applyAlignment="1">
      <alignment horizontal="left" vertical="top"/>
    </xf>
    <xf numFmtId="0" fontId="3" fillId="2" borderId="3" xfId="10" applyFont="1" applyFill="1" applyBorder="1" applyAlignment="1">
      <alignment horizontal="left" vertical="top" wrapText="1"/>
    </xf>
    <xf numFmtId="0" fontId="3" fillId="2" borderId="0" xfId="10" applyFont="1" applyFill="1" applyAlignment="1">
      <alignment horizontal="left" vertical="top" wrapText="1"/>
    </xf>
    <xf numFmtId="0" fontId="15" fillId="2" borderId="4" xfId="10" applyFont="1" applyFill="1" applyBorder="1" applyAlignment="1">
      <alignment horizontal="left" vertical="center" wrapText="1"/>
    </xf>
    <xf numFmtId="0" fontId="14" fillId="2" borderId="0" xfId="10" applyFont="1" applyFill="1" applyAlignment="1">
      <alignment horizontal="left" vertical="top"/>
    </xf>
    <xf numFmtId="0" fontId="3" fillId="2" borderId="0" xfId="10" applyFont="1" applyFill="1" applyAlignment="1">
      <alignment vertical="top" wrapText="1"/>
    </xf>
    <xf numFmtId="0" fontId="14" fillId="2" borderId="4" xfId="10" applyFont="1" applyFill="1" applyBorder="1" applyAlignment="1">
      <alignment horizontal="justify" vertical="top" wrapText="1"/>
    </xf>
    <xf numFmtId="0" fontId="17" fillId="2" borderId="0" xfId="10" applyFont="1" applyFill="1" applyAlignment="1">
      <alignment vertical="top"/>
    </xf>
    <xf numFmtId="0" fontId="18" fillId="2" borderId="0" xfId="10" applyFont="1" applyFill="1" applyAlignment="1">
      <alignment horizontal="center" vertical="top" wrapText="1"/>
    </xf>
    <xf numFmtId="0" fontId="14" fillId="2" borderId="0" xfId="10" applyFont="1" applyFill="1" applyAlignment="1">
      <alignment horizontal="justify" vertical="top"/>
    </xf>
    <xf numFmtId="0" fontId="14" fillId="2" borderId="0" xfId="10" applyFont="1" applyFill="1" applyAlignment="1">
      <alignment horizontal="justify" vertical="top" wrapText="1"/>
    </xf>
    <xf numFmtId="164" fontId="3" fillId="2" borderId="0" xfId="10" applyNumberFormat="1" applyFont="1" applyFill="1" applyAlignment="1">
      <alignment horizontal="center" vertical="center" wrapText="1"/>
    </xf>
    <xf numFmtId="164" fontId="3" fillId="2" borderId="0" xfId="10" applyNumberFormat="1" applyFont="1" applyFill="1" applyAlignment="1">
      <alignment horizontal="center" vertical="center"/>
    </xf>
    <xf numFmtId="0" fontId="17" fillId="2" borderId="0" xfId="10" applyFont="1" applyFill="1" applyAlignment="1">
      <alignment vertical="top" wrapText="1"/>
    </xf>
    <xf numFmtId="0" fontId="14" fillId="0" borderId="0" xfId="10" applyFont="1" applyAlignment="1">
      <alignment horizontal="justify" vertical="top"/>
    </xf>
    <xf numFmtId="0" fontId="13" fillId="2" borderId="0" xfId="10" applyFont="1" applyFill="1" applyAlignment="1">
      <alignment horizontal="justify" vertical="top"/>
    </xf>
    <xf numFmtId="0" fontId="20" fillId="2" borderId="0" xfId="10" applyFont="1" applyFill="1" applyAlignment="1">
      <alignment vertical="top"/>
    </xf>
    <xf numFmtId="0" fontId="14" fillId="0" borderId="0" xfId="0" applyFont="1" applyAlignment="1">
      <alignment horizontal="justify" vertical="top" wrapText="1"/>
    </xf>
    <xf numFmtId="0" fontId="9" fillId="2" borderId="0" xfId="10" applyFont="1" applyFill="1" applyAlignment="1">
      <alignment horizontal="center" vertical="top"/>
    </xf>
    <xf numFmtId="0" fontId="13" fillId="2" borderId="0" xfId="10" applyFont="1" applyFill="1" applyAlignment="1" applyProtection="1">
      <alignment horizontal="justify" vertical="top" wrapText="1"/>
      <protection locked="0"/>
    </xf>
    <xf numFmtId="0" fontId="0" fillId="2" borderId="0" xfId="10" applyFont="1" applyFill="1" applyAlignment="1" applyProtection="1">
      <alignment horizontal="justify" vertical="top" wrapText="1"/>
      <protection locked="0"/>
    </xf>
    <xf numFmtId="0" fontId="3" fillId="2" borderId="0" xfId="10" applyFont="1" applyFill="1" applyAlignment="1">
      <alignment horizontal="justify" vertical="top" wrapText="1"/>
    </xf>
    <xf numFmtId="0" fontId="19" fillId="2" borderId="0" xfId="10" applyFont="1" applyFill="1" applyAlignment="1">
      <alignment horizontal="justify" vertical="top" wrapText="1"/>
    </xf>
    <xf numFmtId="0" fontId="14" fillId="2" borderId="1" xfId="10" applyFont="1" applyFill="1" applyBorder="1" applyAlignment="1">
      <alignment horizontal="justify" vertical="top" wrapText="1"/>
    </xf>
    <xf numFmtId="0" fontId="3" fillId="2" borderId="2" xfId="10" applyFont="1" applyFill="1" applyBorder="1" applyAlignment="1">
      <alignment horizontal="justify" vertical="top" wrapText="1"/>
    </xf>
    <xf numFmtId="0" fontId="3" fillId="2" borderId="2" xfId="10" applyFont="1" applyFill="1" applyBorder="1" applyAlignment="1">
      <alignment horizontal="justify" vertical="top"/>
    </xf>
    <xf numFmtId="0" fontId="3" fillId="2" borderId="3" xfId="10" applyFont="1" applyFill="1" applyBorder="1" applyAlignment="1">
      <alignment horizontal="justify" wrapText="1"/>
    </xf>
    <xf numFmtId="0" fontId="3" fillId="2" borderId="0" xfId="10" applyFont="1" applyFill="1" applyAlignment="1">
      <alignment horizontal="justify" wrapText="1"/>
    </xf>
    <xf numFmtId="0" fontId="9" fillId="2" borderId="0" xfId="10" applyFont="1" applyFill="1" applyAlignment="1">
      <alignment horizontal="center" vertical="center"/>
    </xf>
    <xf numFmtId="0" fontId="19" fillId="3" borderId="4" xfId="10" applyFont="1" applyFill="1" applyBorder="1" applyAlignment="1">
      <alignment horizontal="justify" vertical="top" wrapText="1"/>
    </xf>
    <xf numFmtId="0" fontId="22" fillId="2" borderId="0" xfId="10" applyFont="1" applyFill="1" applyAlignment="1">
      <alignment vertical="top"/>
    </xf>
    <xf numFmtId="0" fontId="13" fillId="3" borderId="4" xfId="10" applyFont="1" applyFill="1" applyBorder="1" applyAlignment="1">
      <alignment horizontal="justify" vertical="top" wrapText="1"/>
    </xf>
    <xf numFmtId="0" fontId="0" fillId="2" borderId="0" xfId="10" applyFont="1" applyFill="1" applyAlignment="1">
      <alignment horizontal="justify" vertical="top"/>
    </xf>
    <xf numFmtId="0" fontId="23" fillId="2" borderId="0" xfId="10" applyFont="1" applyFill="1" applyAlignment="1">
      <alignment horizontal="justify" vertical="top"/>
    </xf>
    <xf numFmtId="0" fontId="24" fillId="2" borderId="0" xfId="10" applyFont="1" applyFill="1" applyAlignment="1">
      <alignment horizontal="justify" vertical="top" wrapText="1"/>
    </xf>
    <xf numFmtId="0" fontId="15" fillId="2" borderId="0" xfId="10" applyFont="1" applyFill="1" applyAlignment="1">
      <alignment horizontal="justify" vertical="top" wrapText="1"/>
    </xf>
    <xf numFmtId="0" fontId="14" fillId="0" borderId="0" xfId="0" applyFont="1" applyAlignment="1">
      <alignment vertical="top" wrapText="1"/>
    </xf>
    <xf numFmtId="0" fontId="3" fillId="0" borderId="0" xfId="0" applyFont="1" applyAlignment="1">
      <alignment vertical="top" wrapText="1"/>
    </xf>
    <xf numFmtId="0" fontId="26" fillId="2" borderId="0" xfId="10" applyFont="1" applyFill="1" applyProtection="1">
      <protection locked="0"/>
    </xf>
    <xf numFmtId="4" fontId="26" fillId="2" borderId="0" xfId="10" applyNumberFormat="1" applyFont="1" applyFill="1" applyProtection="1">
      <protection locked="0"/>
    </xf>
    <xf numFmtId="1" fontId="27" fillId="2" borderId="0" xfId="10" applyNumberFormat="1" applyFont="1" applyFill="1"/>
    <xf numFmtId="0" fontId="27" fillId="2" borderId="0" xfId="10" applyFont="1" applyFill="1"/>
    <xf numFmtId="0" fontId="26" fillId="2" borderId="0" xfId="10" applyFont="1" applyFill="1"/>
    <xf numFmtId="1" fontId="28" fillId="2" borderId="0" xfId="10" applyNumberFormat="1" applyFont="1" applyFill="1"/>
    <xf numFmtId="0" fontId="28" fillId="2" borderId="0" xfId="10" applyFont="1" applyFill="1"/>
    <xf numFmtId="0" fontId="31" fillId="2" borderId="0" xfId="10" applyFont="1" applyFill="1" applyAlignment="1">
      <alignment horizontal="center"/>
    </xf>
    <xf numFmtId="0" fontId="19" fillId="2" borderId="0" xfId="10" applyFont="1" applyFill="1" applyAlignment="1">
      <alignment horizontal="right" vertical="center"/>
    </xf>
    <xf numFmtId="0" fontId="32" fillId="2" borderId="0" xfId="10" applyFont="1" applyFill="1" applyProtection="1">
      <protection locked="0"/>
    </xf>
    <xf numFmtId="1" fontId="26" fillId="2" borderId="0" xfId="10" applyNumberFormat="1" applyFont="1" applyFill="1"/>
    <xf numFmtId="0" fontId="32" fillId="2" borderId="0" xfId="10" applyFont="1" applyFill="1" applyAlignment="1">
      <alignment horizontal="center"/>
    </xf>
    <xf numFmtId="0" fontId="3" fillId="2" borderId="0" xfId="10" applyFont="1" applyFill="1"/>
    <xf numFmtId="0" fontId="33" fillId="5" borderId="4" xfId="0" applyFont="1" applyFill="1" applyBorder="1" applyAlignment="1">
      <alignment horizontal="center" vertical="center" wrapText="1"/>
    </xf>
    <xf numFmtId="4" fontId="33" fillId="5" borderId="4" xfId="0" applyNumberFormat="1" applyFont="1" applyFill="1" applyBorder="1" applyAlignment="1">
      <alignment horizontal="center" vertical="center" wrapText="1"/>
    </xf>
    <xf numFmtId="3" fontId="33" fillId="5" borderId="4" xfId="0" applyNumberFormat="1" applyFont="1" applyFill="1" applyBorder="1" applyAlignment="1">
      <alignment horizontal="center" vertical="center" wrapText="1"/>
    </xf>
    <xf numFmtId="0" fontId="35" fillId="2" borderId="0" xfId="10" applyFont="1" applyFill="1"/>
    <xf numFmtId="0" fontId="26" fillId="2" borderId="0" xfId="10" applyFont="1" applyFill="1" applyAlignment="1" applyProtection="1">
      <alignment vertical="top" wrapText="1"/>
      <protection locked="0"/>
    </xf>
    <xf numFmtId="49" fontId="33" fillId="6" borderId="0" xfId="10" applyNumberFormat="1" applyFont="1" applyFill="1" applyAlignment="1" applyProtection="1">
      <alignment vertical="top" wrapText="1"/>
      <protection locked="0"/>
    </xf>
    <xf numFmtId="14" fontId="26" fillId="2" borderId="0" xfId="10" applyNumberFormat="1" applyFont="1" applyFill="1" applyAlignment="1" applyProtection="1">
      <alignment vertical="top"/>
      <protection locked="0"/>
    </xf>
    <xf numFmtId="0" fontId="33" fillId="6" borderId="0" xfId="10" applyFont="1" applyFill="1" applyAlignment="1" applyProtection="1">
      <alignment vertical="top" wrapText="1"/>
      <protection locked="0"/>
    </xf>
    <xf numFmtId="4" fontId="33" fillId="6" borderId="0" xfId="10" applyNumberFormat="1" applyFont="1" applyFill="1" applyAlignment="1" applyProtection="1">
      <alignment vertical="top"/>
      <protection locked="0"/>
    </xf>
    <xf numFmtId="1" fontId="33" fillId="6" borderId="0" xfId="10" applyNumberFormat="1" applyFont="1" applyFill="1" applyAlignment="1" applyProtection="1">
      <alignment vertical="top"/>
      <protection locked="0"/>
    </xf>
    <xf numFmtId="49" fontId="26" fillId="2" borderId="0" xfId="10" applyNumberFormat="1" applyFont="1" applyFill="1" applyAlignment="1" applyProtection="1">
      <alignment vertical="top" wrapText="1"/>
      <protection locked="0"/>
    </xf>
    <xf numFmtId="4" fontId="26" fillId="2" borderId="0" xfId="10" applyNumberFormat="1" applyFont="1" applyFill="1" applyAlignment="1" applyProtection="1">
      <alignment vertical="top"/>
      <protection locked="0"/>
    </xf>
    <xf numFmtId="1" fontId="26" fillId="2" borderId="0" xfId="10" applyNumberFormat="1" applyFont="1" applyFill="1" applyAlignment="1" applyProtection="1">
      <alignment vertical="top"/>
      <protection locked="0"/>
    </xf>
    <xf numFmtId="49" fontId="33" fillId="2" borderId="0" xfId="10" applyNumberFormat="1" applyFont="1" applyFill="1" applyAlignment="1" applyProtection="1">
      <alignment vertical="top" wrapText="1"/>
      <protection locked="0"/>
    </xf>
    <xf numFmtId="0" fontId="33" fillId="2" borderId="0" xfId="10" applyFont="1" applyFill="1" applyAlignment="1" applyProtection="1">
      <alignment vertical="top" wrapText="1"/>
      <protection locked="0"/>
    </xf>
    <xf numFmtId="4" fontId="33" fillId="2" borderId="0" xfId="10" applyNumberFormat="1" applyFont="1" applyFill="1" applyAlignment="1" applyProtection="1">
      <alignment vertical="top"/>
      <protection locked="0"/>
    </xf>
    <xf numFmtId="1" fontId="33" fillId="2" borderId="0" xfId="10" applyNumberFormat="1" applyFont="1" applyFill="1" applyAlignment="1" applyProtection="1">
      <alignment vertical="top"/>
      <protection locked="0"/>
    </xf>
    <xf numFmtId="17" fontId="26" fillId="2" borderId="0" xfId="10" applyNumberFormat="1" applyFont="1" applyFill="1" applyAlignment="1" applyProtection="1">
      <alignment vertical="top" wrapText="1"/>
      <protection locked="0"/>
    </xf>
    <xf numFmtId="165" fontId="40" fillId="2" borderId="0" xfId="10" applyNumberFormat="1" applyFont="1" applyFill="1"/>
    <xf numFmtId="14" fontId="31" fillId="7" borderId="4" xfId="10" applyNumberFormat="1" applyFont="1" applyFill="1" applyBorder="1" applyAlignment="1" applyProtection="1">
      <alignment horizontal="center" vertical="center"/>
      <protection locked="0"/>
    </xf>
    <xf numFmtId="0" fontId="31" fillId="2" borderId="0" xfId="10" applyFont="1" applyFill="1" applyAlignment="1">
      <alignment vertical="center" wrapText="1"/>
    </xf>
    <xf numFmtId="0" fontId="32" fillId="2" borderId="0" xfId="10" applyFont="1" applyFill="1"/>
    <xf numFmtId="165" fontId="32" fillId="2" borderId="0" xfId="10" applyNumberFormat="1" applyFont="1" applyFill="1"/>
    <xf numFmtId="0" fontId="31" fillId="2" borderId="0" xfId="10" applyFont="1" applyFill="1" applyAlignment="1">
      <alignment horizontal="center" wrapText="1"/>
    </xf>
    <xf numFmtId="0" fontId="19" fillId="2" borderId="0" xfId="10" applyFont="1" applyFill="1" applyAlignment="1">
      <alignment horizontal="right"/>
    </xf>
    <xf numFmtId="0" fontId="35" fillId="8" borderId="4" xfId="10" applyFont="1" applyFill="1" applyBorder="1" applyAlignment="1">
      <alignment horizontal="center" vertical="center"/>
    </xf>
    <xf numFmtId="0" fontId="35" fillId="8" borderId="4" xfId="10" applyFont="1" applyFill="1" applyBorder="1" applyAlignment="1">
      <alignment horizontal="center" vertical="center" wrapText="1"/>
    </xf>
    <xf numFmtId="0" fontId="26" fillId="0" borderId="4" xfId="10" applyFont="1" applyBorder="1" applyAlignment="1">
      <alignment vertical="center"/>
    </xf>
    <xf numFmtId="0" fontId="3" fillId="0" borderId="4" xfId="10" applyFont="1" applyBorder="1"/>
    <xf numFmtId="4" fontId="26" fillId="7" borderId="4" xfId="10" applyNumberFormat="1" applyFont="1" applyFill="1" applyBorder="1" applyAlignment="1" applyProtection="1">
      <alignment vertical="center"/>
      <protection locked="0"/>
    </xf>
    <xf numFmtId="0" fontId="35" fillId="8" borderId="4" xfId="10" applyFont="1" applyFill="1" applyBorder="1" applyAlignment="1">
      <alignment vertical="center"/>
    </xf>
    <xf numFmtId="0" fontId="3" fillId="8" borderId="4" xfId="10" applyFont="1" applyFill="1" applyBorder="1"/>
    <xf numFmtId="4" fontId="35" fillId="8" borderId="4" xfId="10" applyNumberFormat="1" applyFont="1" applyFill="1" applyBorder="1" applyAlignment="1">
      <alignment vertical="center"/>
    </xf>
    <xf numFmtId="0" fontId="26" fillId="2" borderId="0" xfId="0" applyFont="1" applyFill="1"/>
    <xf numFmtId="4" fontId="26" fillId="2" borderId="0" xfId="0" applyNumberFormat="1" applyFont="1" applyFill="1"/>
    <xf numFmtId="0" fontId="42" fillId="2" borderId="0" xfId="0" applyFont="1" applyFill="1"/>
    <xf numFmtId="0" fontId="3" fillId="2" borderId="0" xfId="0" applyFont="1" applyFill="1"/>
    <xf numFmtId="0" fontId="19" fillId="2" borderId="0" xfId="0" applyFont="1" applyFill="1" applyAlignment="1">
      <alignment horizontal="right" vertical="top"/>
    </xf>
    <xf numFmtId="0" fontId="3" fillId="2" borderId="0" xfId="0" applyFont="1" applyFill="1" applyAlignment="1">
      <alignment vertical="top" wrapText="1"/>
    </xf>
    <xf numFmtId="14" fontId="43" fillId="4" borderId="0" xfId="0" applyNumberFormat="1" applyFont="1" applyFill="1" applyAlignment="1">
      <alignment horizontal="center"/>
    </xf>
    <xf numFmtId="0" fontId="17" fillId="2" borderId="0" xfId="0" applyFont="1" applyFill="1"/>
    <xf numFmtId="0" fontId="19" fillId="2" borderId="0" xfId="0" applyFont="1" applyFill="1" applyAlignment="1">
      <alignment horizontal="right"/>
    </xf>
    <xf numFmtId="0" fontId="3" fillId="2" borderId="0" xfId="0" applyFont="1" applyFill="1" applyAlignment="1">
      <alignment horizontal="left"/>
    </xf>
    <xf numFmtId="0" fontId="35" fillId="8" borderId="4" xfId="0" applyFont="1" applyFill="1" applyBorder="1" applyAlignment="1">
      <alignment horizontal="center" vertical="center"/>
    </xf>
    <xf numFmtId="4" fontId="35" fillId="8" borderId="6" xfId="0" applyNumberFormat="1" applyFont="1" applyFill="1" applyBorder="1" applyAlignment="1">
      <alignment horizontal="center" vertical="center" wrapText="1"/>
    </xf>
    <xf numFmtId="0" fontId="42" fillId="2" borderId="0" xfId="0" applyFont="1" applyFill="1" applyAlignment="1">
      <alignment horizontal="left"/>
    </xf>
    <xf numFmtId="49" fontId="26" fillId="2" borderId="4" xfId="0" applyNumberFormat="1" applyFont="1" applyFill="1" applyBorder="1" applyAlignment="1">
      <alignment horizontal="center" vertical="center"/>
    </xf>
    <xf numFmtId="0" fontId="26" fillId="2" borderId="4" xfId="0" applyFont="1" applyFill="1" applyBorder="1" applyAlignment="1">
      <alignment vertical="center"/>
    </xf>
    <xf numFmtId="4" fontId="26" fillId="2" borderId="6" xfId="0" applyNumberFormat="1" applyFont="1" applyFill="1" applyBorder="1" applyAlignment="1">
      <alignment vertical="center"/>
    </xf>
    <xf numFmtId="0" fontId="42" fillId="2" borderId="4" xfId="0" applyFont="1" applyFill="1" applyBorder="1" applyAlignment="1">
      <alignment horizontal="center"/>
    </xf>
    <xf numFmtId="0" fontId="45" fillId="2" borderId="0" xfId="0" applyFont="1" applyFill="1"/>
    <xf numFmtId="0" fontId="42" fillId="2" borderId="4" xfId="0" applyFont="1" applyFill="1" applyBorder="1" applyAlignment="1">
      <alignment horizontal="left"/>
    </xf>
    <xf numFmtId="0" fontId="46" fillId="2" borderId="0" xfId="0" applyFont="1" applyFill="1"/>
    <xf numFmtId="0" fontId="14" fillId="8" borderId="4" xfId="0" applyFont="1" applyFill="1" applyBorder="1"/>
    <xf numFmtId="0" fontId="14" fillId="8" borderId="4" xfId="0" applyFont="1" applyFill="1" applyBorder="1" applyAlignment="1">
      <alignment horizontal="center"/>
    </xf>
    <xf numFmtId="0" fontId="26" fillId="2" borderId="4" xfId="0" applyFont="1" applyFill="1" applyBorder="1" applyAlignment="1">
      <alignment horizontal="center" vertical="top" wrapText="1"/>
    </xf>
    <xf numFmtId="4" fontId="26" fillId="2" borderId="4" xfId="0" applyNumberFormat="1" applyFont="1" applyFill="1" applyBorder="1" applyAlignment="1">
      <alignment vertical="top" wrapText="1"/>
    </xf>
    <xf numFmtId="4" fontId="42" fillId="2" borderId="0" xfId="0" applyNumberFormat="1" applyFont="1" applyFill="1"/>
    <xf numFmtId="0" fontId="26" fillId="2" borderId="4" xfId="0" applyFont="1" applyFill="1" applyBorder="1" applyAlignment="1">
      <alignment horizontal="center"/>
    </xf>
    <xf numFmtId="0" fontId="14" fillId="2" borderId="0" xfId="0" applyFont="1" applyFill="1"/>
    <xf numFmtId="3" fontId="42" fillId="2" borderId="0" xfId="0" applyNumberFormat="1" applyFont="1" applyFill="1" applyAlignment="1">
      <alignment horizontal="center"/>
    </xf>
    <xf numFmtId="4" fontId="14" fillId="2" borderId="0" xfId="0" applyNumberFormat="1" applyFont="1" applyFill="1"/>
    <xf numFmtId="4" fontId="35" fillId="8" borderId="4" xfId="0" applyNumberFormat="1" applyFont="1" applyFill="1" applyBorder="1" applyAlignment="1">
      <alignment horizontal="center" vertical="center" wrapText="1"/>
    </xf>
    <xf numFmtId="0" fontId="26" fillId="2" borderId="4" xfId="0" applyFont="1" applyFill="1" applyBorder="1" applyAlignment="1">
      <alignment vertical="top" wrapText="1"/>
    </xf>
    <xf numFmtId="4" fontId="26" fillId="2" borderId="4" xfId="0" applyNumberFormat="1" applyFont="1" applyFill="1" applyBorder="1" applyAlignment="1">
      <alignment vertical="center"/>
    </xf>
    <xf numFmtId="0" fontId="42" fillId="2" borderId="0" xfId="0" applyFont="1" applyFill="1" applyAlignment="1">
      <alignment horizontal="right"/>
    </xf>
    <xf numFmtId="0" fontId="33" fillId="2" borderId="4" xfId="0" applyFont="1" applyFill="1" applyBorder="1" applyAlignment="1">
      <alignment vertical="top" wrapText="1"/>
    </xf>
    <xf numFmtId="4" fontId="33" fillId="2" borderId="4" xfId="0" applyNumberFormat="1" applyFont="1" applyFill="1" applyBorder="1" applyAlignment="1">
      <alignment vertical="center"/>
    </xf>
    <xf numFmtId="4" fontId="42" fillId="2" borderId="0" xfId="0" applyNumberFormat="1" applyFont="1" applyFill="1" applyAlignment="1">
      <alignment horizontal="right"/>
    </xf>
    <xf numFmtId="4" fontId="26" fillId="2" borderId="4" xfId="0" applyNumberFormat="1" applyFont="1" applyFill="1" applyBorder="1"/>
    <xf numFmtId="0" fontId="26" fillId="2" borderId="0" xfId="0" applyFont="1" applyFill="1" applyAlignment="1">
      <alignment horizontal="center" vertical="top" wrapText="1"/>
    </xf>
    <xf numFmtId="0" fontId="26" fillId="2" borderId="0" xfId="0" applyFont="1" applyFill="1" applyAlignment="1">
      <alignment vertical="top" wrapText="1"/>
    </xf>
    <xf numFmtId="4" fontId="26" fillId="2" borderId="0" xfId="0" applyNumberFormat="1" applyFont="1" applyFill="1" applyAlignment="1">
      <alignment vertical="top" wrapText="1"/>
    </xf>
    <xf numFmtId="4" fontId="26" fillId="2" borderId="10" xfId="0" applyNumberFormat="1" applyFont="1" applyFill="1" applyBorder="1" applyAlignment="1">
      <alignment vertical="center"/>
    </xf>
    <xf numFmtId="4" fontId="33" fillId="2" borderId="10" xfId="0" applyNumberFormat="1" applyFont="1" applyFill="1" applyBorder="1" applyAlignment="1">
      <alignment vertical="center"/>
    </xf>
    <xf numFmtId="4" fontId="26" fillId="2" borderId="11" xfId="0" applyNumberFormat="1" applyFont="1" applyFill="1" applyBorder="1" applyAlignment="1">
      <alignment vertical="center"/>
    </xf>
    <xf numFmtId="0" fontId="35" fillId="8" borderId="4" xfId="0" applyFont="1" applyFill="1" applyBorder="1" applyAlignment="1">
      <alignment horizontal="center" vertical="center" wrapText="1"/>
    </xf>
    <xf numFmtId="4" fontId="34" fillId="8" borderId="4" xfId="0" applyNumberFormat="1" applyFont="1" applyFill="1" applyBorder="1" applyAlignment="1">
      <alignment horizontal="center" vertical="center" wrapText="1"/>
    </xf>
    <xf numFmtId="0" fontId="26" fillId="2" borderId="4" xfId="0" applyFont="1" applyFill="1" applyBorder="1" applyAlignment="1">
      <alignment horizontal="left" vertical="top" wrapText="1"/>
    </xf>
    <xf numFmtId="0" fontId="33" fillId="8" borderId="4" xfId="0" applyFont="1" applyFill="1" applyBorder="1" applyAlignment="1">
      <alignment horizontal="center" vertical="top" wrapText="1"/>
    </xf>
    <xf numFmtId="0" fontId="33" fillId="8" borderId="4" xfId="0" applyFont="1" applyFill="1" applyBorder="1" applyAlignment="1">
      <alignment horizontal="left" vertical="top" wrapText="1"/>
    </xf>
    <xf numFmtId="4" fontId="33" fillId="8" borderId="4" xfId="0" applyNumberFormat="1" applyFont="1" applyFill="1" applyBorder="1" applyAlignment="1">
      <alignment vertical="top" wrapText="1"/>
    </xf>
    <xf numFmtId="0" fontId="50" fillId="2" borderId="0" xfId="0" applyFont="1" applyFill="1"/>
    <xf numFmtId="0" fontId="33" fillId="2" borderId="0" xfId="0" applyFont="1" applyFill="1"/>
    <xf numFmtId="4" fontId="3" fillId="2" borderId="0" xfId="0" applyNumberFormat="1" applyFont="1" applyFill="1"/>
    <xf numFmtId="0" fontId="3" fillId="2" borderId="11" xfId="0" applyFont="1" applyFill="1" applyBorder="1" applyAlignment="1" applyProtection="1">
      <alignment horizontal="center"/>
      <protection locked="0"/>
    </xf>
    <xf numFmtId="3" fontId="3" fillId="2" borderId="0" xfId="0" applyNumberFormat="1" applyFont="1" applyFill="1"/>
    <xf numFmtId="0" fontId="3" fillId="2" borderId="0" xfId="0" applyFont="1" applyFill="1" applyAlignment="1" applyProtection="1">
      <alignment horizontal="left" vertical="top" wrapText="1"/>
      <protection locked="0"/>
    </xf>
    <xf numFmtId="0" fontId="3" fillId="2" borderId="0" xfId="0" applyFont="1" applyFill="1" applyAlignment="1">
      <alignment vertical="center" wrapText="1"/>
    </xf>
    <xf numFmtId="0" fontId="3" fillId="2" borderId="0" xfId="0" applyFont="1" applyFill="1" applyAlignment="1">
      <alignment horizontal="left" vertical="top" wrapText="1"/>
    </xf>
    <xf numFmtId="0" fontId="3" fillId="2" borderId="0" xfId="0" applyFont="1" applyFill="1" applyAlignment="1">
      <alignment horizontal="center" vertical="top" wrapText="1"/>
    </xf>
    <xf numFmtId="0" fontId="51" fillId="2" borderId="0" xfId="0" applyFont="1" applyFill="1"/>
    <xf numFmtId="0" fontId="26" fillId="2" borderId="0" xfId="0" applyFont="1" applyFill="1" applyProtection="1">
      <protection locked="0"/>
    </xf>
    <xf numFmtId="4" fontId="26" fillId="2" borderId="0" xfId="0" applyNumberFormat="1" applyFont="1" applyFill="1" applyProtection="1">
      <protection locked="0"/>
    </xf>
    <xf numFmtId="3" fontId="26" fillId="2" borderId="0" xfId="0" applyNumberFormat="1" applyFont="1" applyFill="1" applyAlignment="1" applyProtection="1">
      <alignment horizontal="center"/>
      <protection locked="0"/>
    </xf>
    <xf numFmtId="0" fontId="52" fillId="2" borderId="0" xfId="0" applyFont="1" applyFill="1"/>
    <xf numFmtId="0" fontId="53" fillId="2" borderId="0" xfId="0" applyFont="1" applyFill="1"/>
    <xf numFmtId="0" fontId="42" fillId="2" borderId="6" xfId="0" applyFont="1" applyFill="1" applyBorder="1" applyProtection="1">
      <protection locked="0"/>
    </xf>
    <xf numFmtId="0" fontId="54" fillId="9" borderId="12" xfId="0" applyFont="1" applyFill="1" applyBorder="1" applyAlignment="1" applyProtection="1">
      <alignment horizontal="center"/>
      <protection locked="0"/>
    </xf>
    <xf numFmtId="164" fontId="42" fillId="2" borderId="13" xfId="0" applyNumberFormat="1" applyFont="1" applyFill="1" applyBorder="1" applyAlignment="1" applyProtection="1">
      <alignment horizontal="center"/>
      <protection locked="0"/>
    </xf>
    <xf numFmtId="0" fontId="42" fillId="2" borderId="4" xfId="0" applyFont="1" applyFill="1" applyBorder="1" applyAlignment="1" applyProtection="1">
      <alignment horizontal="center"/>
      <protection locked="0"/>
    </xf>
    <xf numFmtId="0" fontId="42" fillId="2" borderId="4" xfId="0" applyFont="1" applyFill="1" applyBorder="1" applyProtection="1">
      <protection locked="0"/>
    </xf>
    <xf numFmtId="4" fontId="42" fillId="2" borderId="4" xfId="0" applyNumberFormat="1" applyFont="1" applyFill="1" applyBorder="1" applyProtection="1">
      <protection locked="0"/>
    </xf>
    <xf numFmtId="0" fontId="52" fillId="9" borderId="14" xfId="0" applyFont="1" applyFill="1" applyBorder="1" applyProtection="1">
      <protection locked="0"/>
    </xf>
    <xf numFmtId="0" fontId="52" fillId="9" borderId="15" xfId="0" applyFont="1" applyFill="1" applyBorder="1" applyProtection="1">
      <protection locked="0"/>
    </xf>
    <xf numFmtId="0" fontId="53" fillId="2" borderId="0" xfId="0" applyFont="1" applyFill="1" applyProtection="1">
      <protection locked="0"/>
    </xf>
    <xf numFmtId="0" fontId="54" fillId="9" borderId="16" xfId="0" applyFont="1" applyFill="1" applyBorder="1" applyAlignment="1" applyProtection="1">
      <alignment horizontal="center"/>
      <protection locked="0"/>
    </xf>
    <xf numFmtId="0" fontId="52" fillId="2" borderId="17" xfId="0" applyFont="1" applyFill="1" applyBorder="1" applyProtection="1">
      <protection locked="0"/>
    </xf>
    <xf numFmtId="0" fontId="52" fillId="2" borderId="18" xfId="0" applyFont="1" applyFill="1" applyBorder="1" applyProtection="1">
      <protection locked="0"/>
    </xf>
    <xf numFmtId="0" fontId="54" fillId="9" borderId="19" xfId="0" applyFont="1" applyFill="1" applyBorder="1" applyAlignment="1" applyProtection="1">
      <alignment horizontal="center"/>
      <protection locked="0"/>
    </xf>
    <xf numFmtId="0" fontId="52" fillId="2" borderId="20" xfId="0" applyFont="1" applyFill="1" applyBorder="1" applyProtection="1">
      <protection locked="0"/>
    </xf>
    <xf numFmtId="0" fontId="52" fillId="2" borderId="15" xfId="0" applyFont="1" applyFill="1" applyBorder="1" applyProtection="1">
      <protection locked="0"/>
    </xf>
    <xf numFmtId="0" fontId="54" fillId="2" borderId="3" xfId="0" applyFont="1" applyFill="1" applyBorder="1" applyProtection="1">
      <protection locked="0"/>
    </xf>
    <xf numFmtId="164" fontId="42" fillId="2" borderId="4" xfId="0" applyNumberFormat="1" applyFont="1" applyFill="1" applyBorder="1" applyAlignment="1" applyProtection="1">
      <alignment horizontal="center"/>
      <protection locked="0"/>
    </xf>
    <xf numFmtId="0" fontId="52" fillId="10" borderId="17" xfId="0" applyFont="1" applyFill="1" applyBorder="1" applyProtection="1">
      <protection locked="0"/>
    </xf>
    <xf numFmtId="0" fontId="52" fillId="10" borderId="18" xfId="0" applyFont="1" applyFill="1" applyBorder="1" applyProtection="1">
      <protection locked="0"/>
    </xf>
    <xf numFmtId="0" fontId="52" fillId="10" borderId="20" xfId="0" applyFont="1" applyFill="1" applyBorder="1" applyProtection="1">
      <protection locked="0"/>
    </xf>
    <xf numFmtId="0" fontId="52" fillId="10" borderId="15" xfId="0" applyFont="1" applyFill="1" applyBorder="1" applyProtection="1">
      <protection locked="0"/>
    </xf>
    <xf numFmtId="0" fontId="52" fillId="10" borderId="21" xfId="0" applyFont="1" applyFill="1" applyBorder="1" applyProtection="1">
      <protection locked="0"/>
    </xf>
    <xf numFmtId="0" fontId="52" fillId="10" borderId="22" xfId="0" applyFont="1" applyFill="1" applyBorder="1" applyProtection="1">
      <protection locked="0"/>
    </xf>
    <xf numFmtId="0" fontId="52" fillId="2" borderId="23" xfId="0" applyFont="1" applyFill="1" applyBorder="1" applyProtection="1">
      <protection locked="0"/>
    </xf>
    <xf numFmtId="0" fontId="52" fillId="2" borderId="22" xfId="0" applyFont="1" applyFill="1" applyBorder="1" applyProtection="1">
      <protection locked="0"/>
    </xf>
    <xf numFmtId="0" fontId="52" fillId="2" borderId="24" xfId="0" applyFont="1" applyFill="1" applyBorder="1" applyProtection="1">
      <protection locked="0"/>
    </xf>
    <xf numFmtId="0" fontId="52" fillId="2" borderId="3" xfId="0" applyFont="1" applyFill="1" applyBorder="1" applyProtection="1">
      <protection locked="0"/>
    </xf>
    <xf numFmtId="0" fontId="52" fillId="2" borderId="1" xfId="0" applyFont="1" applyFill="1" applyBorder="1" applyProtection="1">
      <protection locked="0"/>
    </xf>
    <xf numFmtId="0" fontId="42" fillId="2" borderId="0" xfId="0" applyFont="1" applyFill="1" applyProtection="1">
      <protection locked="0"/>
    </xf>
    <xf numFmtId="0" fontId="42" fillId="2" borderId="0" xfId="0" applyFont="1" applyFill="1" applyAlignment="1" applyProtection="1">
      <alignment horizontal="center"/>
      <protection locked="0"/>
    </xf>
    <xf numFmtId="4" fontId="42" fillId="2" borderId="0" xfId="0" applyNumberFormat="1" applyFont="1" applyFill="1" applyProtection="1">
      <protection locked="0"/>
    </xf>
    <xf numFmtId="0" fontId="42" fillId="2" borderId="4" xfId="0" applyFont="1" applyFill="1" applyBorder="1" applyAlignment="1" applyProtection="1">
      <alignment wrapText="1"/>
      <protection locked="0"/>
    </xf>
    <xf numFmtId="3" fontId="42" fillId="2" borderId="0" xfId="0" applyNumberFormat="1" applyFont="1" applyFill="1" applyAlignment="1" applyProtection="1">
      <alignment horizontal="center"/>
      <protection locked="0"/>
    </xf>
    <xf numFmtId="0" fontId="52" fillId="2" borderId="0" xfId="0" applyFont="1" applyFill="1" applyProtection="1">
      <protection locked="0"/>
    </xf>
    <xf numFmtId="0" fontId="42" fillId="2" borderId="4" xfId="0" applyFont="1" applyFill="1" applyBorder="1" applyAlignment="1" applyProtection="1">
      <alignment vertical="top" wrapText="1"/>
      <protection locked="0"/>
    </xf>
    <xf numFmtId="0" fontId="42" fillId="2" borderId="0" xfId="0" applyFont="1" applyFill="1" applyAlignment="1" applyProtection="1">
      <alignment vertical="top"/>
      <protection locked="0"/>
    </xf>
    <xf numFmtId="0" fontId="42" fillId="2" borderId="0" xfId="0" applyFont="1" applyFill="1" applyAlignment="1" applyProtection="1">
      <alignment wrapText="1"/>
      <protection locked="0"/>
    </xf>
    <xf numFmtId="0" fontId="56" fillId="2" borderId="0" xfId="0" applyFont="1" applyFill="1"/>
    <xf numFmtId="0" fontId="15" fillId="2" borderId="0" xfId="0" applyFont="1" applyFill="1" applyAlignment="1">
      <alignment horizontal="right" vertical="center"/>
    </xf>
    <xf numFmtId="0" fontId="57" fillId="2" borderId="0" xfId="0" applyFont="1" applyFill="1" applyAlignment="1" applyProtection="1">
      <alignment horizontal="center"/>
      <protection locked="0"/>
    </xf>
    <xf numFmtId="0" fontId="57" fillId="2" borderId="0" xfId="0" applyFont="1" applyFill="1" applyAlignment="1">
      <alignment horizontal="center"/>
    </xf>
    <xf numFmtId="0" fontId="43" fillId="2" borderId="0" xfId="0" applyFont="1" applyFill="1" applyAlignment="1">
      <alignment horizontal="right" vertical="center"/>
    </xf>
    <xf numFmtId="0" fontId="58" fillId="2" borderId="0" xfId="0" applyFont="1" applyFill="1" applyAlignment="1">
      <alignment horizontal="center"/>
    </xf>
    <xf numFmtId="4" fontId="58" fillId="2" borderId="0" xfId="0" applyNumberFormat="1" applyFont="1" applyFill="1" applyAlignment="1">
      <alignment horizontal="center"/>
    </xf>
    <xf numFmtId="3" fontId="58" fillId="2" borderId="0" xfId="0" applyNumberFormat="1" applyFont="1" applyFill="1" applyAlignment="1">
      <alignment horizontal="center"/>
    </xf>
    <xf numFmtId="0" fontId="58" fillId="2" borderId="0" xfId="0" applyFont="1" applyFill="1"/>
    <xf numFmtId="4" fontId="59" fillId="5" borderId="4" xfId="0" applyNumberFormat="1" applyFont="1" applyFill="1" applyBorder="1" applyAlignment="1">
      <alignment horizontal="center" vertical="center" wrapText="1"/>
    </xf>
    <xf numFmtId="0" fontId="60" fillId="2" borderId="0" xfId="0" applyFont="1" applyFill="1"/>
    <xf numFmtId="0" fontId="34" fillId="2" borderId="0" xfId="0" applyFont="1" applyFill="1"/>
    <xf numFmtId="0" fontId="35" fillId="2" borderId="0" xfId="0" applyFont="1" applyFill="1"/>
    <xf numFmtId="0" fontId="34" fillId="5" borderId="0" xfId="0" applyFont="1" applyFill="1" applyAlignment="1">
      <alignment horizontal="center" vertical="center" wrapText="1"/>
    </xf>
    <xf numFmtId="4" fontId="34" fillId="5" borderId="0" xfId="0" applyNumberFormat="1" applyFont="1" applyFill="1" applyAlignment="1">
      <alignment horizontal="center" vertical="center" wrapText="1"/>
    </xf>
    <xf numFmtId="3" fontId="34" fillId="5" borderId="0" xfId="0" applyNumberFormat="1" applyFont="1" applyFill="1" applyAlignment="1">
      <alignment horizontal="center" vertical="center" wrapText="1"/>
    </xf>
    <xf numFmtId="49" fontId="26" fillId="2" borderId="0" xfId="0" applyNumberFormat="1" applyFont="1" applyFill="1" applyAlignment="1" applyProtection="1">
      <alignment vertical="top" wrapText="1"/>
      <protection locked="0"/>
    </xf>
    <xf numFmtId="165" fontId="26" fillId="2" borderId="0" xfId="0" applyNumberFormat="1" applyFont="1" applyFill="1" applyAlignment="1" applyProtection="1">
      <alignment vertical="top"/>
      <protection locked="0"/>
    </xf>
    <xf numFmtId="4" fontId="26" fillId="2" borderId="0" xfId="0" applyNumberFormat="1" applyFont="1" applyFill="1" applyAlignment="1" applyProtection="1">
      <alignment vertical="top"/>
      <protection locked="0"/>
    </xf>
    <xf numFmtId="3" fontId="26" fillId="2" borderId="0" xfId="0" applyNumberFormat="1" applyFont="1" applyFill="1" applyAlignment="1" applyProtection="1">
      <alignment horizontal="center" vertical="top"/>
      <protection locked="0"/>
    </xf>
    <xf numFmtId="49" fontId="26" fillId="2" borderId="0" xfId="23" applyNumberFormat="1" applyFont="1" applyFill="1"/>
    <xf numFmtId="0" fontId="26" fillId="2" borderId="0" xfId="23" applyFont="1" applyFill="1"/>
    <xf numFmtId="3" fontId="26" fillId="2" borderId="0" xfId="23" applyNumberFormat="1" applyFont="1" applyFill="1"/>
    <xf numFmtId="49" fontId="33" fillId="12" borderId="4" xfId="23" applyNumberFormat="1" applyFont="1" applyFill="1" applyBorder="1" applyAlignment="1">
      <alignment horizontal="center" vertical="center" wrapText="1"/>
    </xf>
    <xf numFmtId="0" fontId="33" fillId="12" borderId="4" xfId="23" applyFont="1" applyFill="1" applyBorder="1" applyAlignment="1">
      <alignment horizontal="center" vertical="center" wrapText="1"/>
    </xf>
    <xf numFmtId="3" fontId="33" fillId="12" borderId="4" xfId="23" applyNumberFormat="1" applyFont="1" applyFill="1" applyBorder="1" applyAlignment="1">
      <alignment horizontal="center" vertical="center" wrapText="1"/>
    </xf>
    <xf numFmtId="0" fontId="33" fillId="12" borderId="4" xfId="23" applyFont="1" applyFill="1" applyBorder="1" applyAlignment="1">
      <alignment horizontal="center" vertical="center"/>
    </xf>
    <xf numFmtId="0" fontId="33" fillId="2" borderId="0" xfId="23" applyFont="1" applyFill="1" applyAlignment="1">
      <alignment vertical="center"/>
    </xf>
    <xf numFmtId="49" fontId="26" fillId="0" borderId="4" xfId="23" applyNumberFormat="1" applyFont="1" applyBorder="1" applyAlignment="1">
      <alignment vertical="top"/>
    </xf>
    <xf numFmtId="0" fontId="26" fillId="0" borderId="4" xfId="23" applyFont="1" applyBorder="1" applyAlignment="1">
      <alignment vertical="top"/>
    </xf>
    <xf numFmtId="0" fontId="63" fillId="0" borderId="4" xfId="23" applyFont="1" applyBorder="1" applyAlignment="1">
      <alignment vertical="top"/>
    </xf>
    <xf numFmtId="0" fontId="26" fillId="0" borderId="4" xfId="1" applyFont="1" applyBorder="1" applyAlignment="1" applyProtection="1">
      <alignment vertical="top"/>
    </xf>
    <xf numFmtId="0" fontId="26" fillId="0" borderId="4" xfId="23" applyFont="1" applyBorder="1" applyAlignment="1">
      <alignment vertical="top" wrapText="1"/>
    </xf>
    <xf numFmtId="3" fontId="26" fillId="0" borderId="4" xfId="23" applyNumberFormat="1" applyFont="1" applyBorder="1" applyAlignment="1">
      <alignment vertical="top"/>
    </xf>
    <xf numFmtId="0" fontId="26" fillId="0" borderId="0" xfId="23" applyFont="1"/>
    <xf numFmtId="49" fontId="26" fillId="0" borderId="0" xfId="23" applyNumberFormat="1" applyFont="1"/>
    <xf numFmtId="49" fontId="26" fillId="0" borderId="4" xfId="23" applyNumberFormat="1" applyFont="1" applyBorder="1"/>
    <xf numFmtId="0" fontId="26" fillId="0" borderId="4" xfId="23" applyFont="1" applyBorder="1"/>
    <xf numFmtId="0" fontId="63" fillId="0" borderId="4" xfId="0" applyFont="1" applyBorder="1" applyAlignment="1">
      <alignment vertical="center"/>
    </xf>
    <xf numFmtId="0" fontId="63" fillId="0" borderId="4" xfId="0" applyFont="1" applyBorder="1" applyAlignment="1">
      <alignment horizontal="justify" vertical="center"/>
    </xf>
    <xf numFmtId="0" fontId="26" fillId="0" borderId="0" xfId="23" applyFont="1" applyAlignment="1">
      <alignment vertical="top"/>
    </xf>
    <xf numFmtId="0" fontId="63" fillId="0" borderId="0" xfId="0" applyFont="1" applyAlignment="1">
      <alignment vertical="center"/>
    </xf>
    <xf numFmtId="49" fontId="26" fillId="2" borderId="4" xfId="23" applyNumberFormat="1" applyFont="1" applyFill="1" applyBorder="1"/>
    <xf numFmtId="0" fontId="26" fillId="2" borderId="4" xfId="23" applyFont="1" applyFill="1" applyBorder="1"/>
    <xf numFmtId="3" fontId="26" fillId="2" borderId="4" xfId="23" applyNumberFormat="1" applyFont="1" applyFill="1" applyBorder="1"/>
    <xf numFmtId="0" fontId="26" fillId="2" borderId="4" xfId="23" applyFont="1" applyFill="1" applyBorder="1" applyAlignment="1">
      <alignment wrapText="1"/>
    </xf>
    <xf numFmtId="3" fontId="26" fillId="2" borderId="4" xfId="23" applyNumberFormat="1" applyFont="1" applyFill="1" applyBorder="1" applyAlignment="1">
      <alignment wrapText="1"/>
    </xf>
    <xf numFmtId="49" fontId="63" fillId="2" borderId="0" xfId="18" applyNumberFormat="1" applyFont="1" applyFill="1"/>
    <xf numFmtId="0" fontId="63" fillId="2" borderId="0" xfId="18" applyFont="1" applyFill="1"/>
    <xf numFmtId="3" fontId="63" fillId="2" borderId="0" xfId="18" applyNumberFormat="1" applyFont="1" applyFill="1"/>
    <xf numFmtId="164" fontId="63" fillId="2" borderId="0" xfId="18" applyNumberFormat="1" applyFont="1" applyFill="1"/>
    <xf numFmtId="0" fontId="63" fillId="0" borderId="0" xfId="0" applyFont="1" applyAlignment="1">
      <alignment vertical="top"/>
    </xf>
    <xf numFmtId="49" fontId="59" fillId="12" borderId="4" xfId="18" applyNumberFormat="1" applyFont="1" applyFill="1" applyBorder="1" applyAlignment="1">
      <alignment horizontal="center" vertical="center" wrapText="1"/>
    </xf>
    <xf numFmtId="0" fontId="59" fillId="12" borderId="4" xfId="18" applyFont="1" applyFill="1" applyBorder="1" applyAlignment="1">
      <alignment horizontal="center" vertical="center" wrapText="1"/>
    </xf>
    <xf numFmtId="3" fontId="59" fillId="12" borderId="4" xfId="18" applyNumberFormat="1" applyFont="1" applyFill="1" applyBorder="1" applyAlignment="1">
      <alignment horizontal="center" vertical="center" wrapText="1"/>
    </xf>
    <xf numFmtId="164" fontId="59" fillId="12" borderId="4" xfId="18" applyNumberFormat="1" applyFont="1" applyFill="1" applyBorder="1" applyAlignment="1">
      <alignment horizontal="center" vertical="center" wrapText="1"/>
    </xf>
    <xf numFmtId="0" fontId="63" fillId="0" borderId="0" xfId="0" applyFont="1" applyAlignment="1">
      <alignment horizontal="center" vertical="center"/>
    </xf>
    <xf numFmtId="0" fontId="63" fillId="8" borderId="4" xfId="18" applyFont="1" applyFill="1" applyBorder="1"/>
    <xf numFmtId="0" fontId="63" fillId="2" borderId="4" xfId="18" applyFont="1" applyFill="1" applyBorder="1" applyAlignment="1">
      <alignment vertical="top"/>
    </xf>
    <xf numFmtId="4" fontId="63" fillId="2" borderId="4" xfId="18" applyNumberFormat="1" applyFont="1" applyFill="1" applyBorder="1" applyAlignment="1">
      <alignment vertical="top"/>
    </xf>
    <xf numFmtId="164" fontId="63" fillId="2" borderId="4" xfId="18" applyNumberFormat="1" applyFont="1" applyFill="1" applyBorder="1" applyAlignment="1">
      <alignment vertical="top"/>
    </xf>
    <xf numFmtId="49" fontId="63" fillId="2" borderId="4" xfId="18" applyNumberFormat="1" applyFont="1" applyFill="1" applyBorder="1" applyAlignment="1">
      <alignment vertical="top"/>
    </xf>
    <xf numFmtId="49" fontId="63" fillId="0" borderId="4" xfId="0" applyNumberFormat="1" applyFont="1" applyBorder="1" applyAlignment="1">
      <alignment vertical="top"/>
    </xf>
    <xf numFmtId="0" fontId="63" fillId="0" borderId="4" xfId="0" applyFont="1" applyBorder="1" applyAlignment="1">
      <alignment vertical="top"/>
    </xf>
    <xf numFmtId="0" fontId="63" fillId="8" borderId="4" xfId="0" applyFont="1" applyFill="1" applyBorder="1" applyAlignment="1">
      <alignment vertical="top"/>
    </xf>
    <xf numFmtId="49" fontId="26" fillId="2" borderId="4" xfId="23" applyNumberFormat="1" applyFont="1" applyFill="1" applyBorder="1" applyAlignment="1">
      <alignment vertical="top"/>
    </xf>
    <xf numFmtId="164" fontId="63" fillId="2" borderId="4" xfId="18" applyNumberFormat="1" applyFont="1" applyFill="1" applyBorder="1"/>
    <xf numFmtId="0" fontId="63" fillId="2" borderId="4" xfId="18" applyFont="1" applyFill="1" applyBorder="1"/>
    <xf numFmtId="4" fontId="63" fillId="2" borderId="4" xfId="18" applyNumberFormat="1" applyFont="1" applyFill="1" applyBorder="1"/>
    <xf numFmtId="49" fontId="63" fillId="2" borderId="4" xfId="18" applyNumberFormat="1" applyFont="1" applyFill="1" applyBorder="1"/>
    <xf numFmtId="0" fontId="63" fillId="2" borderId="4" xfId="18" applyFont="1" applyFill="1" applyBorder="1" applyAlignment="1">
      <alignment wrapText="1"/>
    </xf>
    <xf numFmtId="4" fontId="63" fillId="0" borderId="4" xfId="18" applyNumberFormat="1" applyFont="1" applyBorder="1"/>
    <xf numFmtId="0" fontId="63" fillId="2" borderId="4" xfId="18" applyFont="1" applyFill="1" applyBorder="1" applyAlignment="1">
      <alignment vertical="top" wrapText="1"/>
    </xf>
    <xf numFmtId="0" fontId="63" fillId="0" borderId="4" xfId="0" applyFont="1" applyBorder="1" applyAlignment="1">
      <alignment wrapText="1"/>
    </xf>
    <xf numFmtId="4" fontId="63" fillId="0" borderId="4" xfId="0" applyNumberFormat="1" applyFont="1" applyBorder="1"/>
    <xf numFmtId="3" fontId="63" fillId="2" borderId="4" xfId="18" applyNumberFormat="1" applyFont="1" applyFill="1" applyBorder="1"/>
    <xf numFmtId="3" fontId="63" fillId="2" borderId="4" xfId="18" applyNumberFormat="1" applyFont="1" applyFill="1" applyBorder="1" applyAlignment="1">
      <alignment vertical="top"/>
    </xf>
    <xf numFmtId="3" fontId="63" fillId="0" borderId="4" xfId="0" applyNumberFormat="1" applyFont="1" applyBorder="1"/>
    <xf numFmtId="3" fontId="63" fillId="0" borderId="4" xfId="18" applyNumberFormat="1" applyFont="1" applyBorder="1"/>
    <xf numFmtId="0" fontId="13" fillId="8" borderId="0" xfId="0" applyFont="1" applyFill="1"/>
    <xf numFmtId="0" fontId="13" fillId="0" borderId="0" xfId="0" applyFont="1"/>
    <xf numFmtId="0" fontId="0" fillId="2" borderId="0" xfId="0" applyFill="1" applyAlignment="1">
      <alignment vertical="top"/>
    </xf>
    <xf numFmtId="0" fontId="64" fillId="2" borderId="0" xfId="0" applyFont="1" applyFill="1" applyAlignment="1">
      <alignment vertical="top"/>
    </xf>
    <xf numFmtId="0" fontId="64" fillId="2" borderId="0" xfId="0" applyFont="1" applyFill="1" applyAlignment="1">
      <alignment vertical="top" wrapText="1"/>
    </xf>
    <xf numFmtId="0" fontId="66" fillId="2" borderId="0" xfId="0" applyFont="1" applyFill="1" applyAlignment="1">
      <alignment vertical="top"/>
    </xf>
    <xf numFmtId="166" fontId="66" fillId="7" borderId="4" xfId="0" applyNumberFormat="1" applyFont="1" applyFill="1" applyBorder="1" applyAlignment="1" applyProtection="1">
      <alignment horizontal="left" vertical="top"/>
      <protection locked="0"/>
    </xf>
    <xf numFmtId="4" fontId="66" fillId="7" borderId="4" xfId="0" applyNumberFormat="1" applyFont="1" applyFill="1" applyBorder="1" applyAlignment="1" applyProtection="1">
      <alignment horizontal="left" vertical="top"/>
      <protection locked="0"/>
    </xf>
    <xf numFmtId="0" fontId="66" fillId="7" borderId="4" xfId="0" applyFont="1" applyFill="1" applyBorder="1" applyAlignment="1" applyProtection="1">
      <alignment vertical="top"/>
      <protection locked="0"/>
    </xf>
    <xf numFmtId="0" fontId="63" fillId="2" borderId="0" xfId="0" applyFont="1" applyFill="1" applyAlignment="1">
      <alignment vertical="top" wrapText="1"/>
    </xf>
    <xf numFmtId="0" fontId="13" fillId="2" borderId="0" xfId="0" applyFont="1" applyFill="1" applyAlignment="1">
      <alignment vertical="top"/>
    </xf>
    <xf numFmtId="0" fontId="64" fillId="2" borderId="25" xfId="0" applyFont="1" applyFill="1" applyBorder="1" applyAlignment="1">
      <alignment vertical="top"/>
    </xf>
    <xf numFmtId="0" fontId="64" fillId="2" borderId="26" xfId="0" applyFont="1" applyFill="1" applyBorder="1" applyAlignment="1">
      <alignment vertical="top"/>
    </xf>
    <xf numFmtId="0" fontId="14" fillId="2" borderId="0" xfId="0" applyFont="1" applyFill="1" applyAlignment="1">
      <alignment vertical="top"/>
    </xf>
    <xf numFmtId="0" fontId="13" fillId="2" borderId="0" xfId="0" applyFont="1" applyFill="1" applyAlignment="1">
      <alignment horizontal="left" vertical="top"/>
    </xf>
    <xf numFmtId="0" fontId="64" fillId="2" borderId="27" xfId="0" applyFont="1" applyFill="1" applyBorder="1" applyAlignment="1">
      <alignment vertical="top"/>
    </xf>
    <xf numFmtId="3" fontId="64" fillId="2" borderId="28" xfId="0" applyNumberFormat="1" applyFont="1" applyFill="1" applyBorder="1" applyAlignment="1">
      <alignment vertical="top"/>
    </xf>
    <xf numFmtId="0" fontId="13" fillId="2" borderId="0" xfId="0" applyFont="1" applyFill="1" applyAlignment="1">
      <alignment horizontal="right" vertical="top"/>
    </xf>
    <xf numFmtId="166" fontId="0" fillId="2" borderId="0" xfId="0" applyNumberFormat="1" applyFill="1" applyAlignment="1">
      <alignment horizontal="left" vertical="top"/>
    </xf>
    <xf numFmtId="0" fontId="64" fillId="2" borderId="29" xfId="0" applyFont="1" applyFill="1" applyBorder="1" applyAlignment="1">
      <alignment vertical="top"/>
    </xf>
    <xf numFmtId="3" fontId="64" fillId="2" borderId="30" xfId="0" applyNumberFormat="1" applyFont="1" applyFill="1" applyBorder="1" applyAlignment="1">
      <alignment vertical="top"/>
    </xf>
    <xf numFmtId="0" fontId="0" fillId="2" borderId="11" xfId="0" applyFill="1" applyBorder="1" applyAlignment="1" applyProtection="1">
      <alignment horizontal="left" wrapText="1"/>
      <protection locked="0"/>
    </xf>
    <xf numFmtId="0" fontId="0" fillId="2" borderId="11" xfId="0" applyFill="1" applyBorder="1" applyAlignment="1">
      <alignment vertical="top"/>
    </xf>
    <xf numFmtId="0" fontId="68" fillId="2" borderId="0" xfId="0" applyFont="1" applyFill="1" applyAlignment="1">
      <alignment vertical="top" wrapText="1"/>
    </xf>
    <xf numFmtId="0" fontId="3" fillId="2" borderId="0" xfId="0" applyFont="1" applyFill="1" applyAlignment="1">
      <alignment vertical="top"/>
    </xf>
    <xf numFmtId="0" fontId="59" fillId="2" borderId="4" xfId="0" applyFont="1" applyFill="1" applyBorder="1" applyAlignment="1">
      <alignment vertical="top" wrapText="1"/>
    </xf>
    <xf numFmtId="0" fontId="63" fillId="2" borderId="10" xfId="0" applyFont="1" applyFill="1" applyBorder="1" applyAlignment="1">
      <alignment vertical="top" wrapText="1"/>
    </xf>
    <xf numFmtId="0" fontId="64" fillId="2" borderId="31" xfId="0" applyFont="1" applyFill="1" applyBorder="1" applyAlignment="1">
      <alignment vertical="top"/>
    </xf>
    <xf numFmtId="1" fontId="64" fillId="2" borderId="0" xfId="0" applyNumberFormat="1" applyFont="1" applyFill="1" applyAlignment="1">
      <alignment vertical="top"/>
    </xf>
    <xf numFmtId="0" fontId="64" fillId="2" borderId="28" xfId="0" applyFont="1" applyFill="1" applyBorder="1" applyAlignment="1">
      <alignment vertical="top"/>
    </xf>
    <xf numFmtId="0" fontId="0" fillId="2" borderId="11" xfId="0" applyFill="1" applyBorder="1" applyAlignment="1">
      <alignment wrapText="1"/>
    </xf>
    <xf numFmtId="0" fontId="64" fillId="2" borderId="32" xfId="0" applyFont="1" applyFill="1" applyBorder="1" applyAlignment="1">
      <alignment vertical="top"/>
    </xf>
    <xf numFmtId="0" fontId="64" fillId="2" borderId="30" xfId="0" applyFont="1" applyFill="1" applyBorder="1" applyAlignment="1">
      <alignment vertical="top"/>
    </xf>
    <xf numFmtId="0" fontId="0" fillId="2" borderId="0" xfId="0" applyFill="1" applyAlignment="1">
      <alignment vertical="top" wrapText="1"/>
    </xf>
    <xf numFmtId="0" fontId="11" fillId="2" borderId="0" xfId="10" applyFont="1" applyFill="1" applyAlignment="1">
      <alignment vertical="top"/>
    </xf>
    <xf numFmtId="0" fontId="19" fillId="8" borderId="4" xfId="10" applyFont="1" applyFill="1" applyBorder="1" applyAlignment="1">
      <alignment horizontal="center" vertical="top"/>
    </xf>
    <xf numFmtId="0" fontId="3" fillId="14" borderId="4" xfId="10" applyFont="1" applyFill="1" applyBorder="1" applyAlignment="1">
      <alignment vertical="top"/>
    </xf>
    <xf numFmtId="0" fontId="3" fillId="15" borderId="4" xfId="10" applyFont="1" applyFill="1" applyBorder="1" applyAlignment="1" applyProtection="1">
      <alignment vertical="top"/>
      <protection locked="0"/>
    </xf>
    <xf numFmtId="0" fontId="44" fillId="8" borderId="7" xfId="0" applyFont="1" applyFill="1" applyBorder="1" applyAlignment="1">
      <alignment horizontal="center" vertical="center" wrapText="1"/>
    </xf>
    <xf numFmtId="4" fontId="18" fillId="2" borderId="8" xfId="0" applyNumberFormat="1" applyFont="1" applyFill="1" applyBorder="1"/>
    <xf numFmtId="4" fontId="18" fillId="7" borderId="8" xfId="0" applyNumberFormat="1" applyFont="1" applyFill="1" applyBorder="1" applyAlignment="1">
      <alignment horizontal="right" vertical="center"/>
    </xf>
    <xf numFmtId="4" fontId="18" fillId="2" borderId="9" xfId="0" applyNumberFormat="1" applyFont="1" applyFill="1" applyBorder="1"/>
    <xf numFmtId="0" fontId="14" fillId="8" borderId="4" xfId="0" applyFont="1" applyFill="1" applyBorder="1" applyAlignment="1">
      <alignment horizontal="left"/>
    </xf>
    <xf numFmtId="0" fontId="26" fillId="2" borderId="4" xfId="0" applyFont="1" applyFill="1" applyBorder="1" applyAlignment="1">
      <alignment vertical="center"/>
    </xf>
    <xf numFmtId="0" fontId="26" fillId="2" borderId="4" xfId="0" applyFont="1" applyFill="1" applyBorder="1" applyAlignment="1">
      <alignment horizontal="left" vertical="center"/>
    </xf>
    <xf numFmtId="0" fontId="26" fillId="2" borderId="4" xfId="0" applyFont="1" applyFill="1" applyBorder="1" applyAlignment="1">
      <alignment vertical="center" wrapText="1"/>
    </xf>
    <xf numFmtId="0" fontId="26" fillId="2" borderId="4" xfId="0" applyFont="1" applyFill="1" applyBorder="1" applyAlignment="1">
      <alignment horizontal="left" vertical="center" wrapText="1"/>
    </xf>
    <xf numFmtId="4" fontId="49" fillId="2" borderId="0" xfId="0" applyNumberFormat="1" applyFont="1" applyFill="1" applyBorder="1" applyAlignment="1">
      <alignment horizontal="left" vertical="top" wrapText="1"/>
    </xf>
    <xf numFmtId="3" fontId="3" fillId="2" borderId="11" xfId="0" applyNumberFormat="1" applyFont="1" applyFill="1" applyBorder="1" applyAlignment="1" applyProtection="1">
      <alignment horizontal="center"/>
      <protection locked="0"/>
    </xf>
    <xf numFmtId="0" fontId="3" fillId="2" borderId="10" xfId="0" applyFont="1" applyFill="1" applyBorder="1" applyAlignment="1">
      <alignment horizontal="center" vertical="top" wrapText="1"/>
    </xf>
    <xf numFmtId="0" fontId="46" fillId="2" borderId="0" xfId="0" applyFont="1" applyFill="1" applyBorder="1" applyAlignment="1">
      <alignment horizontal="center"/>
    </xf>
    <xf numFmtId="2" fontId="55" fillId="4" borderId="0" xfId="0" applyNumberFormat="1" applyFont="1" applyFill="1" applyBorder="1" applyAlignment="1">
      <alignment horizontal="center"/>
    </xf>
    <xf numFmtId="165" fontId="55" fillId="4" borderId="0" xfId="0" applyNumberFormat="1" applyFont="1" applyFill="1" applyBorder="1" applyAlignment="1">
      <alignment horizontal="center"/>
    </xf>
    <xf numFmtId="0" fontId="61" fillId="11" borderId="4" xfId="0" applyFont="1" applyFill="1" applyBorder="1" applyAlignment="1">
      <alignment horizontal="center" vertical="center" wrapText="1"/>
    </xf>
    <xf numFmtId="0" fontId="64" fillId="2" borderId="11" xfId="0" applyFont="1" applyFill="1" applyBorder="1" applyAlignment="1">
      <alignment horizontal="center" vertical="center" wrapText="1"/>
    </xf>
    <xf numFmtId="0" fontId="65" fillId="13" borderId="0" xfId="0" applyFont="1" applyFill="1" applyBorder="1" applyAlignment="1">
      <alignment horizontal="center" vertical="center" wrapText="1"/>
    </xf>
    <xf numFmtId="0" fontId="67" fillId="2" borderId="0" xfId="0" applyFont="1" applyFill="1" applyBorder="1" applyAlignment="1">
      <alignment horizontal="center"/>
    </xf>
    <xf numFmtId="0" fontId="0" fillId="2" borderId="0" xfId="0" applyFill="1" applyBorder="1" applyAlignment="1">
      <alignment horizontal="justify" vertical="top" wrapText="1"/>
    </xf>
    <xf numFmtId="0" fontId="13" fillId="7" borderId="4" xfId="0" applyFont="1" applyFill="1" applyBorder="1" applyAlignment="1" applyProtection="1">
      <alignment horizontal="justify" vertical="top" wrapText="1"/>
      <protection locked="0"/>
    </xf>
    <xf numFmtId="0" fontId="0" fillId="2" borderId="0" xfId="0" applyFont="1" applyFill="1" applyBorder="1" applyAlignment="1">
      <alignment horizontal="center" vertical="top" wrapText="1"/>
    </xf>
    <xf numFmtId="0" fontId="63" fillId="2" borderId="0" xfId="0" applyFont="1" applyFill="1" applyBorder="1" applyAlignment="1">
      <alignment horizontal="left" vertical="top" wrapText="1"/>
    </xf>
    <xf numFmtId="0" fontId="0" fillId="2" borderId="0" xfId="0" applyFont="1" applyFill="1" applyBorder="1" applyAlignment="1">
      <alignment horizontal="center" vertical="center" wrapText="1"/>
    </xf>
    <xf numFmtId="0" fontId="3" fillId="2" borderId="11" xfId="10" applyFont="1" applyFill="1" applyBorder="1" applyAlignment="1">
      <alignment vertical="top" wrapText="1"/>
    </xf>
  </cellXfs>
  <cellStyles count="32">
    <cellStyle name="Hyperlink 1" xfId="2"/>
    <cellStyle name="Hypertextové prepojenie" xfId="1" builtinId="8"/>
    <cellStyle name="Hypertextové prepojenie 2" xfId="3"/>
    <cellStyle name="Normal 2" xfId="4"/>
    <cellStyle name="Normal 3" xfId="5"/>
    <cellStyle name="Normal 3 2" xfId="6"/>
    <cellStyle name="Normal 3_2013-01-000-SportoveOdvetvia" xfId="7"/>
    <cellStyle name="Normal 4" xfId="8"/>
    <cellStyle name="Normal 5" xfId="9"/>
    <cellStyle name="Normálna 2" xfId="10"/>
    <cellStyle name="Normálna 2 2" xfId="11"/>
    <cellStyle name="Normálna 2 3" xfId="12"/>
    <cellStyle name="Normálna 3" xfId="13"/>
    <cellStyle name="Normálna 3 2" xfId="14"/>
    <cellStyle name="Normálna 3 3" xfId="15"/>
    <cellStyle name="Normálna 4" xfId="16"/>
    <cellStyle name="Normálna 4 2" xfId="17"/>
    <cellStyle name="Normálna 5" xfId="18"/>
    <cellStyle name="Normálna 5 2" xfId="19"/>
    <cellStyle name="Normálna 5 3" xfId="20"/>
    <cellStyle name="Normálna 5 4" xfId="21"/>
    <cellStyle name="Normálna 6" xfId="22"/>
    <cellStyle name="Normálna 7" xfId="23"/>
    <cellStyle name="Normálna 7 2" xfId="24"/>
    <cellStyle name="Normálna 8" xfId="25"/>
    <cellStyle name="normálne" xfId="0" builtinId="0"/>
    <cellStyle name="normálne 2" xfId="26"/>
    <cellStyle name="normálne 2 2" xfId="27"/>
    <cellStyle name="normálne 2 2 2" xfId="28"/>
    <cellStyle name="normálne 2 3" xfId="29"/>
    <cellStyle name="normálne 2 4" xfId="30"/>
    <cellStyle name="Normálne 3" xfId="31"/>
  </cellStyles>
  <dxfs count="104">
    <dxf>
      <fill>
        <patternFill>
          <bgColor rgb="FFFFFFCC"/>
        </patternFill>
      </fill>
      <border diagonalUp="0" diagonalDown="0">
        <left style="thin">
          <color auto="1"/>
        </left>
        <right style="thin">
          <color auto="1"/>
        </right>
        <top style="thin">
          <color auto="1"/>
        </top>
        <bottom style="thin">
          <color auto="1"/>
        </bottom>
      </border>
    </dxf>
    <dxf>
      <fill>
        <patternFill>
          <bgColor rgb="FFFFFFCC"/>
        </patternFill>
      </fill>
      <border diagonalUp="0" diagonalDown="0">
        <left style="thin">
          <color auto="1"/>
        </left>
        <right style="thin">
          <color auto="1"/>
        </right>
        <top style="thin">
          <color auto="1"/>
        </top>
        <bottom style="thin">
          <color auto="1"/>
        </bottom>
      </border>
    </dxf>
    <dxf>
      <fill>
        <patternFill>
          <bgColor rgb="FFFFFFCC"/>
        </patternFill>
      </fill>
      <border diagonalUp="0" diagonalDown="0">
        <left style="thin">
          <color auto="1"/>
        </left>
        <right style="thin">
          <color auto="1"/>
        </right>
        <top style="thin">
          <color auto="1"/>
        </top>
        <bottom style="thin">
          <color auto="1"/>
        </bottom>
      </border>
    </dxf>
    <dxf>
      <fill>
        <patternFill>
          <bgColor rgb="FFFFFFCC"/>
        </patternFill>
      </fill>
      <border diagonalUp="0" diagonalDown="0">
        <left style="thin">
          <color auto="1"/>
        </left>
        <right style="thin">
          <color auto="1"/>
        </right>
        <top style="thin">
          <color auto="1"/>
        </top>
        <bottom style="thin">
          <color auto="1"/>
        </bottom>
      </border>
    </dxf>
    <dxf>
      <fill>
        <patternFill>
          <bgColor rgb="FFFFFFCC"/>
        </patternFill>
      </fill>
      <border diagonalUp="0" diagonalDown="0">
        <left style="thin">
          <color auto="1"/>
        </left>
        <right style="thin">
          <color auto="1"/>
        </right>
        <top style="thin">
          <color auto="1"/>
        </top>
        <bottom style="thin">
          <color auto="1"/>
        </bottom>
      </border>
    </dxf>
    <dxf>
      <fill>
        <patternFill>
          <bgColor rgb="FFFFFFCC"/>
        </patternFill>
      </fill>
      <border diagonalUp="0" diagonalDown="0">
        <left style="thin">
          <color auto="1"/>
        </left>
        <right style="thin">
          <color auto="1"/>
        </right>
        <top style="thin">
          <color auto="1"/>
        </top>
        <bottom style="thin">
          <color auto="1"/>
        </bottom>
      </border>
    </dxf>
    <dxf>
      <fill>
        <patternFill>
          <bgColor rgb="FFFFFFCC"/>
        </patternFill>
      </fill>
      <border diagonalUp="0" diagonalDown="0">
        <left style="thin">
          <color auto="1"/>
        </left>
        <right style="thin">
          <color auto="1"/>
        </right>
        <top style="thin">
          <color auto="1"/>
        </top>
        <bottom style="thin">
          <color auto="1"/>
        </bottom>
      </border>
    </dxf>
    <dxf>
      <fill>
        <patternFill>
          <bgColor rgb="FFFFFFCC"/>
        </patternFill>
      </fill>
      <border diagonalUp="0" diagonalDown="0">
        <left style="thin">
          <color auto="1"/>
        </left>
        <right style="thin">
          <color auto="1"/>
        </right>
        <top style="thin">
          <color auto="1"/>
        </top>
        <bottom style="thin">
          <color auto="1"/>
        </bottom>
      </border>
    </dxf>
    <dxf>
      <fill>
        <patternFill>
          <bgColor rgb="FFFFFFCC"/>
        </patternFill>
      </fill>
      <border diagonalUp="0" diagonalDown="0">
        <left style="thin">
          <color auto="1"/>
        </left>
        <right style="thin">
          <color auto="1"/>
        </right>
        <top style="thin">
          <color auto="1"/>
        </top>
        <bottom style="thin">
          <color auto="1"/>
        </bottom>
      </border>
    </dxf>
    <dxf>
      <fill>
        <patternFill>
          <bgColor rgb="FFFFFFCC"/>
        </patternFill>
      </fill>
      <border diagonalUp="0" diagonalDown="0">
        <left style="thin">
          <color auto="1"/>
        </left>
        <right style="thin">
          <color auto="1"/>
        </right>
        <top style="thin">
          <color auto="1"/>
        </top>
        <bottom style="thin">
          <color auto="1"/>
        </bottom>
      </border>
    </dxf>
    <dxf>
      <fill>
        <patternFill>
          <bgColor rgb="FFFFFFCC"/>
        </patternFill>
      </fill>
      <border diagonalUp="0" diagonalDown="0">
        <left style="thin">
          <color auto="1"/>
        </left>
        <right style="thin">
          <color auto="1"/>
        </right>
        <top style="thin">
          <color auto="1"/>
        </top>
        <bottom style="thin">
          <color auto="1"/>
        </bottom>
      </border>
    </dxf>
    <dxf>
      <fill>
        <patternFill>
          <bgColor rgb="FFFFFFCC"/>
        </patternFill>
      </fill>
      <border diagonalUp="0" diagonalDown="0">
        <left style="thin">
          <color auto="1"/>
        </left>
        <right style="thin">
          <color auto="1"/>
        </right>
        <top style="thin">
          <color auto="1"/>
        </top>
        <bottom style="thin">
          <color auto="1"/>
        </bottom>
      </border>
    </dxf>
    <dxf>
      <fill>
        <patternFill>
          <bgColor rgb="FFFFFFCC"/>
        </patternFill>
      </fill>
      <border diagonalUp="0" diagonalDown="0">
        <left style="thin">
          <color auto="1"/>
        </left>
        <right style="thin">
          <color auto="1"/>
        </right>
        <top style="thin">
          <color auto="1"/>
        </top>
        <bottom style="thin">
          <color auto="1"/>
        </bottom>
      </border>
    </dxf>
    <dxf>
      <fill>
        <patternFill>
          <bgColor rgb="FFFFFFCC"/>
        </patternFill>
      </fill>
      <border diagonalUp="0" diagonalDown="0">
        <left style="thin">
          <color auto="1"/>
        </left>
        <right style="thin">
          <color auto="1"/>
        </right>
        <top style="thin">
          <color auto="1"/>
        </top>
        <bottom style="thin">
          <color auto="1"/>
        </bottom>
      </border>
    </dxf>
    <dxf>
      <fill>
        <patternFill>
          <bgColor rgb="FFFFFFCC"/>
        </patternFill>
      </fill>
      <border diagonalUp="0" diagonalDown="0">
        <left style="thin">
          <color auto="1"/>
        </left>
        <right style="thin">
          <color auto="1"/>
        </right>
        <top style="thin">
          <color auto="1"/>
        </top>
        <bottom style="thin">
          <color auto="1"/>
        </bottom>
      </border>
    </dxf>
    <dxf>
      <fill>
        <patternFill>
          <bgColor rgb="FFFFFFCC"/>
        </patternFill>
      </fill>
      <border diagonalUp="0" diagonalDown="0">
        <left style="thin">
          <color auto="1"/>
        </left>
        <right style="thin">
          <color auto="1"/>
        </right>
        <top style="thin">
          <color auto="1"/>
        </top>
        <bottom style="thin">
          <color auto="1"/>
        </bottom>
      </border>
    </dxf>
    <dxf>
      <fill>
        <patternFill>
          <bgColor rgb="FFFFFFCC"/>
        </patternFill>
      </fill>
      <border diagonalUp="0" diagonalDown="0">
        <left style="thin">
          <color auto="1"/>
        </left>
        <right style="thin">
          <color auto="1"/>
        </right>
        <top style="thin">
          <color auto="1"/>
        </top>
        <bottom style="thin">
          <color auto="1"/>
        </bottom>
      </border>
    </dxf>
    <dxf>
      <fill>
        <patternFill>
          <bgColor rgb="FFFFFFCC"/>
        </patternFill>
      </fill>
      <border diagonalUp="0" diagonalDown="0">
        <left style="thin">
          <color auto="1"/>
        </left>
        <right style="thin">
          <color auto="1"/>
        </right>
        <top style="thin">
          <color auto="1"/>
        </top>
        <bottom style="thin">
          <color auto="1"/>
        </bottom>
      </border>
    </dxf>
    <dxf>
      <fill>
        <patternFill>
          <bgColor rgb="FFFFFFCC"/>
        </patternFill>
      </fill>
      <border diagonalUp="0" diagonalDown="0">
        <left style="thin">
          <color auto="1"/>
        </left>
        <right style="thin">
          <color auto="1"/>
        </right>
        <top style="thin">
          <color auto="1"/>
        </top>
        <bottom style="thin">
          <color auto="1"/>
        </bottom>
      </border>
    </dxf>
    <dxf>
      <fill>
        <patternFill>
          <bgColor rgb="FFFFFFCC"/>
        </patternFill>
      </fill>
      <border diagonalUp="0" diagonalDown="0">
        <left style="thin">
          <color auto="1"/>
        </left>
        <right style="thin">
          <color auto="1"/>
        </right>
        <top style="thin">
          <color auto="1"/>
        </top>
        <bottom style="thin">
          <color auto="1"/>
        </bottom>
      </border>
    </dxf>
    <dxf>
      <fill>
        <patternFill>
          <bgColor rgb="FFFFFFCC"/>
        </patternFill>
      </fill>
      <border diagonalUp="0" diagonalDown="0">
        <left style="thin">
          <color auto="1"/>
        </left>
        <right style="thin">
          <color auto="1"/>
        </right>
        <top style="thin">
          <color auto="1"/>
        </top>
        <bottom style="thin">
          <color auto="1"/>
        </bottom>
      </border>
    </dxf>
    <dxf>
      <fill>
        <patternFill>
          <bgColor rgb="FFFFFFCC"/>
        </patternFill>
      </fill>
      <border diagonalUp="0" diagonalDown="0">
        <left style="thin">
          <color auto="1"/>
        </left>
        <right style="thin">
          <color auto="1"/>
        </right>
        <top style="thin">
          <color auto="1"/>
        </top>
        <bottom style="thin">
          <color auto="1"/>
        </bottom>
      </border>
    </dxf>
    <dxf>
      <fill>
        <patternFill>
          <bgColor rgb="FFFFFFCC"/>
        </patternFill>
      </fill>
      <border diagonalUp="0" diagonalDown="0">
        <left style="thin">
          <color auto="1"/>
        </left>
        <right style="thin">
          <color auto="1"/>
        </right>
        <top style="thin">
          <color auto="1"/>
        </top>
        <bottom style="thin">
          <color auto="1"/>
        </bottom>
      </border>
    </dxf>
    <dxf>
      <fill>
        <patternFill>
          <bgColor rgb="FFFFFFCC"/>
        </patternFill>
      </fill>
      <border diagonalUp="0" diagonalDown="0">
        <left style="thin">
          <color auto="1"/>
        </left>
        <right style="thin">
          <color auto="1"/>
        </right>
        <top style="thin">
          <color auto="1"/>
        </top>
        <bottom style="thin">
          <color auto="1"/>
        </bottom>
      </border>
    </dxf>
    <dxf>
      <fill>
        <patternFill>
          <bgColor rgb="FFFFFFCC"/>
        </patternFill>
      </fill>
      <border diagonalUp="0" diagonalDown="0">
        <left style="thin">
          <color auto="1"/>
        </left>
        <right style="thin">
          <color auto="1"/>
        </right>
        <top style="thin">
          <color auto="1"/>
        </top>
        <bottom style="thin">
          <color auto="1"/>
        </bottom>
      </border>
    </dxf>
    <dxf>
      <fill>
        <patternFill>
          <bgColor rgb="FFFFFFCC"/>
        </patternFill>
      </fill>
      <border diagonalUp="0" diagonalDown="0">
        <left style="thin">
          <color auto="1"/>
        </left>
        <right style="thin">
          <color auto="1"/>
        </right>
        <top style="thin">
          <color auto="1"/>
        </top>
        <bottom style="thin">
          <color auto="1"/>
        </bottom>
      </border>
    </dxf>
    <dxf>
      <fill>
        <patternFill>
          <bgColor rgb="FFFFFFCC"/>
        </patternFill>
      </fill>
      <border diagonalUp="0" diagonalDown="0">
        <left style="thin">
          <color auto="1"/>
        </left>
        <right style="thin">
          <color auto="1"/>
        </right>
        <top style="thin">
          <color auto="1"/>
        </top>
        <bottom style="thin">
          <color auto="1"/>
        </bottom>
      </border>
    </dxf>
    <dxf>
      <fill>
        <patternFill>
          <bgColor rgb="FFFFFFCC"/>
        </patternFill>
      </fill>
      <border diagonalUp="0" diagonalDown="0">
        <left style="thin">
          <color auto="1"/>
        </left>
        <right style="thin">
          <color auto="1"/>
        </right>
        <top style="thin">
          <color auto="1"/>
        </top>
        <bottom style="thin">
          <color auto="1"/>
        </bottom>
      </border>
    </dxf>
    <dxf>
      <fill>
        <patternFill>
          <bgColor rgb="FFFFFFCC"/>
        </patternFill>
      </fill>
      <border diagonalUp="0" diagonalDown="0">
        <left style="thin">
          <color auto="1"/>
        </left>
        <right style="thin">
          <color auto="1"/>
        </right>
        <top style="thin">
          <color auto="1"/>
        </top>
        <bottom style="thin">
          <color auto="1"/>
        </bottom>
      </border>
    </dxf>
    <dxf>
      <fill>
        <patternFill>
          <bgColor rgb="FFFFFFCC"/>
        </patternFill>
      </fill>
      <border diagonalUp="0" diagonalDown="0">
        <left style="thin">
          <color auto="1"/>
        </left>
        <right style="thin">
          <color auto="1"/>
        </right>
        <top style="thin">
          <color auto="1"/>
        </top>
        <bottom style="thin">
          <color auto="1"/>
        </bottom>
      </border>
    </dxf>
    <dxf>
      <fill>
        <patternFill>
          <bgColor rgb="FFFFFFCC"/>
        </patternFill>
      </fill>
      <border diagonalUp="0" diagonalDown="0">
        <left style="thin">
          <color auto="1"/>
        </left>
        <right style="thin">
          <color auto="1"/>
        </right>
        <top style="thin">
          <color auto="1"/>
        </top>
        <bottom style="thin">
          <color auto="1"/>
        </bottom>
      </border>
    </dxf>
    <dxf>
      <fill>
        <patternFill>
          <bgColor rgb="FFFFFFCC"/>
        </patternFill>
      </fill>
      <border diagonalUp="0" diagonalDown="0">
        <left style="thin">
          <color auto="1"/>
        </left>
        <right style="thin">
          <color auto="1"/>
        </right>
        <top style="thin">
          <color auto="1"/>
        </top>
        <bottom style="thin">
          <color auto="1"/>
        </bottom>
      </border>
    </dxf>
    <dxf>
      <fill>
        <patternFill>
          <bgColor rgb="FFFFFFCC"/>
        </patternFill>
      </fill>
      <border diagonalUp="0" diagonalDown="0">
        <left style="thin">
          <color auto="1"/>
        </left>
        <right style="thin">
          <color auto="1"/>
        </right>
        <top style="thin">
          <color auto="1"/>
        </top>
        <bottom style="thin">
          <color auto="1"/>
        </bottom>
      </border>
    </dxf>
    <dxf>
      <fill>
        <patternFill>
          <bgColor rgb="FFFFFFCC"/>
        </patternFill>
      </fill>
      <border diagonalUp="0" diagonalDown="0">
        <left style="thin">
          <color auto="1"/>
        </left>
        <right style="thin">
          <color auto="1"/>
        </right>
        <top style="thin">
          <color auto="1"/>
        </top>
        <bottom style="thin">
          <color auto="1"/>
        </bottom>
      </border>
    </dxf>
    <dxf>
      <fill>
        <patternFill>
          <bgColor rgb="FFFFFFCC"/>
        </patternFill>
      </fill>
      <border diagonalUp="0" diagonalDown="0">
        <left style="thin">
          <color auto="1"/>
        </left>
        <right style="thin">
          <color auto="1"/>
        </right>
        <top style="thin">
          <color auto="1"/>
        </top>
        <bottom style="thin">
          <color auto="1"/>
        </bottom>
      </border>
    </dxf>
    <dxf>
      <fill>
        <patternFill>
          <bgColor rgb="FFFFFFCC"/>
        </patternFill>
      </fill>
      <border diagonalUp="0" diagonalDown="0">
        <left style="thin">
          <color auto="1"/>
        </left>
        <right style="thin">
          <color auto="1"/>
        </right>
        <top style="thin">
          <color auto="1"/>
        </top>
        <bottom style="thin">
          <color auto="1"/>
        </bottom>
      </border>
    </dxf>
    <dxf>
      <fill>
        <patternFill>
          <bgColor rgb="FFFFFFCC"/>
        </patternFill>
      </fill>
      <border diagonalUp="0" diagonalDown="0">
        <left style="thin">
          <color auto="1"/>
        </left>
        <right style="thin">
          <color auto="1"/>
        </right>
        <top style="thin">
          <color auto="1"/>
        </top>
        <bottom style="thin">
          <color auto="1"/>
        </bottom>
      </border>
    </dxf>
    <dxf>
      <fill>
        <patternFill>
          <bgColor rgb="FFFFFFCC"/>
        </patternFill>
      </fill>
      <border diagonalUp="0" diagonalDown="0">
        <left style="thin">
          <color auto="1"/>
        </left>
        <right style="thin">
          <color auto="1"/>
        </right>
        <top style="thin">
          <color auto="1"/>
        </top>
        <bottom style="thin">
          <color auto="1"/>
        </bottom>
      </border>
    </dxf>
    <dxf>
      <fill>
        <patternFill>
          <bgColor rgb="FFFFFFCC"/>
        </patternFill>
      </fill>
      <border diagonalUp="0" diagonalDown="0">
        <left style="thin">
          <color auto="1"/>
        </left>
        <right style="thin">
          <color auto="1"/>
        </right>
        <top style="thin">
          <color auto="1"/>
        </top>
        <bottom style="thin">
          <color auto="1"/>
        </bottom>
      </border>
    </dxf>
    <dxf>
      <fill>
        <patternFill>
          <bgColor rgb="FFFFFFCC"/>
        </patternFill>
      </fill>
      <border diagonalUp="0" diagonalDown="0">
        <left style="thin">
          <color auto="1"/>
        </left>
        <right style="thin">
          <color auto="1"/>
        </right>
        <top style="thin">
          <color auto="1"/>
        </top>
        <bottom style="thin">
          <color auto="1"/>
        </bottom>
      </border>
    </dxf>
    <dxf>
      <fill>
        <patternFill>
          <bgColor rgb="FFFFFFCC"/>
        </patternFill>
      </fill>
      <border diagonalUp="0" diagonalDown="0">
        <left style="thin">
          <color auto="1"/>
        </left>
        <right style="thin">
          <color auto="1"/>
        </right>
        <top style="thin">
          <color auto="1"/>
        </top>
        <bottom style="thin">
          <color auto="1"/>
        </bottom>
      </border>
    </dxf>
    <dxf>
      <fill>
        <patternFill>
          <bgColor rgb="FFFFFFCC"/>
        </patternFill>
      </fill>
      <border diagonalUp="0" diagonalDown="0">
        <left style="thin">
          <color auto="1"/>
        </left>
        <right style="thin">
          <color auto="1"/>
        </right>
        <top style="thin">
          <color auto="1"/>
        </top>
        <bottom style="thin">
          <color auto="1"/>
        </bottom>
      </border>
    </dxf>
    <dxf>
      <fill>
        <patternFill>
          <bgColor rgb="FFFFFFCC"/>
        </patternFill>
      </fill>
      <border diagonalUp="0" diagonalDown="0">
        <left style="thin">
          <color auto="1"/>
        </left>
        <right style="thin">
          <color auto="1"/>
        </right>
        <top style="thin">
          <color auto="1"/>
        </top>
        <bottom style="thin">
          <color auto="1"/>
        </bottom>
      </border>
    </dxf>
    <dxf>
      <fill>
        <patternFill>
          <bgColor rgb="FFFFFFCC"/>
        </patternFill>
      </fill>
      <border diagonalUp="0" diagonalDown="0">
        <left style="thin">
          <color auto="1"/>
        </left>
        <right style="thin">
          <color auto="1"/>
        </right>
        <top style="thin">
          <color auto="1"/>
        </top>
        <bottom style="thin">
          <color auto="1"/>
        </bottom>
      </border>
    </dxf>
    <dxf>
      <fill>
        <patternFill>
          <bgColor rgb="FFFFFFCC"/>
        </patternFill>
      </fill>
      <border diagonalUp="0" diagonalDown="0">
        <left style="thin">
          <color auto="1"/>
        </left>
        <right style="thin">
          <color auto="1"/>
        </right>
        <top style="thin">
          <color auto="1"/>
        </top>
        <bottom style="thin">
          <color auto="1"/>
        </bottom>
      </border>
    </dxf>
    <dxf>
      <fill>
        <patternFill>
          <bgColor rgb="FFFFFFCC"/>
        </patternFill>
      </fill>
      <border diagonalUp="0" diagonalDown="0">
        <left style="thin">
          <color auto="1"/>
        </left>
        <right style="thin">
          <color auto="1"/>
        </right>
        <top style="thin">
          <color auto="1"/>
        </top>
        <bottom style="thin">
          <color auto="1"/>
        </bottom>
      </border>
    </dxf>
    <dxf>
      <fill>
        <patternFill>
          <bgColor rgb="FFFFFFCC"/>
        </patternFill>
      </fill>
      <border diagonalUp="0" diagonalDown="0">
        <left style="thin">
          <color auto="1"/>
        </left>
        <right style="thin">
          <color auto="1"/>
        </right>
        <top style="thin">
          <color auto="1"/>
        </top>
        <bottom style="thin">
          <color auto="1"/>
        </bottom>
      </border>
    </dxf>
    <dxf>
      <fill>
        <patternFill>
          <bgColor rgb="FFFFFFCC"/>
        </patternFill>
      </fill>
      <border diagonalUp="0" diagonalDown="0">
        <left style="thin">
          <color auto="1"/>
        </left>
        <right style="thin">
          <color auto="1"/>
        </right>
        <top style="thin">
          <color auto="1"/>
        </top>
        <bottom style="thin">
          <color auto="1"/>
        </bottom>
      </border>
    </dxf>
    <dxf>
      <fill>
        <patternFill>
          <bgColor rgb="FFFFFFCC"/>
        </patternFill>
      </fill>
      <border diagonalUp="0" diagonalDown="0">
        <left style="thin">
          <color auto="1"/>
        </left>
        <right style="thin">
          <color auto="1"/>
        </right>
        <top style="thin">
          <color auto="1"/>
        </top>
        <bottom style="thin">
          <color auto="1"/>
        </bottom>
      </border>
    </dxf>
    <dxf>
      <fill>
        <patternFill>
          <bgColor rgb="FFFFFFCC"/>
        </patternFill>
      </fill>
      <border diagonalUp="0" diagonalDown="0">
        <left style="thin">
          <color auto="1"/>
        </left>
        <right style="thin">
          <color auto="1"/>
        </right>
        <top style="thin">
          <color auto="1"/>
        </top>
        <bottom style="thin">
          <color auto="1"/>
        </bottom>
      </border>
    </dxf>
    <dxf>
      <fill>
        <patternFill>
          <bgColor rgb="FFFFFFCC"/>
        </patternFill>
      </fill>
      <border diagonalUp="0" diagonalDown="0">
        <left style="thin">
          <color auto="1"/>
        </left>
        <right style="thin">
          <color auto="1"/>
        </right>
        <top style="thin">
          <color auto="1"/>
        </top>
        <bottom style="thin">
          <color auto="1"/>
        </bottom>
      </border>
    </dxf>
    <dxf>
      <fill>
        <patternFill>
          <bgColor rgb="FFFFFFCC"/>
        </patternFill>
      </fill>
      <border diagonalUp="0" diagonalDown="0">
        <left style="thin">
          <color auto="1"/>
        </left>
        <right style="thin">
          <color auto="1"/>
        </right>
        <top style="thin">
          <color auto="1"/>
        </top>
        <bottom style="thin">
          <color auto="1"/>
        </bottom>
      </border>
    </dxf>
    <dxf>
      <fill>
        <patternFill>
          <bgColor rgb="FFFFFFCC"/>
        </patternFill>
      </fill>
      <border diagonalUp="0" diagonalDown="0">
        <left style="thin">
          <color auto="1"/>
        </left>
        <right style="thin">
          <color auto="1"/>
        </right>
        <top style="thin">
          <color auto="1"/>
        </top>
        <bottom style="thin">
          <color auto="1"/>
        </bottom>
      </border>
    </dxf>
    <dxf>
      <fill>
        <patternFill>
          <bgColor rgb="FFFFFFCC"/>
        </patternFill>
      </fill>
      <border diagonalUp="0" diagonalDown="0">
        <left style="thin">
          <color auto="1"/>
        </left>
        <right style="thin">
          <color auto="1"/>
        </right>
        <top style="thin">
          <color auto="1"/>
        </top>
        <bottom style="thin">
          <color auto="1"/>
        </bottom>
      </border>
    </dxf>
    <dxf>
      <fill>
        <patternFill>
          <bgColor rgb="FFFFFFCC"/>
        </patternFill>
      </fill>
      <border diagonalUp="0" diagonalDown="0">
        <left style="thin">
          <color auto="1"/>
        </left>
        <right style="thin">
          <color auto="1"/>
        </right>
        <top style="thin">
          <color auto="1"/>
        </top>
        <bottom style="thin">
          <color auto="1"/>
        </bottom>
      </border>
    </dxf>
    <dxf>
      <fill>
        <patternFill>
          <bgColor rgb="FFFFFFCC"/>
        </patternFill>
      </fill>
      <border diagonalUp="0" diagonalDown="0">
        <left style="thin">
          <color auto="1"/>
        </left>
        <right style="thin">
          <color auto="1"/>
        </right>
        <top style="thin">
          <color auto="1"/>
        </top>
        <bottom style="thin">
          <color auto="1"/>
        </bottom>
      </border>
    </dxf>
    <dxf>
      <fill>
        <patternFill>
          <bgColor rgb="FFFFFFCC"/>
        </patternFill>
      </fill>
      <border diagonalUp="0" diagonalDown="0">
        <left style="thin">
          <color auto="1"/>
        </left>
        <right style="thin">
          <color auto="1"/>
        </right>
        <top style="thin">
          <color auto="1"/>
        </top>
        <bottom style="thin">
          <color auto="1"/>
        </bottom>
      </border>
    </dxf>
    <dxf>
      <fill>
        <patternFill>
          <bgColor rgb="FFFFFFCC"/>
        </patternFill>
      </fill>
      <border diagonalUp="0" diagonalDown="0">
        <left style="thin">
          <color auto="1"/>
        </left>
        <right style="thin">
          <color auto="1"/>
        </right>
        <top style="thin">
          <color auto="1"/>
        </top>
        <bottom style="thin">
          <color auto="1"/>
        </bottom>
      </border>
    </dxf>
    <dxf>
      <fill>
        <patternFill>
          <bgColor rgb="FFFFFFCC"/>
        </patternFill>
      </fill>
      <border diagonalUp="0" diagonalDown="0">
        <left style="thin">
          <color auto="1"/>
        </left>
        <right style="thin">
          <color auto="1"/>
        </right>
        <top style="thin">
          <color auto="1"/>
        </top>
        <bottom style="thin">
          <color auto="1"/>
        </bottom>
      </border>
    </dxf>
    <dxf>
      <fill>
        <patternFill>
          <bgColor rgb="FFFFFFCC"/>
        </patternFill>
      </fill>
      <border diagonalUp="0" diagonalDown="0">
        <left style="thin">
          <color auto="1"/>
        </left>
        <right style="thin">
          <color auto="1"/>
        </right>
        <top style="thin">
          <color auto="1"/>
        </top>
        <bottom style="thin">
          <color auto="1"/>
        </bottom>
      </border>
    </dxf>
    <dxf>
      <fill>
        <patternFill>
          <bgColor rgb="FFFFFFCC"/>
        </patternFill>
      </fill>
      <border diagonalUp="0" diagonalDown="0">
        <left style="thin">
          <color auto="1"/>
        </left>
        <right style="thin">
          <color auto="1"/>
        </right>
        <top style="thin">
          <color auto="1"/>
        </top>
        <bottom style="thin">
          <color auto="1"/>
        </bottom>
      </border>
    </dxf>
    <dxf>
      <fill>
        <patternFill>
          <bgColor rgb="FFFFFFCC"/>
        </patternFill>
      </fill>
      <border diagonalUp="0" diagonalDown="0">
        <left style="thin">
          <color auto="1"/>
        </left>
        <right style="thin">
          <color auto="1"/>
        </right>
        <top style="thin">
          <color auto="1"/>
        </top>
        <bottom style="thin">
          <color auto="1"/>
        </bottom>
      </border>
    </dxf>
    <dxf>
      <fill>
        <patternFill>
          <bgColor rgb="FFFFFFCC"/>
        </patternFill>
      </fill>
      <border diagonalUp="0" diagonalDown="0">
        <left style="thin">
          <color auto="1"/>
        </left>
        <right style="thin">
          <color auto="1"/>
        </right>
        <top style="thin">
          <color auto="1"/>
        </top>
        <bottom style="thin">
          <color auto="1"/>
        </bottom>
      </border>
    </dxf>
    <dxf>
      <fill>
        <patternFill>
          <bgColor rgb="FFFFFFCC"/>
        </patternFill>
      </fill>
      <border diagonalUp="0" diagonalDown="0">
        <left style="thin">
          <color auto="1"/>
        </left>
        <right style="thin">
          <color auto="1"/>
        </right>
        <top style="thin">
          <color auto="1"/>
        </top>
        <bottom style="thin">
          <color auto="1"/>
        </bottom>
      </border>
    </dxf>
    <dxf>
      <fill>
        <patternFill>
          <bgColor rgb="FFFFFFCC"/>
        </patternFill>
      </fill>
      <border diagonalUp="0" diagonalDown="0">
        <left style="thin">
          <color auto="1"/>
        </left>
        <right style="thin">
          <color auto="1"/>
        </right>
        <top style="thin">
          <color auto="1"/>
        </top>
        <bottom style="thin">
          <color auto="1"/>
        </bottom>
      </border>
    </dxf>
    <dxf>
      <fill>
        <patternFill>
          <bgColor rgb="FFFFFFCC"/>
        </patternFill>
      </fill>
      <border diagonalUp="0" diagonalDown="0">
        <left style="thin">
          <color auto="1"/>
        </left>
        <right style="thin">
          <color auto="1"/>
        </right>
        <top style="thin">
          <color auto="1"/>
        </top>
        <bottom style="thin">
          <color auto="1"/>
        </bottom>
      </border>
    </dxf>
    <dxf>
      <fill>
        <patternFill>
          <bgColor rgb="FFFFFFCC"/>
        </patternFill>
      </fill>
      <border diagonalUp="0" diagonalDown="0">
        <left style="thin">
          <color auto="1"/>
        </left>
        <right style="thin">
          <color auto="1"/>
        </right>
        <top style="thin">
          <color auto="1"/>
        </top>
        <bottom style="thin">
          <color auto="1"/>
        </bottom>
      </border>
    </dxf>
    <dxf>
      <fill>
        <patternFill>
          <bgColor rgb="FFFFFFCC"/>
        </patternFill>
      </fill>
      <border diagonalUp="0" diagonalDown="0">
        <left style="thin">
          <color auto="1"/>
        </left>
        <right style="thin">
          <color auto="1"/>
        </right>
        <top style="thin">
          <color auto="1"/>
        </top>
        <bottom style="thin">
          <color auto="1"/>
        </bottom>
      </border>
    </dxf>
    <dxf>
      <fill>
        <patternFill>
          <bgColor rgb="FFFFFFCC"/>
        </patternFill>
      </fill>
      <border diagonalUp="0" diagonalDown="0">
        <left style="thin">
          <color auto="1"/>
        </left>
        <right style="thin">
          <color auto="1"/>
        </right>
        <top style="thin">
          <color auto="1"/>
        </top>
        <bottom style="thin">
          <color auto="1"/>
        </bottom>
      </border>
    </dxf>
    <dxf>
      <fill>
        <patternFill>
          <bgColor rgb="FFFFFFCC"/>
        </patternFill>
      </fill>
      <border diagonalUp="0" diagonalDown="0">
        <left style="thin">
          <color auto="1"/>
        </left>
        <right style="thin">
          <color auto="1"/>
        </right>
        <top style="thin">
          <color auto="1"/>
        </top>
        <bottom style="thin">
          <color auto="1"/>
        </bottom>
      </border>
    </dxf>
    <dxf>
      <fill>
        <patternFill>
          <bgColor rgb="FFFFFFCC"/>
        </patternFill>
      </fill>
      <border diagonalUp="0" diagonalDown="0">
        <left style="thin">
          <color auto="1"/>
        </left>
        <right style="thin">
          <color auto="1"/>
        </right>
        <top style="thin">
          <color auto="1"/>
        </top>
        <bottom style="thin">
          <color auto="1"/>
        </bottom>
      </border>
    </dxf>
    <dxf>
      <fill>
        <patternFill>
          <bgColor rgb="FFFFFFCC"/>
        </patternFill>
      </fill>
      <border diagonalUp="0" diagonalDown="0">
        <left style="thin">
          <color auto="1"/>
        </left>
        <right style="thin">
          <color auto="1"/>
        </right>
        <top style="thin">
          <color auto="1"/>
        </top>
        <bottom style="thin">
          <color auto="1"/>
        </bottom>
      </border>
    </dxf>
    <dxf>
      <fill>
        <patternFill>
          <bgColor rgb="FFFFFFCC"/>
        </patternFill>
      </fill>
      <border diagonalUp="0" diagonalDown="0">
        <left style="thin">
          <color auto="1"/>
        </left>
        <right style="thin">
          <color auto="1"/>
        </right>
        <top style="thin">
          <color auto="1"/>
        </top>
        <bottom style="thin">
          <color auto="1"/>
        </bottom>
      </border>
    </dxf>
    <dxf>
      <fill>
        <patternFill>
          <bgColor rgb="FFFFFFCC"/>
        </patternFill>
      </fill>
      <border diagonalUp="0" diagonalDown="0">
        <left style="thin">
          <color auto="1"/>
        </left>
        <right style="thin">
          <color auto="1"/>
        </right>
        <top style="thin">
          <color auto="1"/>
        </top>
        <bottom style="thin">
          <color auto="1"/>
        </bottom>
      </border>
    </dxf>
    <dxf>
      <fill>
        <patternFill>
          <bgColor rgb="FFFFFFCC"/>
        </patternFill>
      </fill>
      <border diagonalUp="0" diagonalDown="0">
        <left style="thin">
          <color auto="1"/>
        </left>
        <right style="thin">
          <color auto="1"/>
        </right>
        <top style="thin">
          <color auto="1"/>
        </top>
        <bottom style="thin">
          <color auto="1"/>
        </bottom>
      </border>
    </dxf>
    <dxf>
      <fill>
        <patternFill>
          <bgColor rgb="FFFFFFCC"/>
        </patternFill>
      </fill>
      <border diagonalUp="0" diagonalDown="0">
        <left style="thin">
          <color auto="1"/>
        </left>
        <right style="thin">
          <color auto="1"/>
        </right>
        <top style="thin">
          <color auto="1"/>
        </top>
        <bottom style="thin">
          <color auto="1"/>
        </bottom>
      </border>
    </dxf>
    <dxf>
      <fill>
        <patternFill>
          <bgColor rgb="FFFFFFCC"/>
        </patternFill>
      </fill>
      <border diagonalUp="0" diagonalDown="0">
        <left style="thin">
          <color auto="1"/>
        </left>
        <right style="thin">
          <color auto="1"/>
        </right>
        <top style="thin">
          <color auto="1"/>
        </top>
        <bottom style="thin">
          <color auto="1"/>
        </bottom>
      </border>
    </dxf>
    <dxf>
      <fill>
        <patternFill>
          <bgColor rgb="FFFFFFCC"/>
        </patternFill>
      </fill>
      <border diagonalUp="0" diagonalDown="0">
        <left style="thin">
          <color auto="1"/>
        </left>
        <right style="thin">
          <color auto="1"/>
        </right>
        <top style="thin">
          <color auto="1"/>
        </top>
        <bottom style="thin">
          <color auto="1"/>
        </bottom>
      </border>
    </dxf>
    <dxf>
      <fill>
        <patternFill>
          <bgColor rgb="FFFFFFCC"/>
        </patternFill>
      </fill>
      <border diagonalUp="0" diagonalDown="0">
        <left style="thin">
          <color auto="1"/>
        </left>
        <right style="thin">
          <color auto="1"/>
        </right>
        <top style="thin">
          <color auto="1"/>
        </top>
        <bottom style="thin">
          <color auto="1"/>
        </bottom>
      </border>
    </dxf>
    <dxf>
      <fill>
        <patternFill>
          <bgColor rgb="FFFFFFCC"/>
        </patternFill>
      </fill>
      <border diagonalUp="0" diagonalDown="0">
        <left style="thin">
          <color auto="1"/>
        </left>
        <right style="thin">
          <color auto="1"/>
        </right>
        <top style="thin">
          <color auto="1"/>
        </top>
        <bottom style="thin">
          <color auto="1"/>
        </bottom>
      </border>
    </dxf>
    <dxf>
      <fill>
        <patternFill>
          <bgColor rgb="FFFFFFCC"/>
        </patternFill>
      </fill>
      <border diagonalUp="0" diagonalDown="0">
        <left style="thin">
          <color auto="1"/>
        </left>
        <right style="thin">
          <color auto="1"/>
        </right>
        <top style="thin">
          <color auto="1"/>
        </top>
        <bottom style="thin">
          <color auto="1"/>
        </bottom>
      </border>
    </dxf>
    <dxf>
      <fill>
        <patternFill>
          <bgColor rgb="FFFFFFCC"/>
        </patternFill>
      </fill>
      <border diagonalUp="0" diagonalDown="0">
        <left style="thin">
          <color auto="1"/>
        </left>
        <right style="thin">
          <color auto="1"/>
        </right>
        <top style="thin">
          <color auto="1"/>
        </top>
        <bottom style="thin">
          <color auto="1"/>
        </bottom>
      </border>
    </dxf>
    <dxf>
      <fill>
        <patternFill>
          <bgColor rgb="FFFFFFCC"/>
        </patternFill>
      </fill>
      <border diagonalUp="0" diagonalDown="0">
        <left style="thin">
          <color auto="1"/>
        </left>
        <right style="thin">
          <color auto="1"/>
        </right>
        <top style="thin">
          <color auto="1"/>
        </top>
        <bottom style="thin">
          <color auto="1"/>
        </bottom>
      </border>
    </dxf>
    <dxf>
      <fill>
        <patternFill>
          <bgColor rgb="FFFFFFCC"/>
        </patternFill>
      </fill>
      <border diagonalUp="0" diagonalDown="0">
        <left style="thin">
          <color auto="1"/>
        </left>
        <right style="thin">
          <color auto="1"/>
        </right>
        <top style="thin">
          <color auto="1"/>
        </top>
        <bottom style="thin">
          <color auto="1"/>
        </bottom>
      </border>
    </dxf>
    <dxf>
      <fill>
        <patternFill>
          <bgColor rgb="FFFFFFCC"/>
        </patternFill>
      </fill>
      <border diagonalUp="0" diagonalDown="0">
        <left style="thin">
          <color auto="1"/>
        </left>
        <right style="thin">
          <color auto="1"/>
        </right>
        <top style="thin">
          <color auto="1"/>
        </top>
        <bottom style="thin">
          <color auto="1"/>
        </bottom>
      </border>
    </dxf>
    <dxf>
      <fill>
        <patternFill>
          <bgColor rgb="FFFFFFCC"/>
        </patternFill>
      </fill>
      <border diagonalUp="0" diagonalDown="0">
        <left style="thin">
          <color auto="1"/>
        </left>
        <right style="thin">
          <color auto="1"/>
        </right>
        <top style="thin">
          <color auto="1"/>
        </top>
        <bottom style="thin">
          <color auto="1"/>
        </bottom>
      </border>
    </dxf>
    <dxf>
      <fill>
        <patternFill>
          <bgColor rgb="FFFFFFCC"/>
        </patternFill>
      </fill>
      <border diagonalUp="0" diagonalDown="0">
        <left style="thin">
          <color auto="1"/>
        </left>
        <right style="thin">
          <color auto="1"/>
        </right>
        <top style="thin">
          <color auto="1"/>
        </top>
        <bottom style="thin">
          <color auto="1"/>
        </bottom>
      </border>
    </dxf>
    <dxf>
      <fill>
        <patternFill>
          <bgColor rgb="FFFFFFCC"/>
        </patternFill>
      </fill>
      <border diagonalUp="0" diagonalDown="0">
        <left style="thin">
          <color auto="1"/>
        </left>
        <right style="thin">
          <color auto="1"/>
        </right>
        <top style="thin">
          <color auto="1"/>
        </top>
        <bottom style="thin">
          <color auto="1"/>
        </bottom>
      </border>
    </dxf>
    <dxf>
      <fill>
        <patternFill>
          <bgColor rgb="FFFFFFCC"/>
        </patternFill>
      </fill>
      <border diagonalUp="0" diagonalDown="0">
        <left style="thin">
          <color auto="1"/>
        </left>
        <right style="thin">
          <color auto="1"/>
        </right>
        <top style="thin">
          <color auto="1"/>
        </top>
        <bottom style="thin">
          <color auto="1"/>
        </bottom>
      </border>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FF0000"/>
      </font>
      <fill>
        <patternFill>
          <bgColor rgb="FFE6B9B8"/>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rgb="FFFFFFCC"/>
        </patternFill>
      </fill>
      <border diagonalUp="0" diagonalDown="0">
        <left style="thin">
          <color auto="1"/>
        </left>
        <right style="thin">
          <color auto="1"/>
        </right>
        <top style="thin">
          <color auto="1"/>
        </top>
        <bottom style="thin">
          <color auto="1"/>
        </bottom>
      </border>
    </dxf>
    <dxf>
      <fill>
        <patternFill>
          <bgColor rgb="FFFFFFCC"/>
        </patternFill>
      </fill>
      <border diagonalUp="0" diagonalDown="0">
        <left style="thin">
          <color auto="1"/>
        </left>
        <right style="thin">
          <color auto="1"/>
        </right>
        <top style="thin">
          <color auto="1"/>
        </top>
        <bottom style="thin">
          <color auto="1"/>
        </bottom>
      </border>
    </dxf>
    <dxf>
      <fill>
        <patternFill>
          <bgColor rgb="FFFFFFCC"/>
        </patternFill>
      </fill>
      <border diagonalUp="0" diagonalDown="0">
        <left style="thin">
          <color auto="1"/>
        </left>
        <right style="thin">
          <color auto="1"/>
        </right>
        <top style="thin">
          <color auto="1"/>
        </top>
        <bottom style="thin">
          <color auto="1"/>
        </bottom>
      </border>
    </dxf>
    <dxf>
      <fill>
        <patternFill>
          <bgColor rgb="FFFFFFCC"/>
        </patternFill>
      </fill>
      <border diagonalUp="0" diagonalDown="0">
        <left style="thin">
          <color auto="1"/>
        </left>
        <right style="thin">
          <color auto="1"/>
        </right>
        <top style="thin">
          <color auto="1"/>
        </top>
        <bottom style="thin">
          <color auto="1"/>
        </bottom>
      </border>
    </dxf>
  </dxfs>
  <tableStyles count="0" defaultTableStyle="TableStyleMedium9" defaultPivotStyle="PivotStyleLight16"/>
  <colors>
    <indexedColors>
      <rgbColor rgb="FF000000"/>
      <rgbColor rgb="FFFFFFFF"/>
      <rgbColor rgb="FFFF0000"/>
      <rgbColor rgb="FF00FF00"/>
      <rgbColor rgb="FF0000FF"/>
      <rgbColor rgb="FFFFFF00"/>
      <rgbColor rgb="FFFF00FF"/>
      <rgbColor rgb="FF00FFFF"/>
      <rgbColor rgb="FF9C0006"/>
      <rgbColor rgb="FF008000"/>
      <rgbColor rgb="FF002570"/>
      <rgbColor rgb="FF808000"/>
      <rgbColor rgb="FF800080"/>
      <rgbColor rgb="FF0070C0"/>
      <rgbColor rgb="FFC0C0C0"/>
      <rgbColor rgb="FF808080"/>
      <rgbColor rgb="FF9999FF"/>
      <rgbColor rgb="FF993366"/>
      <rgbColor rgb="FFFFFFCC"/>
      <rgbColor rgb="FFDBEEF4"/>
      <rgbColor rgb="FF660066"/>
      <rgbColor rgb="FFFF8080"/>
      <rgbColor rgb="FF0066CC"/>
      <rgbColor rgb="FFB9CDE5"/>
      <rgbColor rgb="FF000080"/>
      <rgbColor rgb="FFFF00FF"/>
      <rgbColor rgb="FFFFFF00"/>
      <rgbColor rgb="FF00FFFF"/>
      <rgbColor rgb="FF800080"/>
      <rgbColor rgb="FF800000"/>
      <rgbColor rgb="FF008080"/>
      <rgbColor rgb="FF0000FF"/>
      <rgbColor rgb="FF00B0F0"/>
      <rgbColor rgb="FFDCE6F2"/>
      <rgbColor rgb="FFC6EFCE"/>
      <rgbColor rgb="FFEBF1DE"/>
      <rgbColor rgb="FFD9D9D9"/>
      <rgbColor rgb="FFE6B9B8"/>
      <rgbColor rgb="FFF2F2F2"/>
      <rgbColor rgb="FFFFC7CE"/>
      <rgbColor rgb="FF3366FF"/>
      <rgbColor rgb="FF33CCCC"/>
      <rgbColor rgb="FF92D050"/>
      <rgbColor rgb="FFFFC000"/>
      <rgbColor rgb="FFFF9900"/>
      <rgbColor rgb="FFFF6600"/>
      <rgbColor rgb="FF666699"/>
      <rgbColor rgb="FF969696"/>
      <rgbColor rgb="FF003366"/>
      <rgbColor rgb="FF00B050"/>
      <rgbColor rgb="FF0061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1601640</xdr:colOff>
      <xdr:row>3</xdr:row>
      <xdr:rowOff>577080</xdr:rowOff>
    </xdr:from>
    <xdr:to>
      <xdr:col>5</xdr:col>
      <xdr:colOff>1904400</xdr:colOff>
      <xdr:row>4</xdr:row>
      <xdr:rowOff>370080</xdr:rowOff>
    </xdr:to>
    <xdr:sp macro="" textlink="">
      <xdr:nvSpPr>
        <xdr:cNvPr id="2" name="Šípka dolu 1"/>
        <xdr:cNvSpPr/>
      </xdr:nvSpPr>
      <xdr:spPr>
        <a:xfrm>
          <a:off x="11538720" y="1434240"/>
          <a:ext cx="302760" cy="374040"/>
        </a:xfrm>
        <a:prstGeom prst="downArrow">
          <a:avLst>
            <a:gd name="adj1" fmla="val 50000"/>
            <a:gd name="adj2" fmla="val 50000"/>
          </a:avLst>
        </a:prstGeom>
        <a:solidFill>
          <a:srgbClr val="4F81BD"/>
        </a:solidFill>
        <a:ln w="12700">
          <a:solidFill>
            <a:srgbClr val="000000"/>
          </a:solidFill>
          <a:round/>
        </a:ln>
      </xdr:spPr>
      <xdr:style>
        <a:lnRef idx="2">
          <a:schemeClr val="accent1">
            <a:shade val="50000"/>
          </a:schemeClr>
        </a:lnRef>
        <a:fillRef idx="1">
          <a:schemeClr val="accent1"/>
        </a:fillRef>
        <a:effectRef idx="0">
          <a:schemeClr val="accent1"/>
        </a:effectRef>
        <a:fontRef idx="minor"/>
      </xdr:style>
    </xdr:sp>
    <xdr:clientData/>
  </xdr:twoCellAnchor>
  <xdr:twoCellAnchor>
    <xdr:from>
      <xdr:col>4</xdr:col>
      <xdr:colOff>2880</xdr:colOff>
      <xdr:row>14</xdr:row>
      <xdr:rowOff>60120</xdr:rowOff>
    </xdr:from>
    <xdr:to>
      <xdr:col>4</xdr:col>
      <xdr:colOff>761400</xdr:colOff>
      <xdr:row>14</xdr:row>
      <xdr:rowOff>392040</xdr:rowOff>
    </xdr:to>
    <xdr:sp macro="" textlink="">
      <xdr:nvSpPr>
        <xdr:cNvPr id="0" name="Šípka dolu 2"/>
        <xdr:cNvSpPr/>
      </xdr:nvSpPr>
      <xdr:spPr>
        <a:xfrm rot="5400000">
          <a:off x="7505280" y="4847400"/>
          <a:ext cx="331920" cy="758520"/>
        </a:xfrm>
        <a:prstGeom prst="downArrow">
          <a:avLst>
            <a:gd name="adj1" fmla="val 50000"/>
            <a:gd name="adj2" fmla="val 50000"/>
          </a:avLst>
        </a:prstGeom>
        <a:solidFill>
          <a:srgbClr val="4F81BD"/>
        </a:solidFill>
        <a:ln w="12700">
          <a:solidFill>
            <a:srgbClr val="000000"/>
          </a:solidFill>
          <a:round/>
        </a:ln>
      </xdr:spPr>
      <xdr:style>
        <a:lnRef idx="2">
          <a:schemeClr val="accent1">
            <a:shade val="50000"/>
          </a:schemeClr>
        </a:lnRef>
        <a:fillRef idx="1">
          <a:schemeClr val="accent1"/>
        </a:fillRef>
        <a:effectRef idx="0">
          <a:schemeClr val="accent1"/>
        </a:effectRef>
        <a:fontRef idx="minor"/>
      </xdr:style>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1601640</xdr:colOff>
      <xdr:row>3</xdr:row>
      <xdr:rowOff>577080</xdr:rowOff>
    </xdr:from>
    <xdr:to>
      <xdr:col>5</xdr:col>
      <xdr:colOff>1904400</xdr:colOff>
      <xdr:row>4</xdr:row>
      <xdr:rowOff>370080</xdr:rowOff>
    </xdr:to>
    <xdr:sp macro="" textlink="">
      <xdr:nvSpPr>
        <xdr:cNvPr id="2" name="Šípka dolu 1"/>
        <xdr:cNvSpPr/>
      </xdr:nvSpPr>
      <xdr:spPr>
        <a:xfrm>
          <a:off x="11538720" y="1434240"/>
          <a:ext cx="302760" cy="374040"/>
        </a:xfrm>
        <a:prstGeom prst="downArrow">
          <a:avLst>
            <a:gd name="adj1" fmla="val 50000"/>
            <a:gd name="adj2" fmla="val 50000"/>
          </a:avLst>
        </a:prstGeom>
        <a:solidFill>
          <a:srgbClr val="4F81BD"/>
        </a:solidFill>
        <a:ln w="12700">
          <a:solidFill>
            <a:srgbClr val="000000"/>
          </a:solidFill>
          <a:round/>
        </a:ln>
      </xdr:spPr>
      <xdr:style>
        <a:lnRef idx="2">
          <a:schemeClr val="accent1">
            <a:shade val="50000"/>
          </a:schemeClr>
        </a:lnRef>
        <a:fillRef idx="1">
          <a:schemeClr val="accent1"/>
        </a:fillRef>
        <a:effectRef idx="0">
          <a:schemeClr val="accent1"/>
        </a:effectRef>
        <a:fontRef idx="minor"/>
      </xdr:style>
    </xdr:sp>
    <xdr:clientData/>
  </xdr:twoCellAnchor>
  <xdr:twoCellAnchor>
    <xdr:from>
      <xdr:col>4</xdr:col>
      <xdr:colOff>1080</xdr:colOff>
      <xdr:row>14</xdr:row>
      <xdr:rowOff>426960</xdr:rowOff>
    </xdr:from>
    <xdr:to>
      <xdr:col>4</xdr:col>
      <xdr:colOff>679680</xdr:colOff>
      <xdr:row>15</xdr:row>
      <xdr:rowOff>186120</xdr:rowOff>
    </xdr:to>
    <xdr:sp macro="" textlink="">
      <xdr:nvSpPr>
        <xdr:cNvPr id="3" name="Šípka dolu 2"/>
        <xdr:cNvSpPr/>
      </xdr:nvSpPr>
      <xdr:spPr>
        <a:xfrm rot="5400000">
          <a:off x="7535880" y="5163120"/>
          <a:ext cx="187560" cy="678600"/>
        </a:xfrm>
        <a:prstGeom prst="downArrow">
          <a:avLst>
            <a:gd name="adj1" fmla="val 50000"/>
            <a:gd name="adj2" fmla="val 50000"/>
          </a:avLst>
        </a:prstGeom>
        <a:solidFill>
          <a:srgbClr val="4F81BD"/>
        </a:solidFill>
        <a:ln w="12700">
          <a:solidFill>
            <a:srgbClr val="000000"/>
          </a:solidFill>
          <a:round/>
        </a:ln>
      </xdr:spPr>
      <xdr:style>
        <a:lnRef idx="2">
          <a:schemeClr val="accent1">
            <a:shade val="50000"/>
          </a:schemeClr>
        </a:lnRef>
        <a:fillRef idx="1">
          <a:schemeClr val="accent1"/>
        </a:fillRef>
        <a:effectRef idx="0">
          <a:schemeClr val="accent1"/>
        </a:effectRef>
        <a:fontRef idx="minor"/>
      </xdr:style>
    </xdr:sp>
    <xdr:clientData/>
  </xdr:twoCellAnchor>
  <xdr:twoCellAnchor>
    <xdr:from>
      <xdr:col>4</xdr:col>
      <xdr:colOff>1080</xdr:colOff>
      <xdr:row>16</xdr:row>
      <xdr:rowOff>56160</xdr:rowOff>
    </xdr:from>
    <xdr:to>
      <xdr:col>4</xdr:col>
      <xdr:colOff>679680</xdr:colOff>
      <xdr:row>16</xdr:row>
      <xdr:rowOff>393120</xdr:rowOff>
    </xdr:to>
    <xdr:sp macro="" textlink="">
      <xdr:nvSpPr>
        <xdr:cNvPr id="4" name="Šípka dolu 3"/>
        <xdr:cNvSpPr/>
      </xdr:nvSpPr>
      <xdr:spPr>
        <a:xfrm rot="5400000">
          <a:off x="7461000" y="5486040"/>
          <a:ext cx="336960" cy="678600"/>
        </a:xfrm>
        <a:prstGeom prst="downArrow">
          <a:avLst>
            <a:gd name="adj1" fmla="val 50000"/>
            <a:gd name="adj2" fmla="val 50000"/>
          </a:avLst>
        </a:prstGeom>
        <a:solidFill>
          <a:srgbClr val="4F81BD"/>
        </a:solidFill>
        <a:ln w="12700">
          <a:solidFill>
            <a:srgbClr val="000000"/>
          </a:solidFill>
          <a:round/>
        </a:ln>
      </xdr:spPr>
      <xdr:style>
        <a:lnRef idx="2">
          <a:schemeClr val="accent1">
            <a:shade val="50000"/>
          </a:schemeClr>
        </a:lnRef>
        <a:fillRef idx="1">
          <a:schemeClr val="accent1"/>
        </a:fillRef>
        <a:effectRef idx="0">
          <a:schemeClr val="accent1"/>
        </a:effectRef>
        <a:fontRef idx="minor"/>
      </xdr:style>
    </xdr:sp>
    <xdr:clientData/>
  </xdr:twoCellAnchor>
</xdr:wsDr>
</file>

<file path=xl/theme/theme1.xml><?xml version="1.0" encoding="utf-8"?>
<a:theme xmlns:a="http://schemas.openxmlformats.org/drawingml/2006/main" name="Motí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5.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7.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sheetPr>
    <pageSetUpPr fitToPage="1"/>
  </sheetPr>
  <dimension ref="A1:D1137"/>
  <sheetViews>
    <sheetView showGridLines="0" zoomScaleNormal="100" workbookViewId="0"/>
  </sheetViews>
  <sheetFormatPr defaultColWidth="11.42578125" defaultRowHeight="12.75"/>
  <cols>
    <col min="1" max="1" width="105" style="15" customWidth="1"/>
    <col min="2" max="2" width="103.5703125" style="16" customWidth="1"/>
    <col min="3" max="4" width="4.5703125" style="16" customWidth="1"/>
    <col min="5" max="16384" width="11.42578125" style="16"/>
  </cols>
  <sheetData>
    <row r="1" spans="1:4" s="18" customFormat="1" ht="46.5" customHeight="1">
      <c r="A1" s="17" t="s">
        <v>0</v>
      </c>
      <c r="C1" s="14"/>
      <c r="D1" s="14"/>
    </row>
    <row r="2" spans="1:4" s="18" customFormat="1" ht="18.75" customHeight="1">
      <c r="A2" s="19"/>
      <c r="C2" s="20"/>
      <c r="D2" s="20"/>
    </row>
    <row r="3" spans="1:4" s="18" customFormat="1" ht="20.25" customHeight="1">
      <c r="A3" s="21" t="s">
        <v>1</v>
      </c>
      <c r="C3" s="20"/>
      <c r="D3" s="20"/>
    </row>
    <row r="4" spans="1:4" s="18" customFormat="1" ht="15" customHeight="1">
      <c r="A4" s="22" t="s">
        <v>2</v>
      </c>
      <c r="C4" s="20"/>
      <c r="D4" s="20"/>
    </row>
    <row r="5" spans="1:4" s="18" customFormat="1" ht="15" customHeight="1">
      <c r="A5" s="22" t="s">
        <v>3</v>
      </c>
      <c r="C5" s="20"/>
      <c r="D5" s="20"/>
    </row>
    <row r="6" spans="1:4" s="18" customFormat="1" ht="25.5">
      <c r="A6" s="22" t="s">
        <v>4</v>
      </c>
      <c r="C6" s="20"/>
      <c r="D6" s="20"/>
    </row>
    <row r="7" spans="1:4" s="18" customFormat="1" ht="15" customHeight="1">
      <c r="A7" s="23" t="s">
        <v>5</v>
      </c>
      <c r="C7" s="20"/>
      <c r="D7" s="20"/>
    </row>
    <row r="8" spans="1:4" s="18" customFormat="1" ht="15" customHeight="1">
      <c r="A8" s="24" t="s">
        <v>6</v>
      </c>
      <c r="C8" s="20"/>
      <c r="D8" s="20"/>
    </row>
    <row r="9" spans="1:4" s="18" customFormat="1" ht="15" customHeight="1">
      <c r="A9" s="25" t="s">
        <v>7</v>
      </c>
      <c r="C9" s="20"/>
      <c r="D9" s="20"/>
    </row>
    <row r="10" spans="1:4" s="18" customFormat="1" ht="15.75" customHeight="1">
      <c r="A10" s="23" t="s">
        <v>8</v>
      </c>
      <c r="C10" s="20"/>
      <c r="D10" s="20"/>
    </row>
    <row r="11" spans="1:4" s="18" customFormat="1" ht="42.75" customHeight="1">
      <c r="A11" s="23" t="s">
        <v>9</v>
      </c>
      <c r="C11" s="20"/>
      <c r="D11" s="20"/>
    </row>
    <row r="12" spans="1:4" s="18" customFormat="1" ht="20.25" customHeight="1">
      <c r="A12" s="26" t="s">
        <v>10</v>
      </c>
      <c r="C12" s="20"/>
      <c r="D12" s="20"/>
    </row>
    <row r="13" spans="1:4" s="18" customFormat="1" ht="23.25" customHeight="1">
      <c r="A13" s="27"/>
      <c r="C13" s="20"/>
      <c r="D13" s="20"/>
    </row>
    <row r="14" spans="1:4" s="18" customFormat="1" ht="18">
      <c r="A14" s="28" t="s">
        <v>11</v>
      </c>
      <c r="C14" s="20"/>
      <c r="D14" s="20"/>
    </row>
    <row r="15" spans="1:4" ht="15.75" customHeight="1">
      <c r="A15" s="29"/>
      <c r="C15" s="30"/>
    </row>
    <row r="16" spans="1:4" ht="255">
      <c r="A16" s="31" t="s">
        <v>12</v>
      </c>
      <c r="C16" s="30"/>
    </row>
    <row r="17" spans="1:4" ht="17.25" customHeight="1">
      <c r="A17" s="30"/>
      <c r="C17" s="30"/>
    </row>
    <row r="18" spans="1:4" ht="225.75" customHeight="1">
      <c r="A18" s="31" t="s">
        <v>13</v>
      </c>
      <c r="B18" s="32"/>
      <c r="C18" s="30"/>
    </row>
    <row r="19" spans="1:4" ht="30" customHeight="1">
      <c r="A19" s="30"/>
      <c r="B19" s="32"/>
      <c r="C19" s="30"/>
    </row>
    <row r="20" spans="1:4" ht="26.25" customHeight="1">
      <c r="A20" s="33" t="s">
        <v>14</v>
      </c>
      <c r="C20" s="30"/>
    </row>
    <row r="21" spans="1:4" ht="38.25">
      <c r="A21" s="34" t="s">
        <v>15</v>
      </c>
      <c r="C21" s="13"/>
      <c r="D21" s="13"/>
    </row>
    <row r="22" spans="1:4">
      <c r="C22" s="12"/>
      <c r="D22" s="12"/>
    </row>
    <row r="23" spans="1:4" ht="63.75">
      <c r="A23" s="35" t="s">
        <v>16</v>
      </c>
      <c r="C23" s="36"/>
      <c r="D23" s="37"/>
    </row>
    <row r="24" spans="1:4" ht="12.75" customHeight="1">
      <c r="C24" s="11"/>
      <c r="D24" s="11"/>
    </row>
    <row r="25" spans="1:4" ht="29.25" customHeight="1">
      <c r="A25" s="35" t="s">
        <v>17</v>
      </c>
    </row>
    <row r="26" spans="1:4" ht="13.5" customHeight="1"/>
    <row r="27" spans="1:4" ht="25.5">
      <c r="A27" s="34" t="s">
        <v>18</v>
      </c>
      <c r="B27" s="38"/>
    </row>
    <row r="28" spans="1:4">
      <c r="A28" s="16"/>
    </row>
    <row r="29" spans="1:4" ht="38.25">
      <c r="A29" s="35" t="s">
        <v>19</v>
      </c>
    </row>
    <row r="30" spans="1:4" ht="12.75" customHeight="1"/>
    <row r="31" spans="1:4" ht="38.25">
      <c r="A31" s="34" t="s">
        <v>20</v>
      </c>
    </row>
    <row r="32" spans="1:4" ht="12" customHeight="1"/>
    <row r="33" spans="1:3" ht="15.75" customHeight="1">
      <c r="A33" s="34" t="s">
        <v>21</v>
      </c>
    </row>
    <row r="34" spans="1:3" ht="12" customHeight="1"/>
    <row r="35" spans="1:3" ht="51">
      <c r="A35" s="34" t="s">
        <v>22</v>
      </c>
    </row>
    <row r="36" spans="1:3" ht="12" customHeight="1"/>
    <row r="37" spans="1:3" ht="25.5">
      <c r="A37" s="39" t="s">
        <v>23</v>
      </c>
    </row>
    <row r="39" spans="1:3" ht="76.5">
      <c r="A39" s="35" t="s">
        <v>24</v>
      </c>
    </row>
    <row r="40" spans="1:3" ht="12.75" customHeight="1"/>
    <row r="41" spans="1:3" ht="25.5">
      <c r="A41" s="34" t="s">
        <v>25</v>
      </c>
    </row>
    <row r="42" spans="1:3" ht="12.75" customHeight="1"/>
    <row r="43" spans="1:3" ht="81.75" customHeight="1">
      <c r="A43" s="40" t="s">
        <v>26</v>
      </c>
      <c r="C43" s="41"/>
    </row>
    <row r="44" spans="1:3" ht="64.5" customHeight="1">
      <c r="A44" s="34" t="s">
        <v>27</v>
      </c>
      <c r="C44" s="41"/>
    </row>
    <row r="45" spans="1:3" ht="12.75" customHeight="1">
      <c r="A45" s="34"/>
      <c r="C45" s="41"/>
    </row>
    <row r="46" spans="1:3" ht="41.25" customHeight="1">
      <c r="A46" s="42" t="s">
        <v>28</v>
      </c>
      <c r="C46" s="41"/>
    </row>
    <row r="47" spans="1:3" ht="11.25" customHeight="1"/>
    <row r="48" spans="1:3">
      <c r="A48" s="40" t="s">
        <v>29</v>
      </c>
    </row>
    <row r="49" spans="1:1" ht="12" customHeight="1"/>
    <row r="50" spans="1:1" ht="38.25">
      <c r="A50" s="40" t="s">
        <v>30</v>
      </c>
    </row>
    <row r="51" spans="1:1" ht="12.75" customHeight="1"/>
    <row r="52" spans="1:1" ht="76.5">
      <c r="A52" s="34" t="s">
        <v>31</v>
      </c>
    </row>
    <row r="53" spans="1:1" ht="12.75" customHeight="1"/>
    <row r="54" spans="1:1" ht="38.25">
      <c r="A54" s="40" t="s">
        <v>32</v>
      </c>
    </row>
    <row r="56" spans="1:1">
      <c r="A56" s="34" t="s">
        <v>33</v>
      </c>
    </row>
    <row r="58" spans="1:1">
      <c r="A58" s="34" t="s">
        <v>34</v>
      </c>
    </row>
    <row r="60" spans="1:1" ht="121.5" customHeight="1">
      <c r="A60" s="35" t="s">
        <v>35</v>
      </c>
    </row>
    <row r="61" spans="1:1" ht="12" customHeight="1">
      <c r="A61" s="35"/>
    </row>
    <row r="62" spans="1:1" ht="14.25" customHeight="1">
      <c r="A62" s="34" t="s">
        <v>36</v>
      </c>
    </row>
    <row r="63" spans="1:1" ht="25.5">
      <c r="A63" s="15" t="s">
        <v>37</v>
      </c>
    </row>
    <row r="64" spans="1:1" ht="27.75" customHeight="1">
      <c r="A64" s="15" t="s">
        <v>38</v>
      </c>
    </row>
    <row r="66" spans="1:1" ht="93" customHeight="1">
      <c r="A66" s="35" t="s">
        <v>39</v>
      </c>
    </row>
    <row r="68" spans="1:1" ht="18">
      <c r="A68" s="43" t="s">
        <v>40</v>
      </c>
    </row>
    <row r="70" spans="1:1" ht="174" customHeight="1">
      <c r="A70" s="44" t="s">
        <v>41</v>
      </c>
    </row>
    <row r="71" spans="1:1" ht="12.75" customHeight="1">
      <c r="A71" s="44"/>
    </row>
    <row r="72" spans="1:1" ht="173.25" customHeight="1">
      <c r="A72" s="45" t="s">
        <v>42</v>
      </c>
    </row>
    <row r="73" spans="1:1" ht="38.25">
      <c r="A73" s="46" t="s">
        <v>43</v>
      </c>
    </row>
    <row r="74" spans="1:1">
      <c r="A74" s="47" t="s">
        <v>44</v>
      </c>
    </row>
    <row r="75" spans="1:1" ht="61.5" customHeight="1">
      <c r="A75" s="46" t="s">
        <v>45</v>
      </c>
    </row>
    <row r="76" spans="1:1" ht="28.5" customHeight="1">
      <c r="A76" s="46" t="s">
        <v>46</v>
      </c>
    </row>
    <row r="77" spans="1:1">
      <c r="A77" s="48" t="s">
        <v>47</v>
      </c>
    </row>
    <row r="78" spans="1:1">
      <c r="A78" s="49" t="s">
        <v>48</v>
      </c>
    </row>
    <row r="79" spans="1:1">
      <c r="A79" s="49" t="s">
        <v>49</v>
      </c>
    </row>
    <row r="80" spans="1:1">
      <c r="A80" s="49" t="s">
        <v>50</v>
      </c>
    </row>
    <row r="81" spans="1:2">
      <c r="A81" s="50" t="s">
        <v>51</v>
      </c>
    </row>
    <row r="82" spans="1:2">
      <c r="A82" s="49" t="s">
        <v>52</v>
      </c>
    </row>
    <row r="83" spans="1:2">
      <c r="A83" s="50" t="s">
        <v>53</v>
      </c>
    </row>
    <row r="84" spans="1:2">
      <c r="A84" s="49" t="s">
        <v>54</v>
      </c>
    </row>
    <row r="85" spans="1:2">
      <c r="A85" s="51" t="s">
        <v>55</v>
      </c>
    </row>
    <row r="86" spans="1:2">
      <c r="A86" s="52"/>
    </row>
    <row r="87" spans="1:2" ht="18">
      <c r="A87" s="53" t="s">
        <v>56</v>
      </c>
    </row>
    <row r="89" spans="1:2">
      <c r="A89" s="54" t="s">
        <v>57</v>
      </c>
    </row>
    <row r="90" spans="1:2">
      <c r="A90" s="46" t="s">
        <v>58</v>
      </c>
    </row>
    <row r="91" spans="1:2">
      <c r="A91" s="47" t="s">
        <v>44</v>
      </c>
    </row>
    <row r="92" spans="1:2">
      <c r="A92" s="46" t="s">
        <v>59</v>
      </c>
      <c r="B92" s="55"/>
    </row>
    <row r="93" spans="1:2">
      <c r="A93" s="46"/>
    </row>
    <row r="94" spans="1:2">
      <c r="A94" s="54" t="s">
        <v>60</v>
      </c>
    </row>
    <row r="95" spans="1:2" ht="51">
      <c r="A95" s="46" t="s">
        <v>61</v>
      </c>
    </row>
    <row r="96" spans="1:2">
      <c r="A96" s="46"/>
    </row>
    <row r="97" spans="1:4">
      <c r="A97" s="54" t="s">
        <v>62</v>
      </c>
    </row>
    <row r="98" spans="1:4" ht="68.25" customHeight="1">
      <c r="A98" s="46" t="s">
        <v>63</v>
      </c>
    </row>
    <row r="99" spans="1:4">
      <c r="A99" s="46"/>
    </row>
    <row r="100" spans="1:4">
      <c r="A100" s="54" t="s">
        <v>64</v>
      </c>
    </row>
    <row r="101" spans="1:4" ht="89.25">
      <c r="A101" s="46" t="s">
        <v>65</v>
      </c>
    </row>
    <row r="102" spans="1:4">
      <c r="A102" s="46"/>
    </row>
    <row r="103" spans="1:4">
      <c r="A103" s="56" t="s">
        <v>66</v>
      </c>
    </row>
    <row r="104" spans="1:4" ht="51">
      <c r="A104" s="46" t="s">
        <v>67</v>
      </c>
    </row>
    <row r="105" spans="1:4">
      <c r="A105" s="46"/>
      <c r="B105" s="16" t="s">
        <v>68</v>
      </c>
    </row>
    <row r="106" spans="1:4">
      <c r="A106" s="54" t="s">
        <v>69</v>
      </c>
    </row>
    <row r="107" spans="1:4" ht="71.25" customHeight="1">
      <c r="A107" s="57" t="s">
        <v>70</v>
      </c>
    </row>
    <row r="108" spans="1:4" ht="38.25">
      <c r="A108" s="15" t="s">
        <v>71</v>
      </c>
    </row>
    <row r="109" spans="1:4" ht="25.5">
      <c r="A109" s="15" t="s">
        <v>72</v>
      </c>
    </row>
    <row r="110" spans="1:4" ht="10.5" customHeight="1">
      <c r="A110" s="57"/>
      <c r="D110" s="16" t="s">
        <v>68</v>
      </c>
    </row>
    <row r="111" spans="1:4" ht="99.75" customHeight="1">
      <c r="A111" s="35" t="s">
        <v>73</v>
      </c>
    </row>
    <row r="112" spans="1:4" ht="25.5">
      <c r="A112" s="15" t="s">
        <v>74</v>
      </c>
    </row>
    <row r="113" spans="1:2">
      <c r="A113" s="57"/>
    </row>
    <row r="114" spans="1:2" ht="178.5">
      <c r="A114" s="46" t="s">
        <v>75</v>
      </c>
    </row>
    <row r="115" spans="1:2" ht="11.25" customHeight="1">
      <c r="A115" s="58"/>
      <c r="B115" s="32"/>
    </row>
    <row r="116" spans="1:2">
      <c r="A116" s="54" t="s">
        <v>76</v>
      </c>
    </row>
    <row r="117" spans="1:2" ht="32.25" customHeight="1">
      <c r="A117" s="46" t="s">
        <v>77</v>
      </c>
    </row>
    <row r="118" spans="1:2">
      <c r="A118" s="46"/>
    </row>
    <row r="119" spans="1:2">
      <c r="A119" s="54" t="s">
        <v>78</v>
      </c>
    </row>
    <row r="120" spans="1:2" ht="12" customHeight="1">
      <c r="A120" s="46" t="s">
        <v>79</v>
      </c>
    </row>
    <row r="121" spans="1:2" ht="3" hidden="1" customHeight="1">
      <c r="A121" s="46"/>
    </row>
    <row r="122" spans="1:2">
      <c r="A122" s="46" t="s">
        <v>80</v>
      </c>
    </row>
    <row r="123" spans="1:2" ht="25.5">
      <c r="A123" s="46" t="s">
        <v>81</v>
      </c>
    </row>
    <row r="124" spans="1:2">
      <c r="A124" s="46" t="s">
        <v>82</v>
      </c>
    </row>
    <row r="125" spans="1:2" ht="25.5">
      <c r="A125" s="46" t="s">
        <v>83</v>
      </c>
    </row>
    <row r="126" spans="1:2" ht="38.25">
      <c r="A126" s="46" t="s">
        <v>84</v>
      </c>
    </row>
    <row r="127" spans="1:2" ht="33.75" customHeight="1">
      <c r="A127" s="46" t="s">
        <v>85</v>
      </c>
    </row>
    <row r="128" spans="1:2" ht="12.75" customHeight="1">
      <c r="A128" s="59" t="s">
        <v>44</v>
      </c>
    </row>
    <row r="129" spans="1:1" ht="15.75" customHeight="1">
      <c r="A129" s="60" t="s">
        <v>86</v>
      </c>
    </row>
    <row r="130" spans="1:1" ht="12.75" customHeight="1">
      <c r="A130" s="46"/>
    </row>
    <row r="131" spans="1:1">
      <c r="A131" s="56" t="s">
        <v>87</v>
      </c>
    </row>
    <row r="132" spans="1:1" ht="40.5" customHeight="1">
      <c r="A132" s="46" t="s">
        <v>88</v>
      </c>
    </row>
    <row r="133" spans="1:1" ht="61.5" customHeight="1">
      <c r="A133" s="61" t="s">
        <v>89</v>
      </c>
    </row>
    <row r="134" spans="1:1">
      <c r="A134" s="54" t="s">
        <v>90</v>
      </c>
    </row>
    <row r="135" spans="1:1" ht="102">
      <c r="A135" s="62" t="s">
        <v>91</v>
      </c>
    </row>
    <row r="136" spans="1:1">
      <c r="A136" s="57"/>
    </row>
    <row r="137" spans="1:1" ht="71.25" customHeight="1">
      <c r="A137" s="40" t="s">
        <v>92</v>
      </c>
    </row>
    <row r="138" spans="1:1">
      <c r="A138" s="57"/>
    </row>
    <row r="139" spans="1:1">
      <c r="A139" s="57"/>
    </row>
    <row r="140" spans="1:1">
      <c r="A140" s="57"/>
    </row>
    <row r="141" spans="1:1">
      <c r="A141" s="57"/>
    </row>
    <row r="142" spans="1:1">
      <c r="A142" s="52"/>
    </row>
    <row r="143" spans="1:1">
      <c r="A143" s="57"/>
    </row>
    <row r="144" spans="1:1">
      <c r="A144" s="57"/>
    </row>
    <row r="145" spans="1:1">
      <c r="A145" s="57"/>
    </row>
    <row r="146" spans="1:1">
      <c r="A146" s="57"/>
    </row>
    <row r="147" spans="1:1">
      <c r="A147" s="57"/>
    </row>
    <row r="148" spans="1:1">
      <c r="A148" s="57"/>
    </row>
    <row r="149" spans="1:1">
      <c r="A149" s="57"/>
    </row>
    <row r="150" spans="1:1">
      <c r="A150" s="57"/>
    </row>
    <row r="151" spans="1:1">
      <c r="A151" s="57"/>
    </row>
    <row r="152" spans="1:1">
      <c r="A152" s="57"/>
    </row>
    <row r="153" spans="1:1">
      <c r="A153" s="57"/>
    </row>
    <row r="154" spans="1:1">
      <c r="A154" s="57"/>
    </row>
    <row r="155" spans="1:1">
      <c r="A155" s="57"/>
    </row>
    <row r="156" spans="1:1">
      <c r="A156" s="57"/>
    </row>
    <row r="157" spans="1:1">
      <c r="A157" s="57"/>
    </row>
    <row r="158" spans="1:1">
      <c r="A158" s="57"/>
    </row>
    <row r="159" spans="1:1">
      <c r="A159" s="57"/>
    </row>
    <row r="160" spans="1:1">
      <c r="A160" s="57"/>
    </row>
    <row r="161" spans="1:1">
      <c r="A161" s="57"/>
    </row>
    <row r="162" spans="1:1">
      <c r="A162" s="57"/>
    </row>
    <row r="163" spans="1:1">
      <c r="A163" s="57"/>
    </row>
    <row r="164" spans="1:1">
      <c r="A164" s="57"/>
    </row>
    <row r="165" spans="1:1">
      <c r="A165" s="57"/>
    </row>
    <row r="166" spans="1:1">
      <c r="A166" s="57"/>
    </row>
    <row r="167" spans="1:1">
      <c r="A167" s="57"/>
    </row>
    <row r="168" spans="1:1">
      <c r="A168" s="57"/>
    </row>
    <row r="169" spans="1:1">
      <c r="A169" s="57"/>
    </row>
    <row r="170" spans="1:1">
      <c r="A170" s="57"/>
    </row>
    <row r="171" spans="1:1">
      <c r="A171" s="57"/>
    </row>
    <row r="172" spans="1:1">
      <c r="A172" s="57"/>
    </row>
    <row r="173" spans="1:1">
      <c r="A173" s="57"/>
    </row>
    <row r="174" spans="1:1">
      <c r="A174" s="57"/>
    </row>
    <row r="175" spans="1:1">
      <c r="A175" s="57"/>
    </row>
    <row r="176" spans="1:1">
      <c r="A176" s="57"/>
    </row>
    <row r="177" spans="1:1">
      <c r="A177" s="57"/>
    </row>
    <row r="178" spans="1:1">
      <c r="A178" s="57"/>
    </row>
    <row r="179" spans="1:1">
      <c r="A179" s="57"/>
    </row>
    <row r="180" spans="1:1">
      <c r="A180" s="57"/>
    </row>
    <row r="181" spans="1:1">
      <c r="A181" s="57"/>
    </row>
    <row r="182" spans="1:1">
      <c r="A182" s="57"/>
    </row>
    <row r="183" spans="1:1">
      <c r="A183" s="57"/>
    </row>
    <row r="184" spans="1:1">
      <c r="A184" s="57"/>
    </row>
    <row r="185" spans="1:1">
      <c r="A185" s="57"/>
    </row>
    <row r="186" spans="1:1">
      <c r="A186" s="57"/>
    </row>
    <row r="187" spans="1:1">
      <c r="A187" s="57"/>
    </row>
    <row r="188" spans="1:1">
      <c r="A188" s="57"/>
    </row>
    <row r="189" spans="1:1">
      <c r="A189" s="57"/>
    </row>
    <row r="190" spans="1:1">
      <c r="A190" s="57"/>
    </row>
    <row r="191" spans="1:1">
      <c r="A191" s="57"/>
    </row>
    <row r="192" spans="1:1">
      <c r="A192" s="57"/>
    </row>
    <row r="193" spans="1:1">
      <c r="A193" s="57"/>
    </row>
    <row r="194" spans="1:1">
      <c r="A194" s="57"/>
    </row>
    <row r="195" spans="1:1">
      <c r="A195" s="57"/>
    </row>
    <row r="196" spans="1:1">
      <c r="A196" s="57"/>
    </row>
    <row r="197" spans="1:1">
      <c r="A197" s="57"/>
    </row>
    <row r="198" spans="1:1">
      <c r="A198" s="57"/>
    </row>
    <row r="199" spans="1:1">
      <c r="A199" s="57"/>
    </row>
    <row r="200" spans="1:1">
      <c r="A200" s="57"/>
    </row>
    <row r="201" spans="1:1">
      <c r="A201" s="57"/>
    </row>
    <row r="202" spans="1:1">
      <c r="A202" s="57"/>
    </row>
    <row r="203" spans="1:1">
      <c r="A203" s="57"/>
    </row>
    <row r="204" spans="1:1">
      <c r="A204" s="57"/>
    </row>
    <row r="205" spans="1:1">
      <c r="A205" s="57"/>
    </row>
    <row r="206" spans="1:1">
      <c r="A206" s="57"/>
    </row>
    <row r="207" spans="1:1">
      <c r="A207" s="57"/>
    </row>
    <row r="208" spans="1:1">
      <c r="A208" s="57"/>
    </row>
    <row r="209" spans="1:1">
      <c r="A209" s="57"/>
    </row>
    <row r="210" spans="1:1">
      <c r="A210" s="57"/>
    </row>
    <row r="211" spans="1:1">
      <c r="A211" s="57"/>
    </row>
    <row r="212" spans="1:1">
      <c r="A212" s="57"/>
    </row>
    <row r="213" spans="1:1">
      <c r="A213" s="57"/>
    </row>
    <row r="214" spans="1:1">
      <c r="A214" s="57"/>
    </row>
    <row r="215" spans="1:1">
      <c r="A215" s="57"/>
    </row>
    <row r="216" spans="1:1">
      <c r="A216" s="57"/>
    </row>
    <row r="217" spans="1:1">
      <c r="A217" s="57"/>
    </row>
    <row r="218" spans="1:1">
      <c r="A218" s="57"/>
    </row>
    <row r="219" spans="1:1">
      <c r="A219" s="57"/>
    </row>
    <row r="220" spans="1:1">
      <c r="A220" s="57"/>
    </row>
    <row r="221" spans="1:1">
      <c r="A221" s="57"/>
    </row>
    <row r="222" spans="1:1">
      <c r="A222" s="57"/>
    </row>
    <row r="223" spans="1:1">
      <c r="A223" s="57"/>
    </row>
    <row r="224" spans="1:1">
      <c r="A224" s="57"/>
    </row>
    <row r="225" spans="1:1">
      <c r="A225" s="57"/>
    </row>
    <row r="226" spans="1:1">
      <c r="A226" s="57"/>
    </row>
    <row r="227" spans="1:1">
      <c r="A227" s="57"/>
    </row>
    <row r="228" spans="1:1">
      <c r="A228" s="57"/>
    </row>
    <row r="229" spans="1:1">
      <c r="A229" s="57"/>
    </row>
    <row r="230" spans="1:1">
      <c r="A230" s="57"/>
    </row>
    <row r="231" spans="1:1">
      <c r="A231" s="57"/>
    </row>
    <row r="232" spans="1:1">
      <c r="A232" s="57"/>
    </row>
    <row r="233" spans="1:1">
      <c r="A233" s="57"/>
    </row>
    <row r="234" spans="1:1">
      <c r="A234" s="57"/>
    </row>
    <row r="235" spans="1:1">
      <c r="A235" s="57"/>
    </row>
    <row r="236" spans="1:1">
      <c r="A236" s="57"/>
    </row>
    <row r="237" spans="1:1">
      <c r="A237" s="57"/>
    </row>
    <row r="238" spans="1:1">
      <c r="A238" s="57"/>
    </row>
    <row r="239" spans="1:1">
      <c r="A239" s="57"/>
    </row>
    <row r="240" spans="1:1">
      <c r="A240" s="57"/>
    </row>
    <row r="241" spans="1:1">
      <c r="A241" s="57"/>
    </row>
    <row r="242" spans="1:1">
      <c r="A242" s="57"/>
    </row>
    <row r="243" spans="1:1">
      <c r="A243" s="57"/>
    </row>
    <row r="244" spans="1:1">
      <c r="A244" s="57"/>
    </row>
    <row r="245" spans="1:1">
      <c r="A245" s="57"/>
    </row>
    <row r="246" spans="1:1">
      <c r="A246" s="57"/>
    </row>
    <row r="247" spans="1:1">
      <c r="A247" s="57"/>
    </row>
    <row r="248" spans="1:1">
      <c r="A248" s="57"/>
    </row>
    <row r="249" spans="1:1">
      <c r="A249" s="57"/>
    </row>
    <row r="250" spans="1:1">
      <c r="A250" s="57"/>
    </row>
    <row r="251" spans="1:1">
      <c r="A251" s="57"/>
    </row>
    <row r="252" spans="1:1">
      <c r="A252" s="57"/>
    </row>
    <row r="253" spans="1:1">
      <c r="A253" s="57"/>
    </row>
    <row r="254" spans="1:1">
      <c r="A254" s="57"/>
    </row>
    <row r="255" spans="1:1">
      <c r="A255" s="57"/>
    </row>
    <row r="256" spans="1:1">
      <c r="A256" s="57"/>
    </row>
    <row r="257" spans="1:1">
      <c r="A257" s="57"/>
    </row>
    <row r="258" spans="1:1">
      <c r="A258" s="57"/>
    </row>
    <row r="259" spans="1:1">
      <c r="A259" s="57"/>
    </row>
    <row r="260" spans="1:1">
      <c r="A260" s="57"/>
    </row>
    <row r="261" spans="1:1">
      <c r="A261" s="57"/>
    </row>
    <row r="262" spans="1:1">
      <c r="A262" s="57"/>
    </row>
    <row r="263" spans="1:1">
      <c r="A263" s="57"/>
    </row>
    <row r="264" spans="1:1">
      <c r="A264" s="57"/>
    </row>
    <row r="265" spans="1:1">
      <c r="A265" s="57"/>
    </row>
    <row r="266" spans="1:1">
      <c r="A266" s="57"/>
    </row>
    <row r="267" spans="1:1">
      <c r="A267" s="57"/>
    </row>
    <row r="268" spans="1:1">
      <c r="A268" s="57"/>
    </row>
    <row r="269" spans="1:1">
      <c r="A269" s="57"/>
    </row>
    <row r="270" spans="1:1">
      <c r="A270" s="57"/>
    </row>
    <row r="271" spans="1:1">
      <c r="A271" s="57"/>
    </row>
    <row r="272" spans="1:1">
      <c r="A272" s="57"/>
    </row>
    <row r="273" spans="1:1">
      <c r="A273" s="57"/>
    </row>
    <row r="274" spans="1:1">
      <c r="A274" s="57"/>
    </row>
    <row r="275" spans="1:1">
      <c r="A275" s="57"/>
    </row>
    <row r="276" spans="1:1">
      <c r="A276" s="57"/>
    </row>
    <row r="277" spans="1:1">
      <c r="A277" s="57"/>
    </row>
    <row r="278" spans="1:1">
      <c r="A278" s="57"/>
    </row>
    <row r="279" spans="1:1">
      <c r="A279" s="57"/>
    </row>
    <row r="280" spans="1:1">
      <c r="A280" s="57"/>
    </row>
    <row r="281" spans="1:1">
      <c r="A281" s="57"/>
    </row>
    <row r="282" spans="1:1">
      <c r="A282" s="57"/>
    </row>
    <row r="283" spans="1:1">
      <c r="A283" s="57"/>
    </row>
    <row r="284" spans="1:1">
      <c r="A284" s="57"/>
    </row>
    <row r="285" spans="1:1">
      <c r="A285" s="57"/>
    </row>
    <row r="286" spans="1:1">
      <c r="A286" s="57"/>
    </row>
    <row r="287" spans="1:1">
      <c r="A287" s="57"/>
    </row>
    <row r="288" spans="1:1">
      <c r="A288" s="57"/>
    </row>
    <row r="289" spans="1:1">
      <c r="A289" s="57"/>
    </row>
    <row r="290" spans="1:1">
      <c r="A290" s="57"/>
    </row>
    <row r="291" spans="1:1">
      <c r="A291" s="57"/>
    </row>
    <row r="292" spans="1:1">
      <c r="A292" s="57"/>
    </row>
    <row r="293" spans="1:1">
      <c r="A293" s="57"/>
    </row>
    <row r="294" spans="1:1">
      <c r="A294" s="57"/>
    </row>
    <row r="295" spans="1:1">
      <c r="A295" s="57"/>
    </row>
    <row r="296" spans="1:1">
      <c r="A296" s="57"/>
    </row>
    <row r="297" spans="1:1">
      <c r="A297" s="57"/>
    </row>
    <row r="298" spans="1:1">
      <c r="A298" s="57"/>
    </row>
    <row r="299" spans="1:1">
      <c r="A299" s="57"/>
    </row>
    <row r="300" spans="1:1">
      <c r="A300" s="57"/>
    </row>
    <row r="301" spans="1:1">
      <c r="A301" s="57"/>
    </row>
    <row r="302" spans="1:1">
      <c r="A302" s="57"/>
    </row>
    <row r="303" spans="1:1">
      <c r="A303" s="57"/>
    </row>
    <row r="304" spans="1:1">
      <c r="A304" s="57"/>
    </row>
    <row r="305" spans="1:1">
      <c r="A305" s="57"/>
    </row>
    <row r="306" spans="1:1">
      <c r="A306" s="57"/>
    </row>
    <row r="307" spans="1:1">
      <c r="A307" s="57"/>
    </row>
    <row r="308" spans="1:1">
      <c r="A308" s="57"/>
    </row>
    <row r="309" spans="1:1">
      <c r="A309" s="57"/>
    </row>
    <row r="310" spans="1:1">
      <c r="A310" s="57"/>
    </row>
    <row r="311" spans="1:1">
      <c r="A311" s="57"/>
    </row>
    <row r="312" spans="1:1">
      <c r="A312" s="57"/>
    </row>
    <row r="313" spans="1:1">
      <c r="A313" s="57"/>
    </row>
    <row r="314" spans="1:1">
      <c r="A314" s="57"/>
    </row>
    <row r="315" spans="1:1">
      <c r="A315" s="57"/>
    </row>
    <row r="316" spans="1:1">
      <c r="A316" s="57"/>
    </row>
    <row r="317" spans="1:1">
      <c r="A317" s="57"/>
    </row>
    <row r="318" spans="1:1">
      <c r="A318" s="57"/>
    </row>
    <row r="319" spans="1:1">
      <c r="A319" s="57"/>
    </row>
    <row r="320" spans="1:1">
      <c r="A320" s="57"/>
    </row>
    <row r="321" spans="1:1">
      <c r="A321" s="57"/>
    </row>
    <row r="322" spans="1:1">
      <c r="A322" s="57"/>
    </row>
    <row r="323" spans="1:1">
      <c r="A323" s="57"/>
    </row>
    <row r="324" spans="1:1">
      <c r="A324" s="57"/>
    </row>
    <row r="325" spans="1:1">
      <c r="A325" s="57"/>
    </row>
    <row r="326" spans="1:1">
      <c r="A326" s="57"/>
    </row>
    <row r="327" spans="1:1">
      <c r="A327" s="57"/>
    </row>
    <row r="328" spans="1:1">
      <c r="A328" s="57"/>
    </row>
    <row r="329" spans="1:1">
      <c r="A329" s="57"/>
    </row>
    <row r="330" spans="1:1">
      <c r="A330" s="57"/>
    </row>
    <row r="331" spans="1:1">
      <c r="A331" s="57"/>
    </row>
    <row r="332" spans="1:1">
      <c r="A332" s="57"/>
    </row>
    <row r="333" spans="1:1">
      <c r="A333" s="57"/>
    </row>
    <row r="334" spans="1:1">
      <c r="A334" s="57"/>
    </row>
    <row r="335" spans="1:1">
      <c r="A335" s="57"/>
    </row>
    <row r="336" spans="1:1">
      <c r="A336" s="57"/>
    </row>
    <row r="337" spans="1:1">
      <c r="A337" s="57"/>
    </row>
    <row r="338" spans="1:1">
      <c r="A338" s="57"/>
    </row>
    <row r="339" spans="1:1">
      <c r="A339" s="57"/>
    </row>
    <row r="340" spans="1:1">
      <c r="A340" s="57"/>
    </row>
    <row r="341" spans="1:1">
      <c r="A341" s="57"/>
    </row>
    <row r="342" spans="1:1">
      <c r="A342" s="57"/>
    </row>
    <row r="343" spans="1:1">
      <c r="A343" s="57"/>
    </row>
    <row r="344" spans="1:1">
      <c r="A344" s="57"/>
    </row>
    <row r="345" spans="1:1">
      <c r="A345" s="57"/>
    </row>
    <row r="346" spans="1:1">
      <c r="A346" s="57"/>
    </row>
    <row r="347" spans="1:1">
      <c r="A347" s="57"/>
    </row>
    <row r="348" spans="1:1">
      <c r="A348" s="57"/>
    </row>
    <row r="349" spans="1:1">
      <c r="A349" s="57"/>
    </row>
    <row r="350" spans="1:1">
      <c r="A350" s="57"/>
    </row>
    <row r="351" spans="1:1">
      <c r="A351" s="57"/>
    </row>
    <row r="352" spans="1:1">
      <c r="A352" s="57"/>
    </row>
    <row r="353" spans="1:1">
      <c r="A353" s="57"/>
    </row>
    <row r="354" spans="1:1">
      <c r="A354" s="57"/>
    </row>
    <row r="355" spans="1:1">
      <c r="A355" s="57"/>
    </row>
    <row r="356" spans="1:1">
      <c r="A356" s="57"/>
    </row>
    <row r="357" spans="1:1">
      <c r="A357" s="57"/>
    </row>
    <row r="358" spans="1:1">
      <c r="A358" s="57"/>
    </row>
    <row r="359" spans="1:1">
      <c r="A359" s="57"/>
    </row>
    <row r="360" spans="1:1">
      <c r="A360" s="57"/>
    </row>
    <row r="361" spans="1:1">
      <c r="A361" s="57"/>
    </row>
    <row r="362" spans="1:1">
      <c r="A362" s="57"/>
    </row>
    <row r="363" spans="1:1">
      <c r="A363" s="57"/>
    </row>
    <row r="364" spans="1:1">
      <c r="A364" s="57"/>
    </row>
    <row r="365" spans="1:1">
      <c r="A365" s="57"/>
    </row>
    <row r="366" spans="1:1">
      <c r="A366" s="57"/>
    </row>
    <row r="367" spans="1:1">
      <c r="A367" s="57"/>
    </row>
    <row r="368" spans="1:1">
      <c r="A368" s="57"/>
    </row>
    <row r="369" spans="1:1">
      <c r="A369" s="57"/>
    </row>
    <row r="370" spans="1:1">
      <c r="A370" s="57"/>
    </row>
    <row r="371" spans="1:1">
      <c r="A371" s="57"/>
    </row>
    <row r="372" spans="1:1">
      <c r="A372" s="57"/>
    </row>
    <row r="373" spans="1:1">
      <c r="A373" s="57"/>
    </row>
    <row r="374" spans="1:1">
      <c r="A374" s="57"/>
    </row>
    <row r="375" spans="1:1">
      <c r="A375" s="57"/>
    </row>
    <row r="376" spans="1:1">
      <c r="A376" s="57"/>
    </row>
    <row r="377" spans="1:1">
      <c r="A377" s="57"/>
    </row>
    <row r="378" spans="1:1">
      <c r="A378" s="57"/>
    </row>
    <row r="379" spans="1:1">
      <c r="A379" s="57"/>
    </row>
    <row r="380" spans="1:1">
      <c r="A380" s="57"/>
    </row>
    <row r="381" spans="1:1">
      <c r="A381" s="57"/>
    </row>
    <row r="382" spans="1:1">
      <c r="A382" s="57"/>
    </row>
    <row r="383" spans="1:1">
      <c r="A383" s="57"/>
    </row>
    <row r="384" spans="1:1">
      <c r="A384" s="57"/>
    </row>
    <row r="385" spans="1:1">
      <c r="A385" s="57"/>
    </row>
    <row r="386" spans="1:1">
      <c r="A386" s="57"/>
    </row>
    <row r="387" spans="1:1">
      <c r="A387" s="57"/>
    </row>
    <row r="388" spans="1:1">
      <c r="A388" s="57"/>
    </row>
    <row r="389" spans="1:1">
      <c r="A389" s="57"/>
    </row>
    <row r="390" spans="1:1">
      <c r="A390" s="57"/>
    </row>
    <row r="391" spans="1:1">
      <c r="A391" s="57"/>
    </row>
    <row r="392" spans="1:1">
      <c r="A392" s="57"/>
    </row>
    <row r="393" spans="1:1">
      <c r="A393" s="57"/>
    </row>
    <row r="394" spans="1:1">
      <c r="A394" s="57"/>
    </row>
    <row r="395" spans="1:1">
      <c r="A395" s="57"/>
    </row>
    <row r="396" spans="1:1">
      <c r="A396" s="57"/>
    </row>
    <row r="397" spans="1:1">
      <c r="A397" s="57"/>
    </row>
    <row r="398" spans="1:1">
      <c r="A398" s="57"/>
    </row>
    <row r="399" spans="1:1">
      <c r="A399" s="57"/>
    </row>
    <row r="400" spans="1:1">
      <c r="A400" s="57"/>
    </row>
    <row r="401" spans="1:1">
      <c r="A401" s="57"/>
    </row>
    <row r="402" spans="1:1">
      <c r="A402" s="57"/>
    </row>
    <row r="403" spans="1:1">
      <c r="A403" s="57"/>
    </row>
    <row r="404" spans="1:1">
      <c r="A404" s="57"/>
    </row>
    <row r="405" spans="1:1">
      <c r="A405" s="57"/>
    </row>
    <row r="406" spans="1:1">
      <c r="A406" s="57"/>
    </row>
    <row r="407" spans="1:1">
      <c r="A407" s="57"/>
    </row>
    <row r="408" spans="1:1">
      <c r="A408" s="57"/>
    </row>
    <row r="409" spans="1:1">
      <c r="A409" s="57"/>
    </row>
    <row r="410" spans="1:1">
      <c r="A410" s="57"/>
    </row>
    <row r="411" spans="1:1">
      <c r="A411" s="57"/>
    </row>
    <row r="412" spans="1:1">
      <c r="A412" s="57"/>
    </row>
    <row r="413" spans="1:1">
      <c r="A413" s="57"/>
    </row>
    <row r="414" spans="1:1">
      <c r="A414" s="57"/>
    </row>
    <row r="415" spans="1:1">
      <c r="A415" s="57"/>
    </row>
    <row r="416" spans="1:1">
      <c r="A416" s="57"/>
    </row>
    <row r="417" spans="1:1">
      <c r="A417" s="57"/>
    </row>
    <row r="418" spans="1:1">
      <c r="A418" s="57"/>
    </row>
    <row r="419" spans="1:1">
      <c r="A419" s="57"/>
    </row>
    <row r="420" spans="1:1">
      <c r="A420" s="57"/>
    </row>
    <row r="421" spans="1:1">
      <c r="A421" s="57"/>
    </row>
    <row r="422" spans="1:1">
      <c r="A422" s="57"/>
    </row>
    <row r="423" spans="1:1">
      <c r="A423" s="57"/>
    </row>
    <row r="424" spans="1:1">
      <c r="A424" s="57"/>
    </row>
    <row r="425" spans="1:1">
      <c r="A425" s="57"/>
    </row>
    <row r="426" spans="1:1">
      <c r="A426" s="57"/>
    </row>
    <row r="427" spans="1:1">
      <c r="A427" s="57"/>
    </row>
    <row r="428" spans="1:1">
      <c r="A428" s="57"/>
    </row>
    <row r="429" spans="1:1">
      <c r="A429" s="57"/>
    </row>
    <row r="430" spans="1:1">
      <c r="A430" s="57"/>
    </row>
    <row r="431" spans="1:1">
      <c r="A431" s="57"/>
    </row>
    <row r="432" spans="1:1">
      <c r="A432" s="57"/>
    </row>
    <row r="433" spans="1:1">
      <c r="A433" s="57"/>
    </row>
    <row r="434" spans="1:1">
      <c r="A434" s="57"/>
    </row>
    <row r="435" spans="1:1">
      <c r="A435" s="57"/>
    </row>
    <row r="436" spans="1:1">
      <c r="A436" s="57"/>
    </row>
    <row r="437" spans="1:1">
      <c r="A437" s="57"/>
    </row>
    <row r="438" spans="1:1">
      <c r="A438" s="57"/>
    </row>
    <row r="439" spans="1:1">
      <c r="A439" s="57"/>
    </row>
    <row r="440" spans="1:1">
      <c r="A440" s="57"/>
    </row>
    <row r="441" spans="1:1">
      <c r="A441" s="57"/>
    </row>
    <row r="442" spans="1:1">
      <c r="A442" s="57"/>
    </row>
    <row r="443" spans="1:1">
      <c r="A443" s="57"/>
    </row>
    <row r="444" spans="1:1">
      <c r="A444" s="57"/>
    </row>
    <row r="445" spans="1:1">
      <c r="A445" s="57"/>
    </row>
    <row r="446" spans="1:1">
      <c r="A446" s="57"/>
    </row>
    <row r="447" spans="1:1">
      <c r="A447" s="57"/>
    </row>
    <row r="448" spans="1:1">
      <c r="A448" s="57"/>
    </row>
    <row r="449" spans="1:1">
      <c r="A449" s="57"/>
    </row>
    <row r="450" spans="1:1">
      <c r="A450" s="57"/>
    </row>
    <row r="451" spans="1:1">
      <c r="A451" s="57"/>
    </row>
    <row r="452" spans="1:1">
      <c r="A452" s="57"/>
    </row>
    <row r="453" spans="1:1">
      <c r="A453" s="57"/>
    </row>
    <row r="454" spans="1:1">
      <c r="A454" s="57"/>
    </row>
    <row r="455" spans="1:1">
      <c r="A455" s="57"/>
    </row>
    <row r="456" spans="1:1">
      <c r="A456" s="57"/>
    </row>
    <row r="457" spans="1:1">
      <c r="A457" s="57"/>
    </row>
    <row r="458" spans="1:1">
      <c r="A458" s="57"/>
    </row>
    <row r="459" spans="1:1">
      <c r="A459" s="57"/>
    </row>
    <row r="460" spans="1:1">
      <c r="A460" s="57"/>
    </row>
    <row r="461" spans="1:1">
      <c r="A461" s="57"/>
    </row>
    <row r="462" spans="1:1">
      <c r="A462" s="57"/>
    </row>
    <row r="463" spans="1:1">
      <c r="A463" s="57"/>
    </row>
    <row r="464" spans="1:1">
      <c r="A464" s="57"/>
    </row>
    <row r="465" spans="1:1">
      <c r="A465" s="57"/>
    </row>
    <row r="466" spans="1:1">
      <c r="A466" s="57"/>
    </row>
    <row r="467" spans="1:1">
      <c r="A467" s="57"/>
    </row>
    <row r="468" spans="1:1">
      <c r="A468" s="57"/>
    </row>
    <row r="469" spans="1:1">
      <c r="A469" s="57"/>
    </row>
    <row r="470" spans="1:1">
      <c r="A470" s="57"/>
    </row>
    <row r="471" spans="1:1">
      <c r="A471" s="57"/>
    </row>
    <row r="472" spans="1:1">
      <c r="A472" s="57"/>
    </row>
    <row r="473" spans="1:1">
      <c r="A473" s="57"/>
    </row>
    <row r="474" spans="1:1">
      <c r="A474" s="57"/>
    </row>
    <row r="475" spans="1:1">
      <c r="A475" s="57"/>
    </row>
    <row r="476" spans="1:1">
      <c r="A476" s="57"/>
    </row>
    <row r="477" spans="1:1">
      <c r="A477" s="57"/>
    </row>
    <row r="478" spans="1:1">
      <c r="A478" s="57"/>
    </row>
    <row r="479" spans="1:1">
      <c r="A479" s="57"/>
    </row>
    <row r="480" spans="1:1">
      <c r="A480" s="57"/>
    </row>
    <row r="481" spans="1:1">
      <c r="A481" s="57"/>
    </row>
    <row r="482" spans="1:1">
      <c r="A482" s="57"/>
    </row>
    <row r="483" spans="1:1">
      <c r="A483" s="57"/>
    </row>
    <row r="484" spans="1:1">
      <c r="A484" s="57"/>
    </row>
    <row r="485" spans="1:1">
      <c r="A485" s="57"/>
    </row>
    <row r="486" spans="1:1">
      <c r="A486" s="57"/>
    </row>
    <row r="487" spans="1:1">
      <c r="A487" s="57"/>
    </row>
    <row r="488" spans="1:1">
      <c r="A488" s="57"/>
    </row>
    <row r="489" spans="1:1">
      <c r="A489" s="57"/>
    </row>
    <row r="490" spans="1:1">
      <c r="A490" s="57"/>
    </row>
    <row r="491" spans="1:1">
      <c r="A491" s="57"/>
    </row>
    <row r="492" spans="1:1">
      <c r="A492" s="57"/>
    </row>
    <row r="493" spans="1:1">
      <c r="A493" s="57"/>
    </row>
    <row r="494" spans="1:1">
      <c r="A494" s="57"/>
    </row>
    <row r="495" spans="1:1">
      <c r="A495" s="57"/>
    </row>
    <row r="496" spans="1:1">
      <c r="A496" s="57"/>
    </row>
    <row r="497" spans="1:1">
      <c r="A497" s="57"/>
    </row>
    <row r="498" spans="1:1">
      <c r="A498" s="57"/>
    </row>
    <row r="499" spans="1:1">
      <c r="A499" s="57"/>
    </row>
    <row r="500" spans="1:1">
      <c r="A500" s="57"/>
    </row>
    <row r="501" spans="1:1">
      <c r="A501" s="57"/>
    </row>
    <row r="502" spans="1:1">
      <c r="A502" s="57"/>
    </row>
    <row r="503" spans="1:1">
      <c r="A503" s="57"/>
    </row>
    <row r="504" spans="1:1">
      <c r="A504" s="57"/>
    </row>
    <row r="505" spans="1:1">
      <c r="A505" s="57"/>
    </row>
    <row r="506" spans="1:1">
      <c r="A506" s="57"/>
    </row>
    <row r="507" spans="1:1">
      <c r="A507" s="57"/>
    </row>
    <row r="508" spans="1:1">
      <c r="A508" s="57"/>
    </row>
    <row r="509" spans="1:1">
      <c r="A509" s="57"/>
    </row>
    <row r="510" spans="1:1">
      <c r="A510" s="57"/>
    </row>
    <row r="511" spans="1:1">
      <c r="A511" s="57"/>
    </row>
    <row r="512" spans="1:1">
      <c r="A512" s="57"/>
    </row>
    <row r="513" spans="1:1">
      <c r="A513" s="57"/>
    </row>
    <row r="514" spans="1:1">
      <c r="A514" s="57"/>
    </row>
    <row r="515" spans="1:1">
      <c r="A515" s="57"/>
    </row>
    <row r="516" spans="1:1">
      <c r="A516" s="57"/>
    </row>
    <row r="517" spans="1:1">
      <c r="A517" s="57"/>
    </row>
    <row r="518" spans="1:1">
      <c r="A518" s="57"/>
    </row>
    <row r="519" spans="1:1">
      <c r="A519" s="57"/>
    </row>
    <row r="520" spans="1:1">
      <c r="A520" s="57"/>
    </row>
    <row r="521" spans="1:1">
      <c r="A521" s="57"/>
    </row>
    <row r="522" spans="1:1">
      <c r="A522" s="57"/>
    </row>
    <row r="523" spans="1:1">
      <c r="A523" s="57"/>
    </row>
    <row r="524" spans="1:1">
      <c r="A524" s="57"/>
    </row>
    <row r="525" spans="1:1">
      <c r="A525" s="57"/>
    </row>
    <row r="526" spans="1:1">
      <c r="A526" s="57"/>
    </row>
    <row r="527" spans="1:1">
      <c r="A527" s="57"/>
    </row>
    <row r="528" spans="1:1">
      <c r="A528" s="57"/>
    </row>
    <row r="529" spans="1:1">
      <c r="A529" s="57"/>
    </row>
    <row r="530" spans="1:1">
      <c r="A530" s="57"/>
    </row>
    <row r="531" spans="1:1">
      <c r="A531" s="57"/>
    </row>
    <row r="532" spans="1:1">
      <c r="A532" s="57"/>
    </row>
    <row r="533" spans="1:1">
      <c r="A533" s="57"/>
    </row>
    <row r="534" spans="1:1">
      <c r="A534" s="57"/>
    </row>
    <row r="535" spans="1:1">
      <c r="A535" s="57"/>
    </row>
    <row r="536" spans="1:1">
      <c r="A536" s="57"/>
    </row>
    <row r="537" spans="1:1">
      <c r="A537" s="57"/>
    </row>
    <row r="538" spans="1:1">
      <c r="A538" s="57"/>
    </row>
    <row r="539" spans="1:1">
      <c r="A539" s="57"/>
    </row>
    <row r="540" spans="1:1">
      <c r="A540" s="57"/>
    </row>
    <row r="541" spans="1:1">
      <c r="A541" s="57"/>
    </row>
    <row r="542" spans="1:1">
      <c r="A542" s="57"/>
    </row>
    <row r="543" spans="1:1">
      <c r="A543" s="57"/>
    </row>
    <row r="544" spans="1:1">
      <c r="A544" s="57"/>
    </row>
    <row r="545" spans="1:1">
      <c r="A545" s="57"/>
    </row>
    <row r="546" spans="1:1">
      <c r="A546" s="57"/>
    </row>
    <row r="547" spans="1:1">
      <c r="A547" s="57"/>
    </row>
    <row r="548" spans="1:1">
      <c r="A548" s="57"/>
    </row>
    <row r="549" spans="1:1">
      <c r="A549" s="57"/>
    </row>
    <row r="550" spans="1:1">
      <c r="A550" s="57"/>
    </row>
    <row r="551" spans="1:1">
      <c r="A551" s="57"/>
    </row>
    <row r="552" spans="1:1">
      <c r="A552" s="57"/>
    </row>
    <row r="553" spans="1:1">
      <c r="A553" s="57"/>
    </row>
    <row r="554" spans="1:1">
      <c r="A554" s="57"/>
    </row>
    <row r="555" spans="1:1">
      <c r="A555" s="57"/>
    </row>
    <row r="556" spans="1:1">
      <c r="A556" s="57"/>
    </row>
    <row r="557" spans="1:1">
      <c r="A557" s="57"/>
    </row>
    <row r="558" spans="1:1">
      <c r="A558" s="57"/>
    </row>
    <row r="559" spans="1:1">
      <c r="A559" s="57"/>
    </row>
    <row r="560" spans="1:1">
      <c r="A560" s="57"/>
    </row>
    <row r="561" spans="1:1">
      <c r="A561" s="57"/>
    </row>
    <row r="562" spans="1:1">
      <c r="A562" s="57"/>
    </row>
    <row r="563" spans="1:1">
      <c r="A563" s="57"/>
    </row>
    <row r="564" spans="1:1">
      <c r="A564" s="57"/>
    </row>
    <row r="565" spans="1:1">
      <c r="A565" s="57"/>
    </row>
    <row r="566" spans="1:1">
      <c r="A566" s="57"/>
    </row>
    <row r="567" spans="1:1">
      <c r="A567" s="57"/>
    </row>
    <row r="568" spans="1:1">
      <c r="A568" s="57"/>
    </row>
    <row r="569" spans="1:1">
      <c r="A569" s="57"/>
    </row>
    <row r="570" spans="1:1">
      <c r="A570" s="57"/>
    </row>
    <row r="571" spans="1:1">
      <c r="A571" s="57"/>
    </row>
    <row r="572" spans="1:1">
      <c r="A572" s="57"/>
    </row>
    <row r="573" spans="1:1">
      <c r="A573" s="57"/>
    </row>
    <row r="574" spans="1:1">
      <c r="A574" s="57"/>
    </row>
    <row r="575" spans="1:1">
      <c r="A575" s="57"/>
    </row>
    <row r="576" spans="1:1">
      <c r="A576" s="57"/>
    </row>
    <row r="577" spans="1:1">
      <c r="A577" s="57"/>
    </row>
    <row r="578" spans="1:1">
      <c r="A578" s="57"/>
    </row>
    <row r="579" spans="1:1">
      <c r="A579" s="57"/>
    </row>
    <row r="580" spans="1:1">
      <c r="A580" s="57"/>
    </row>
    <row r="581" spans="1:1">
      <c r="A581" s="57"/>
    </row>
    <row r="582" spans="1:1">
      <c r="A582" s="57"/>
    </row>
    <row r="583" spans="1:1">
      <c r="A583" s="57"/>
    </row>
    <row r="584" spans="1:1">
      <c r="A584" s="57"/>
    </row>
    <row r="585" spans="1:1">
      <c r="A585" s="57"/>
    </row>
    <row r="586" spans="1:1">
      <c r="A586" s="57"/>
    </row>
    <row r="587" spans="1:1">
      <c r="A587" s="57"/>
    </row>
    <row r="588" spans="1:1">
      <c r="A588" s="57"/>
    </row>
    <row r="589" spans="1:1">
      <c r="A589" s="57"/>
    </row>
    <row r="590" spans="1:1">
      <c r="A590" s="57"/>
    </row>
    <row r="591" spans="1:1">
      <c r="A591" s="57"/>
    </row>
    <row r="592" spans="1:1">
      <c r="A592" s="57"/>
    </row>
    <row r="593" spans="1:1">
      <c r="A593" s="57"/>
    </row>
    <row r="594" spans="1:1">
      <c r="A594" s="57"/>
    </row>
    <row r="595" spans="1:1">
      <c r="A595" s="57"/>
    </row>
    <row r="596" spans="1:1">
      <c r="A596" s="57"/>
    </row>
    <row r="597" spans="1:1">
      <c r="A597" s="57"/>
    </row>
    <row r="598" spans="1:1">
      <c r="A598" s="57"/>
    </row>
    <row r="599" spans="1:1">
      <c r="A599" s="57"/>
    </row>
    <row r="600" spans="1:1">
      <c r="A600" s="57"/>
    </row>
    <row r="601" spans="1:1">
      <c r="A601" s="57"/>
    </row>
    <row r="602" spans="1:1">
      <c r="A602" s="57"/>
    </row>
    <row r="603" spans="1:1">
      <c r="A603" s="57"/>
    </row>
    <row r="604" spans="1:1">
      <c r="A604" s="57"/>
    </row>
    <row r="605" spans="1:1">
      <c r="A605" s="57"/>
    </row>
    <row r="606" spans="1:1">
      <c r="A606" s="57"/>
    </row>
    <row r="607" spans="1:1">
      <c r="A607" s="57"/>
    </row>
    <row r="608" spans="1:1">
      <c r="A608" s="57"/>
    </row>
    <row r="609" spans="1:1">
      <c r="A609" s="57"/>
    </row>
    <row r="610" spans="1:1">
      <c r="A610" s="57"/>
    </row>
    <row r="611" spans="1:1">
      <c r="A611" s="57"/>
    </row>
    <row r="612" spans="1:1">
      <c r="A612" s="57"/>
    </row>
    <row r="613" spans="1:1">
      <c r="A613" s="57"/>
    </row>
    <row r="614" spans="1:1">
      <c r="A614" s="57"/>
    </row>
    <row r="615" spans="1:1">
      <c r="A615" s="57"/>
    </row>
    <row r="616" spans="1:1">
      <c r="A616" s="57"/>
    </row>
    <row r="617" spans="1:1">
      <c r="A617" s="57"/>
    </row>
    <row r="618" spans="1:1">
      <c r="A618" s="57"/>
    </row>
    <row r="619" spans="1:1">
      <c r="A619" s="57"/>
    </row>
    <row r="620" spans="1:1">
      <c r="A620" s="57"/>
    </row>
    <row r="621" spans="1:1">
      <c r="A621" s="57"/>
    </row>
    <row r="622" spans="1:1">
      <c r="A622" s="57"/>
    </row>
    <row r="623" spans="1:1">
      <c r="A623" s="57"/>
    </row>
    <row r="624" spans="1:1">
      <c r="A624" s="57"/>
    </row>
    <row r="625" spans="1:1">
      <c r="A625" s="57"/>
    </row>
    <row r="626" spans="1:1">
      <c r="A626" s="57"/>
    </row>
    <row r="627" spans="1:1">
      <c r="A627" s="57"/>
    </row>
    <row r="628" spans="1:1">
      <c r="A628" s="57"/>
    </row>
    <row r="629" spans="1:1">
      <c r="A629" s="57"/>
    </row>
    <row r="630" spans="1:1">
      <c r="A630" s="57"/>
    </row>
    <row r="631" spans="1:1">
      <c r="A631" s="57"/>
    </row>
    <row r="632" spans="1:1">
      <c r="A632" s="57"/>
    </row>
    <row r="633" spans="1:1">
      <c r="A633" s="57"/>
    </row>
    <row r="634" spans="1:1">
      <c r="A634" s="57"/>
    </row>
    <row r="635" spans="1:1">
      <c r="A635" s="57"/>
    </row>
    <row r="636" spans="1:1">
      <c r="A636" s="57"/>
    </row>
    <row r="637" spans="1:1">
      <c r="A637" s="57"/>
    </row>
    <row r="638" spans="1:1">
      <c r="A638" s="57"/>
    </row>
    <row r="639" spans="1:1">
      <c r="A639" s="57"/>
    </row>
    <row r="640" spans="1:1">
      <c r="A640" s="57"/>
    </row>
    <row r="641" spans="1:1">
      <c r="A641" s="57"/>
    </row>
    <row r="642" spans="1:1">
      <c r="A642" s="57"/>
    </row>
    <row r="643" spans="1:1">
      <c r="A643" s="57"/>
    </row>
    <row r="644" spans="1:1">
      <c r="A644" s="57"/>
    </row>
    <row r="645" spans="1:1">
      <c r="A645" s="57"/>
    </row>
    <row r="646" spans="1:1">
      <c r="A646" s="57"/>
    </row>
    <row r="647" spans="1:1">
      <c r="A647" s="57"/>
    </row>
    <row r="648" spans="1:1">
      <c r="A648" s="57"/>
    </row>
    <row r="649" spans="1:1">
      <c r="A649" s="57"/>
    </row>
    <row r="650" spans="1:1">
      <c r="A650" s="57"/>
    </row>
    <row r="651" spans="1:1">
      <c r="A651" s="57"/>
    </row>
    <row r="652" spans="1:1">
      <c r="A652" s="57"/>
    </row>
    <row r="653" spans="1:1">
      <c r="A653" s="57"/>
    </row>
    <row r="654" spans="1:1">
      <c r="A654" s="57"/>
    </row>
    <row r="655" spans="1:1">
      <c r="A655" s="57"/>
    </row>
    <row r="656" spans="1:1">
      <c r="A656" s="57"/>
    </row>
    <row r="657" spans="1:1">
      <c r="A657" s="57"/>
    </row>
    <row r="658" spans="1:1">
      <c r="A658" s="57"/>
    </row>
    <row r="659" spans="1:1">
      <c r="A659" s="57"/>
    </row>
    <row r="660" spans="1:1">
      <c r="A660" s="57"/>
    </row>
    <row r="661" spans="1:1">
      <c r="A661" s="57"/>
    </row>
    <row r="662" spans="1:1">
      <c r="A662" s="57"/>
    </row>
    <row r="663" spans="1:1">
      <c r="A663" s="57"/>
    </row>
    <row r="664" spans="1:1">
      <c r="A664" s="57"/>
    </row>
    <row r="665" spans="1:1">
      <c r="A665" s="57"/>
    </row>
    <row r="666" spans="1:1">
      <c r="A666" s="57"/>
    </row>
    <row r="667" spans="1:1">
      <c r="A667" s="57"/>
    </row>
    <row r="668" spans="1:1">
      <c r="A668" s="57"/>
    </row>
    <row r="669" spans="1:1">
      <c r="A669" s="57"/>
    </row>
    <row r="670" spans="1:1">
      <c r="A670" s="57"/>
    </row>
    <row r="671" spans="1:1">
      <c r="A671" s="57"/>
    </row>
    <row r="672" spans="1:1">
      <c r="A672" s="57"/>
    </row>
    <row r="673" spans="1:1">
      <c r="A673" s="57"/>
    </row>
    <row r="674" spans="1:1">
      <c r="A674" s="57"/>
    </row>
    <row r="675" spans="1:1">
      <c r="A675" s="57"/>
    </row>
    <row r="676" spans="1:1">
      <c r="A676" s="57"/>
    </row>
    <row r="677" spans="1:1">
      <c r="A677" s="57"/>
    </row>
    <row r="678" spans="1:1">
      <c r="A678" s="57"/>
    </row>
    <row r="679" spans="1:1">
      <c r="A679" s="57"/>
    </row>
    <row r="680" spans="1:1">
      <c r="A680" s="57"/>
    </row>
    <row r="681" spans="1:1">
      <c r="A681" s="57"/>
    </row>
    <row r="682" spans="1:1">
      <c r="A682" s="57"/>
    </row>
    <row r="683" spans="1:1">
      <c r="A683" s="57"/>
    </row>
    <row r="684" spans="1:1">
      <c r="A684" s="57"/>
    </row>
    <row r="685" spans="1:1">
      <c r="A685" s="57"/>
    </row>
    <row r="686" spans="1:1">
      <c r="A686" s="57"/>
    </row>
    <row r="687" spans="1:1">
      <c r="A687" s="57"/>
    </row>
    <row r="688" spans="1:1">
      <c r="A688" s="57"/>
    </row>
    <row r="689" spans="1:1">
      <c r="A689" s="57"/>
    </row>
    <row r="690" spans="1:1">
      <c r="A690" s="57"/>
    </row>
    <row r="691" spans="1:1">
      <c r="A691" s="57"/>
    </row>
    <row r="692" spans="1:1">
      <c r="A692" s="57"/>
    </row>
    <row r="693" spans="1:1">
      <c r="A693" s="57"/>
    </row>
    <row r="694" spans="1:1">
      <c r="A694" s="57"/>
    </row>
    <row r="695" spans="1:1">
      <c r="A695" s="57"/>
    </row>
    <row r="696" spans="1:1">
      <c r="A696" s="57"/>
    </row>
    <row r="697" spans="1:1">
      <c r="A697" s="57"/>
    </row>
    <row r="698" spans="1:1">
      <c r="A698" s="57"/>
    </row>
    <row r="699" spans="1:1">
      <c r="A699" s="57"/>
    </row>
    <row r="700" spans="1:1">
      <c r="A700" s="57"/>
    </row>
    <row r="701" spans="1:1">
      <c r="A701" s="57"/>
    </row>
    <row r="702" spans="1:1">
      <c r="A702" s="57"/>
    </row>
    <row r="703" spans="1:1">
      <c r="A703" s="57"/>
    </row>
    <row r="704" spans="1:1">
      <c r="A704" s="57"/>
    </row>
    <row r="705" spans="1:1">
      <c r="A705" s="57"/>
    </row>
    <row r="706" spans="1:1">
      <c r="A706" s="57"/>
    </row>
    <row r="707" spans="1:1">
      <c r="A707" s="57"/>
    </row>
    <row r="708" spans="1:1">
      <c r="A708" s="57"/>
    </row>
    <row r="709" spans="1:1">
      <c r="A709" s="57"/>
    </row>
    <row r="710" spans="1:1">
      <c r="A710" s="57"/>
    </row>
    <row r="711" spans="1:1">
      <c r="A711" s="57"/>
    </row>
    <row r="712" spans="1:1">
      <c r="A712" s="57"/>
    </row>
    <row r="713" spans="1:1">
      <c r="A713" s="57"/>
    </row>
    <row r="714" spans="1:1">
      <c r="A714" s="57"/>
    </row>
    <row r="715" spans="1:1">
      <c r="A715" s="57"/>
    </row>
    <row r="716" spans="1:1">
      <c r="A716" s="57"/>
    </row>
    <row r="717" spans="1:1">
      <c r="A717" s="57"/>
    </row>
    <row r="718" spans="1:1">
      <c r="A718" s="57"/>
    </row>
    <row r="719" spans="1:1">
      <c r="A719" s="57"/>
    </row>
    <row r="720" spans="1:1">
      <c r="A720" s="57"/>
    </row>
    <row r="721" spans="1:1">
      <c r="A721" s="57"/>
    </row>
    <row r="722" spans="1:1">
      <c r="A722" s="57"/>
    </row>
    <row r="723" spans="1:1">
      <c r="A723" s="57"/>
    </row>
    <row r="724" spans="1:1">
      <c r="A724" s="57"/>
    </row>
    <row r="725" spans="1:1">
      <c r="A725" s="57"/>
    </row>
    <row r="726" spans="1:1">
      <c r="A726" s="57"/>
    </row>
    <row r="727" spans="1:1">
      <c r="A727" s="57"/>
    </row>
    <row r="728" spans="1:1">
      <c r="A728" s="57"/>
    </row>
    <row r="729" spans="1:1">
      <c r="A729" s="57"/>
    </row>
    <row r="730" spans="1:1">
      <c r="A730" s="57"/>
    </row>
    <row r="731" spans="1:1">
      <c r="A731" s="57"/>
    </row>
    <row r="732" spans="1:1">
      <c r="A732" s="57"/>
    </row>
    <row r="733" spans="1:1">
      <c r="A733" s="57"/>
    </row>
    <row r="734" spans="1:1">
      <c r="A734" s="57"/>
    </row>
    <row r="735" spans="1:1">
      <c r="A735" s="57"/>
    </row>
    <row r="736" spans="1:1">
      <c r="A736" s="57"/>
    </row>
    <row r="737" spans="1:1">
      <c r="A737" s="57"/>
    </row>
    <row r="738" spans="1:1">
      <c r="A738" s="57"/>
    </row>
    <row r="739" spans="1:1">
      <c r="A739" s="57"/>
    </row>
    <row r="740" spans="1:1">
      <c r="A740" s="57"/>
    </row>
    <row r="741" spans="1:1">
      <c r="A741" s="57"/>
    </row>
    <row r="742" spans="1:1">
      <c r="A742" s="57"/>
    </row>
    <row r="743" spans="1:1">
      <c r="A743" s="57"/>
    </row>
    <row r="744" spans="1:1">
      <c r="A744" s="57"/>
    </row>
    <row r="745" spans="1:1">
      <c r="A745" s="57"/>
    </row>
    <row r="746" spans="1:1">
      <c r="A746" s="57"/>
    </row>
    <row r="747" spans="1:1">
      <c r="A747" s="57"/>
    </row>
    <row r="748" spans="1:1">
      <c r="A748" s="57"/>
    </row>
    <row r="749" spans="1:1">
      <c r="A749" s="57"/>
    </row>
    <row r="750" spans="1:1">
      <c r="A750" s="57"/>
    </row>
    <row r="751" spans="1:1">
      <c r="A751" s="57"/>
    </row>
    <row r="752" spans="1:1">
      <c r="A752" s="57"/>
    </row>
    <row r="753" spans="1:1">
      <c r="A753" s="57"/>
    </row>
    <row r="754" spans="1:1">
      <c r="A754" s="57"/>
    </row>
    <row r="755" spans="1:1">
      <c r="A755" s="57"/>
    </row>
    <row r="756" spans="1:1">
      <c r="A756" s="57"/>
    </row>
    <row r="757" spans="1:1">
      <c r="A757" s="57"/>
    </row>
    <row r="758" spans="1:1">
      <c r="A758" s="57"/>
    </row>
    <row r="759" spans="1:1">
      <c r="A759" s="57"/>
    </row>
    <row r="760" spans="1:1">
      <c r="A760" s="57"/>
    </row>
    <row r="761" spans="1:1">
      <c r="A761" s="57"/>
    </row>
    <row r="762" spans="1:1">
      <c r="A762" s="57"/>
    </row>
    <row r="763" spans="1:1">
      <c r="A763" s="57"/>
    </row>
    <row r="764" spans="1:1">
      <c r="A764" s="57"/>
    </row>
    <row r="765" spans="1:1">
      <c r="A765" s="57"/>
    </row>
    <row r="766" spans="1:1">
      <c r="A766" s="57"/>
    </row>
    <row r="767" spans="1:1">
      <c r="A767" s="57"/>
    </row>
    <row r="768" spans="1:1">
      <c r="A768" s="57"/>
    </row>
    <row r="769" spans="1:1">
      <c r="A769" s="57"/>
    </row>
    <row r="770" spans="1:1">
      <c r="A770" s="57"/>
    </row>
    <row r="771" spans="1:1">
      <c r="A771" s="57"/>
    </row>
    <row r="772" spans="1:1">
      <c r="A772" s="57"/>
    </row>
    <row r="773" spans="1:1">
      <c r="A773" s="57"/>
    </row>
    <row r="774" spans="1:1">
      <c r="A774" s="57"/>
    </row>
    <row r="775" spans="1:1">
      <c r="A775" s="57"/>
    </row>
    <row r="776" spans="1:1">
      <c r="A776" s="57"/>
    </row>
    <row r="777" spans="1:1">
      <c r="A777" s="57"/>
    </row>
    <row r="778" spans="1:1">
      <c r="A778" s="57"/>
    </row>
    <row r="779" spans="1:1">
      <c r="A779" s="57"/>
    </row>
    <row r="780" spans="1:1">
      <c r="A780" s="57"/>
    </row>
    <row r="781" spans="1:1">
      <c r="A781" s="57"/>
    </row>
    <row r="782" spans="1:1">
      <c r="A782" s="57"/>
    </row>
    <row r="783" spans="1:1">
      <c r="A783" s="57"/>
    </row>
    <row r="784" spans="1:1">
      <c r="A784" s="57"/>
    </row>
    <row r="785" spans="1:1">
      <c r="A785" s="57"/>
    </row>
    <row r="786" spans="1:1">
      <c r="A786" s="57"/>
    </row>
    <row r="787" spans="1:1">
      <c r="A787" s="57"/>
    </row>
    <row r="788" spans="1:1">
      <c r="A788" s="57"/>
    </row>
    <row r="789" spans="1:1">
      <c r="A789" s="57"/>
    </row>
    <row r="790" spans="1:1">
      <c r="A790" s="57"/>
    </row>
    <row r="791" spans="1:1">
      <c r="A791" s="57"/>
    </row>
    <row r="792" spans="1:1">
      <c r="A792" s="57"/>
    </row>
    <row r="793" spans="1:1">
      <c r="A793" s="57"/>
    </row>
    <row r="794" spans="1:1">
      <c r="A794" s="57"/>
    </row>
    <row r="795" spans="1:1">
      <c r="A795" s="57"/>
    </row>
    <row r="796" spans="1:1">
      <c r="A796" s="57"/>
    </row>
    <row r="797" spans="1:1">
      <c r="A797" s="57"/>
    </row>
    <row r="798" spans="1:1">
      <c r="A798" s="57"/>
    </row>
    <row r="799" spans="1:1">
      <c r="A799" s="57"/>
    </row>
    <row r="800" spans="1:1">
      <c r="A800" s="57"/>
    </row>
    <row r="801" spans="1:1">
      <c r="A801" s="57"/>
    </row>
    <row r="802" spans="1:1">
      <c r="A802" s="57"/>
    </row>
    <row r="803" spans="1:1">
      <c r="A803" s="57"/>
    </row>
    <row r="804" spans="1:1">
      <c r="A804" s="57"/>
    </row>
    <row r="805" spans="1:1">
      <c r="A805" s="57"/>
    </row>
    <row r="806" spans="1:1">
      <c r="A806" s="57"/>
    </row>
    <row r="807" spans="1:1">
      <c r="A807" s="57"/>
    </row>
    <row r="808" spans="1:1">
      <c r="A808" s="57"/>
    </row>
    <row r="809" spans="1:1">
      <c r="A809" s="57"/>
    </row>
    <row r="810" spans="1:1">
      <c r="A810" s="57"/>
    </row>
    <row r="811" spans="1:1">
      <c r="A811" s="57"/>
    </row>
    <row r="812" spans="1:1">
      <c r="A812" s="57"/>
    </row>
    <row r="813" spans="1:1">
      <c r="A813" s="57"/>
    </row>
    <row r="814" spans="1:1">
      <c r="A814" s="57"/>
    </row>
    <row r="815" spans="1:1">
      <c r="A815" s="57"/>
    </row>
    <row r="816" spans="1:1">
      <c r="A816" s="57"/>
    </row>
    <row r="817" spans="1:1">
      <c r="A817" s="57"/>
    </row>
    <row r="818" spans="1:1">
      <c r="A818" s="57"/>
    </row>
    <row r="819" spans="1:1">
      <c r="A819" s="57"/>
    </row>
    <row r="820" spans="1:1">
      <c r="A820" s="57"/>
    </row>
    <row r="821" spans="1:1">
      <c r="A821" s="57"/>
    </row>
    <row r="822" spans="1:1">
      <c r="A822" s="57"/>
    </row>
    <row r="823" spans="1:1">
      <c r="A823" s="57"/>
    </row>
    <row r="824" spans="1:1">
      <c r="A824" s="57"/>
    </row>
    <row r="825" spans="1:1">
      <c r="A825" s="57"/>
    </row>
    <row r="826" spans="1:1">
      <c r="A826" s="57"/>
    </row>
    <row r="827" spans="1:1">
      <c r="A827" s="57"/>
    </row>
    <row r="828" spans="1:1">
      <c r="A828" s="57"/>
    </row>
    <row r="829" spans="1:1">
      <c r="A829" s="57"/>
    </row>
    <row r="830" spans="1:1">
      <c r="A830" s="57"/>
    </row>
    <row r="831" spans="1:1">
      <c r="A831" s="57"/>
    </row>
    <row r="832" spans="1:1">
      <c r="A832" s="57"/>
    </row>
    <row r="833" spans="1:1">
      <c r="A833" s="57"/>
    </row>
    <row r="834" spans="1:1">
      <c r="A834" s="57"/>
    </row>
    <row r="835" spans="1:1">
      <c r="A835" s="57"/>
    </row>
    <row r="836" spans="1:1">
      <c r="A836" s="57"/>
    </row>
    <row r="837" spans="1:1">
      <c r="A837" s="57"/>
    </row>
    <row r="838" spans="1:1">
      <c r="A838" s="57"/>
    </row>
    <row r="839" spans="1:1">
      <c r="A839" s="57"/>
    </row>
    <row r="840" spans="1:1">
      <c r="A840" s="57"/>
    </row>
    <row r="841" spans="1:1">
      <c r="A841" s="57"/>
    </row>
    <row r="842" spans="1:1">
      <c r="A842" s="57"/>
    </row>
    <row r="843" spans="1:1">
      <c r="A843" s="57"/>
    </row>
    <row r="844" spans="1:1">
      <c r="A844" s="57"/>
    </row>
    <row r="845" spans="1:1">
      <c r="A845" s="57"/>
    </row>
    <row r="846" spans="1:1">
      <c r="A846" s="57"/>
    </row>
    <row r="847" spans="1:1">
      <c r="A847" s="57"/>
    </row>
    <row r="848" spans="1:1">
      <c r="A848" s="57"/>
    </row>
    <row r="849" spans="1:1">
      <c r="A849" s="57"/>
    </row>
    <row r="850" spans="1:1">
      <c r="A850" s="57"/>
    </row>
    <row r="851" spans="1:1">
      <c r="A851" s="57"/>
    </row>
    <row r="852" spans="1:1">
      <c r="A852" s="57"/>
    </row>
    <row r="853" spans="1:1">
      <c r="A853" s="57"/>
    </row>
    <row r="854" spans="1:1">
      <c r="A854" s="57"/>
    </row>
    <row r="855" spans="1:1">
      <c r="A855" s="57"/>
    </row>
    <row r="856" spans="1:1">
      <c r="A856" s="57"/>
    </row>
    <row r="857" spans="1:1">
      <c r="A857" s="57"/>
    </row>
    <row r="858" spans="1:1">
      <c r="A858" s="57"/>
    </row>
    <row r="859" spans="1:1">
      <c r="A859" s="57"/>
    </row>
    <row r="860" spans="1:1">
      <c r="A860" s="57"/>
    </row>
    <row r="861" spans="1:1">
      <c r="A861" s="57"/>
    </row>
    <row r="862" spans="1:1">
      <c r="A862" s="57"/>
    </row>
    <row r="863" spans="1:1">
      <c r="A863" s="57"/>
    </row>
    <row r="864" spans="1:1">
      <c r="A864" s="57"/>
    </row>
    <row r="865" spans="1:1">
      <c r="A865" s="57"/>
    </row>
    <row r="866" spans="1:1">
      <c r="A866" s="57"/>
    </row>
    <row r="867" spans="1:1">
      <c r="A867" s="57"/>
    </row>
    <row r="868" spans="1:1">
      <c r="A868" s="57"/>
    </row>
    <row r="869" spans="1:1">
      <c r="A869" s="57"/>
    </row>
    <row r="870" spans="1:1">
      <c r="A870" s="57"/>
    </row>
    <row r="871" spans="1:1">
      <c r="A871" s="57"/>
    </row>
    <row r="872" spans="1:1">
      <c r="A872" s="57"/>
    </row>
    <row r="873" spans="1:1">
      <c r="A873" s="57"/>
    </row>
    <row r="874" spans="1:1">
      <c r="A874" s="57"/>
    </row>
    <row r="875" spans="1:1">
      <c r="A875" s="57"/>
    </row>
    <row r="876" spans="1:1">
      <c r="A876" s="57"/>
    </row>
    <row r="877" spans="1:1">
      <c r="A877" s="57"/>
    </row>
    <row r="878" spans="1:1">
      <c r="A878" s="57"/>
    </row>
    <row r="879" spans="1:1">
      <c r="A879" s="57"/>
    </row>
    <row r="880" spans="1:1">
      <c r="A880" s="57"/>
    </row>
    <row r="881" spans="1:1">
      <c r="A881" s="57"/>
    </row>
    <row r="882" spans="1:1">
      <c r="A882" s="57"/>
    </row>
    <row r="883" spans="1:1">
      <c r="A883" s="57"/>
    </row>
    <row r="884" spans="1:1">
      <c r="A884" s="57"/>
    </row>
    <row r="885" spans="1:1">
      <c r="A885" s="57"/>
    </row>
    <row r="886" spans="1:1">
      <c r="A886" s="57"/>
    </row>
    <row r="887" spans="1:1">
      <c r="A887" s="57"/>
    </row>
    <row r="888" spans="1:1">
      <c r="A888" s="57"/>
    </row>
    <row r="889" spans="1:1">
      <c r="A889" s="57"/>
    </row>
    <row r="890" spans="1:1">
      <c r="A890" s="57"/>
    </row>
    <row r="891" spans="1:1">
      <c r="A891" s="57"/>
    </row>
    <row r="892" spans="1:1">
      <c r="A892" s="57"/>
    </row>
    <row r="893" spans="1:1">
      <c r="A893" s="57"/>
    </row>
    <row r="894" spans="1:1">
      <c r="A894" s="57"/>
    </row>
    <row r="895" spans="1:1">
      <c r="A895" s="57"/>
    </row>
    <row r="896" spans="1:1">
      <c r="A896" s="57"/>
    </row>
    <row r="897" spans="1:1">
      <c r="A897" s="57"/>
    </row>
    <row r="898" spans="1:1">
      <c r="A898" s="57"/>
    </row>
    <row r="899" spans="1:1">
      <c r="A899" s="57"/>
    </row>
    <row r="900" spans="1:1">
      <c r="A900" s="57"/>
    </row>
    <row r="901" spans="1:1">
      <c r="A901" s="57"/>
    </row>
    <row r="902" spans="1:1">
      <c r="A902" s="57"/>
    </row>
    <row r="903" spans="1:1">
      <c r="A903" s="57"/>
    </row>
    <row r="904" spans="1:1">
      <c r="A904" s="57"/>
    </row>
    <row r="905" spans="1:1">
      <c r="A905" s="57"/>
    </row>
    <row r="906" spans="1:1">
      <c r="A906" s="57"/>
    </row>
    <row r="907" spans="1:1">
      <c r="A907" s="57"/>
    </row>
    <row r="908" spans="1:1">
      <c r="A908" s="57"/>
    </row>
    <row r="909" spans="1:1">
      <c r="A909" s="57"/>
    </row>
    <row r="910" spans="1:1">
      <c r="A910" s="57"/>
    </row>
    <row r="911" spans="1:1">
      <c r="A911" s="57"/>
    </row>
    <row r="912" spans="1:1">
      <c r="A912" s="57"/>
    </row>
    <row r="913" spans="1:1">
      <c r="A913" s="57"/>
    </row>
    <row r="914" spans="1:1">
      <c r="A914" s="57"/>
    </row>
    <row r="915" spans="1:1">
      <c r="A915" s="57"/>
    </row>
    <row r="916" spans="1:1">
      <c r="A916" s="57"/>
    </row>
    <row r="917" spans="1:1">
      <c r="A917" s="57"/>
    </row>
    <row r="918" spans="1:1">
      <c r="A918" s="57"/>
    </row>
    <row r="919" spans="1:1">
      <c r="A919" s="57"/>
    </row>
    <row r="920" spans="1:1">
      <c r="A920" s="57"/>
    </row>
    <row r="921" spans="1:1">
      <c r="A921" s="57"/>
    </row>
    <row r="922" spans="1:1">
      <c r="A922" s="57"/>
    </row>
    <row r="923" spans="1:1">
      <c r="A923" s="57"/>
    </row>
    <row r="924" spans="1:1">
      <c r="A924" s="57"/>
    </row>
    <row r="925" spans="1:1">
      <c r="A925" s="57"/>
    </row>
    <row r="926" spans="1:1">
      <c r="A926" s="57"/>
    </row>
    <row r="927" spans="1:1">
      <c r="A927" s="57"/>
    </row>
    <row r="928" spans="1:1">
      <c r="A928" s="57"/>
    </row>
    <row r="929" spans="1:1">
      <c r="A929" s="57"/>
    </row>
    <row r="930" spans="1:1">
      <c r="A930" s="57"/>
    </row>
    <row r="931" spans="1:1">
      <c r="A931" s="57"/>
    </row>
    <row r="932" spans="1:1">
      <c r="A932" s="57"/>
    </row>
    <row r="933" spans="1:1">
      <c r="A933" s="57"/>
    </row>
    <row r="934" spans="1:1">
      <c r="A934" s="57"/>
    </row>
    <row r="935" spans="1:1">
      <c r="A935" s="57"/>
    </row>
    <row r="936" spans="1:1">
      <c r="A936" s="57"/>
    </row>
    <row r="937" spans="1:1">
      <c r="A937" s="57"/>
    </row>
    <row r="938" spans="1:1">
      <c r="A938" s="57"/>
    </row>
    <row r="939" spans="1:1">
      <c r="A939" s="57"/>
    </row>
    <row r="940" spans="1:1">
      <c r="A940" s="57"/>
    </row>
    <row r="941" spans="1:1">
      <c r="A941" s="57"/>
    </row>
    <row r="942" spans="1:1">
      <c r="A942" s="57"/>
    </row>
    <row r="943" spans="1:1">
      <c r="A943" s="57"/>
    </row>
    <row r="944" spans="1:1">
      <c r="A944" s="57"/>
    </row>
    <row r="945" spans="1:1">
      <c r="A945" s="57"/>
    </row>
    <row r="946" spans="1:1">
      <c r="A946" s="57"/>
    </row>
    <row r="947" spans="1:1">
      <c r="A947" s="57"/>
    </row>
    <row r="948" spans="1:1">
      <c r="A948" s="57"/>
    </row>
    <row r="949" spans="1:1">
      <c r="A949" s="57"/>
    </row>
    <row r="950" spans="1:1">
      <c r="A950" s="57"/>
    </row>
    <row r="951" spans="1:1">
      <c r="A951" s="57"/>
    </row>
    <row r="952" spans="1:1">
      <c r="A952" s="57"/>
    </row>
    <row r="953" spans="1:1">
      <c r="A953" s="57"/>
    </row>
    <row r="954" spans="1:1">
      <c r="A954" s="57"/>
    </row>
    <row r="955" spans="1:1">
      <c r="A955" s="57"/>
    </row>
    <row r="956" spans="1:1">
      <c r="A956" s="57"/>
    </row>
    <row r="957" spans="1:1">
      <c r="A957" s="57"/>
    </row>
    <row r="958" spans="1:1">
      <c r="A958" s="57"/>
    </row>
    <row r="959" spans="1:1">
      <c r="A959" s="57"/>
    </row>
    <row r="960" spans="1:1">
      <c r="A960" s="57"/>
    </row>
    <row r="961" spans="1:1">
      <c r="A961" s="57"/>
    </row>
    <row r="962" spans="1:1">
      <c r="A962" s="57"/>
    </row>
    <row r="963" spans="1:1">
      <c r="A963" s="57"/>
    </row>
    <row r="964" spans="1:1">
      <c r="A964" s="57"/>
    </row>
    <row r="965" spans="1:1">
      <c r="A965" s="57"/>
    </row>
    <row r="966" spans="1:1">
      <c r="A966" s="57"/>
    </row>
    <row r="967" spans="1:1">
      <c r="A967" s="57"/>
    </row>
    <row r="968" spans="1:1">
      <c r="A968" s="57"/>
    </row>
    <row r="969" spans="1:1">
      <c r="A969" s="57"/>
    </row>
    <row r="970" spans="1:1">
      <c r="A970" s="57"/>
    </row>
    <row r="971" spans="1:1">
      <c r="A971" s="57"/>
    </row>
    <row r="972" spans="1:1">
      <c r="A972" s="57"/>
    </row>
    <row r="973" spans="1:1">
      <c r="A973" s="57"/>
    </row>
    <row r="974" spans="1:1">
      <c r="A974" s="57"/>
    </row>
    <row r="975" spans="1:1">
      <c r="A975" s="57"/>
    </row>
    <row r="976" spans="1:1">
      <c r="A976" s="57"/>
    </row>
    <row r="977" spans="1:1">
      <c r="A977" s="57"/>
    </row>
    <row r="978" spans="1:1">
      <c r="A978" s="57"/>
    </row>
    <row r="979" spans="1:1">
      <c r="A979" s="57"/>
    </row>
    <row r="980" spans="1:1">
      <c r="A980" s="57"/>
    </row>
    <row r="981" spans="1:1">
      <c r="A981" s="57"/>
    </row>
    <row r="982" spans="1:1">
      <c r="A982" s="57"/>
    </row>
    <row r="983" spans="1:1">
      <c r="A983" s="57"/>
    </row>
    <row r="984" spans="1:1">
      <c r="A984" s="57"/>
    </row>
    <row r="985" spans="1:1">
      <c r="A985" s="57"/>
    </row>
    <row r="986" spans="1:1">
      <c r="A986" s="57"/>
    </row>
    <row r="987" spans="1:1">
      <c r="A987" s="57"/>
    </row>
    <row r="988" spans="1:1">
      <c r="A988" s="57"/>
    </row>
    <row r="989" spans="1:1">
      <c r="A989" s="57"/>
    </row>
    <row r="990" spans="1:1">
      <c r="A990" s="57"/>
    </row>
    <row r="991" spans="1:1">
      <c r="A991" s="57"/>
    </row>
    <row r="992" spans="1:1">
      <c r="A992" s="57"/>
    </row>
    <row r="993" spans="1:1">
      <c r="A993" s="57"/>
    </row>
    <row r="994" spans="1:1">
      <c r="A994" s="57"/>
    </row>
    <row r="995" spans="1:1">
      <c r="A995" s="57"/>
    </row>
    <row r="996" spans="1:1">
      <c r="A996" s="57"/>
    </row>
    <row r="997" spans="1:1">
      <c r="A997" s="57"/>
    </row>
    <row r="998" spans="1:1">
      <c r="A998" s="57"/>
    </row>
    <row r="999" spans="1:1">
      <c r="A999" s="57"/>
    </row>
    <row r="1000" spans="1:1">
      <c r="A1000" s="57"/>
    </row>
    <row r="1001" spans="1:1">
      <c r="A1001" s="57"/>
    </row>
    <row r="1002" spans="1:1">
      <c r="A1002" s="57"/>
    </row>
    <row r="1003" spans="1:1">
      <c r="A1003" s="57"/>
    </row>
    <row r="1004" spans="1:1">
      <c r="A1004" s="57"/>
    </row>
    <row r="1005" spans="1:1">
      <c r="A1005" s="57"/>
    </row>
    <row r="1006" spans="1:1">
      <c r="A1006" s="57"/>
    </row>
    <row r="1007" spans="1:1">
      <c r="A1007" s="57"/>
    </row>
    <row r="1008" spans="1:1">
      <c r="A1008" s="57"/>
    </row>
    <row r="1009" spans="1:1">
      <c r="A1009" s="57"/>
    </row>
    <row r="1010" spans="1:1">
      <c r="A1010" s="57"/>
    </row>
    <row r="1011" spans="1:1">
      <c r="A1011" s="57"/>
    </row>
    <row r="1012" spans="1:1">
      <c r="A1012" s="57"/>
    </row>
    <row r="1013" spans="1:1">
      <c r="A1013" s="57"/>
    </row>
    <row r="1014" spans="1:1">
      <c r="A1014" s="57"/>
    </row>
    <row r="1015" spans="1:1">
      <c r="A1015" s="57"/>
    </row>
    <row r="1016" spans="1:1">
      <c r="A1016" s="57"/>
    </row>
    <row r="1017" spans="1:1">
      <c r="A1017" s="57"/>
    </row>
    <row r="1018" spans="1:1">
      <c r="A1018" s="57"/>
    </row>
    <row r="1019" spans="1:1">
      <c r="A1019" s="57"/>
    </row>
    <row r="1020" spans="1:1">
      <c r="A1020" s="57"/>
    </row>
    <row r="1021" spans="1:1">
      <c r="A1021" s="57"/>
    </row>
    <row r="1022" spans="1:1">
      <c r="A1022" s="57"/>
    </row>
    <row r="1023" spans="1:1">
      <c r="A1023" s="57"/>
    </row>
    <row r="1024" spans="1:1">
      <c r="A1024" s="57"/>
    </row>
    <row r="1025" spans="1:1">
      <c r="A1025" s="57"/>
    </row>
    <row r="1026" spans="1:1">
      <c r="A1026" s="57"/>
    </row>
    <row r="1027" spans="1:1">
      <c r="A1027" s="57"/>
    </row>
    <row r="1028" spans="1:1">
      <c r="A1028" s="57"/>
    </row>
    <row r="1029" spans="1:1">
      <c r="A1029" s="57"/>
    </row>
    <row r="1030" spans="1:1">
      <c r="A1030" s="57"/>
    </row>
    <row r="1031" spans="1:1">
      <c r="A1031" s="57"/>
    </row>
    <row r="1032" spans="1:1">
      <c r="A1032" s="57"/>
    </row>
    <row r="1033" spans="1:1">
      <c r="A1033" s="57"/>
    </row>
    <row r="1034" spans="1:1">
      <c r="A1034" s="57"/>
    </row>
    <row r="1035" spans="1:1">
      <c r="A1035" s="57"/>
    </row>
    <row r="1036" spans="1:1">
      <c r="A1036" s="57"/>
    </row>
    <row r="1037" spans="1:1">
      <c r="A1037" s="57"/>
    </row>
    <row r="1038" spans="1:1">
      <c r="A1038" s="57"/>
    </row>
    <row r="1039" spans="1:1">
      <c r="A1039" s="57"/>
    </row>
    <row r="1040" spans="1:1">
      <c r="A1040" s="57"/>
    </row>
    <row r="1041" spans="1:1">
      <c r="A1041" s="57"/>
    </row>
    <row r="1042" spans="1:1">
      <c r="A1042" s="57"/>
    </row>
    <row r="1043" spans="1:1">
      <c r="A1043" s="57"/>
    </row>
    <row r="1044" spans="1:1">
      <c r="A1044" s="57"/>
    </row>
    <row r="1045" spans="1:1">
      <c r="A1045" s="57"/>
    </row>
    <row r="1046" spans="1:1">
      <c r="A1046" s="57"/>
    </row>
    <row r="1047" spans="1:1">
      <c r="A1047" s="57"/>
    </row>
    <row r="1048" spans="1:1">
      <c r="A1048" s="57"/>
    </row>
    <row r="1049" spans="1:1">
      <c r="A1049" s="57"/>
    </row>
    <row r="1050" spans="1:1">
      <c r="A1050" s="57"/>
    </row>
    <row r="1051" spans="1:1">
      <c r="A1051" s="57"/>
    </row>
    <row r="1052" spans="1:1">
      <c r="A1052" s="57"/>
    </row>
    <row r="1053" spans="1:1">
      <c r="A1053" s="57"/>
    </row>
    <row r="1054" spans="1:1">
      <c r="A1054" s="57"/>
    </row>
    <row r="1055" spans="1:1">
      <c r="A1055" s="57"/>
    </row>
    <row r="1056" spans="1:1">
      <c r="A1056" s="57"/>
    </row>
    <row r="1057" spans="1:1">
      <c r="A1057" s="57"/>
    </row>
    <row r="1058" spans="1:1">
      <c r="A1058" s="57"/>
    </row>
    <row r="1059" spans="1:1">
      <c r="A1059" s="57"/>
    </row>
    <row r="1060" spans="1:1">
      <c r="A1060" s="57"/>
    </row>
    <row r="1061" spans="1:1">
      <c r="A1061" s="57"/>
    </row>
    <row r="1062" spans="1:1">
      <c r="A1062" s="57"/>
    </row>
    <row r="1063" spans="1:1">
      <c r="A1063" s="57"/>
    </row>
    <row r="1064" spans="1:1">
      <c r="A1064" s="57"/>
    </row>
    <row r="1065" spans="1:1">
      <c r="A1065" s="57"/>
    </row>
    <row r="1066" spans="1:1">
      <c r="A1066" s="57"/>
    </row>
    <row r="1067" spans="1:1">
      <c r="A1067" s="57"/>
    </row>
    <row r="1068" spans="1:1">
      <c r="A1068" s="57"/>
    </row>
    <row r="1069" spans="1:1">
      <c r="A1069" s="57"/>
    </row>
    <row r="1070" spans="1:1">
      <c r="A1070" s="57"/>
    </row>
    <row r="1071" spans="1:1">
      <c r="A1071" s="57"/>
    </row>
    <row r="1072" spans="1:1">
      <c r="A1072" s="57"/>
    </row>
    <row r="1073" spans="1:1">
      <c r="A1073" s="57"/>
    </row>
    <row r="1074" spans="1:1">
      <c r="A1074" s="57"/>
    </row>
    <row r="1075" spans="1:1">
      <c r="A1075" s="57"/>
    </row>
    <row r="1076" spans="1:1">
      <c r="A1076" s="57"/>
    </row>
    <row r="1077" spans="1:1">
      <c r="A1077" s="57"/>
    </row>
    <row r="1078" spans="1:1">
      <c r="A1078" s="57"/>
    </row>
    <row r="1079" spans="1:1">
      <c r="A1079" s="57"/>
    </row>
    <row r="1080" spans="1:1">
      <c r="A1080" s="57"/>
    </row>
    <row r="1081" spans="1:1">
      <c r="A1081" s="57"/>
    </row>
    <row r="1082" spans="1:1">
      <c r="A1082" s="57"/>
    </row>
    <row r="1083" spans="1:1">
      <c r="A1083" s="57"/>
    </row>
    <row r="1084" spans="1:1">
      <c r="A1084" s="57"/>
    </row>
    <row r="1085" spans="1:1">
      <c r="A1085" s="57"/>
    </row>
    <row r="1086" spans="1:1">
      <c r="A1086" s="57"/>
    </row>
    <row r="1087" spans="1:1">
      <c r="A1087" s="57"/>
    </row>
    <row r="1088" spans="1:1">
      <c r="A1088" s="57"/>
    </row>
    <row r="1089" spans="1:1">
      <c r="A1089" s="57"/>
    </row>
    <row r="1090" spans="1:1">
      <c r="A1090" s="57"/>
    </row>
    <row r="1091" spans="1:1">
      <c r="A1091" s="57"/>
    </row>
    <row r="1092" spans="1:1">
      <c r="A1092" s="57"/>
    </row>
    <row r="1093" spans="1:1">
      <c r="A1093" s="57"/>
    </row>
    <row r="1094" spans="1:1">
      <c r="A1094" s="57"/>
    </row>
    <row r="1095" spans="1:1">
      <c r="A1095" s="57"/>
    </row>
    <row r="1096" spans="1:1">
      <c r="A1096" s="57"/>
    </row>
    <row r="1097" spans="1:1">
      <c r="A1097" s="57"/>
    </row>
    <row r="1098" spans="1:1">
      <c r="A1098" s="57"/>
    </row>
    <row r="1099" spans="1:1">
      <c r="A1099" s="57"/>
    </row>
    <row r="1100" spans="1:1">
      <c r="A1100" s="57"/>
    </row>
    <row r="1101" spans="1:1">
      <c r="A1101" s="57"/>
    </row>
    <row r="1102" spans="1:1">
      <c r="A1102" s="57"/>
    </row>
    <row r="1103" spans="1:1">
      <c r="A1103" s="57"/>
    </row>
    <row r="1104" spans="1:1">
      <c r="A1104" s="57"/>
    </row>
    <row r="1105" spans="1:1">
      <c r="A1105" s="57"/>
    </row>
    <row r="1106" spans="1:1">
      <c r="A1106" s="57"/>
    </row>
    <row r="1107" spans="1:1">
      <c r="A1107" s="57"/>
    </row>
    <row r="1108" spans="1:1">
      <c r="A1108" s="57"/>
    </row>
    <row r="1109" spans="1:1">
      <c r="A1109" s="57"/>
    </row>
    <row r="1110" spans="1:1">
      <c r="A1110" s="57"/>
    </row>
    <row r="1111" spans="1:1">
      <c r="A1111" s="57"/>
    </row>
    <row r="1112" spans="1:1">
      <c r="A1112" s="57"/>
    </row>
    <row r="1113" spans="1:1">
      <c r="A1113" s="57"/>
    </row>
    <row r="1114" spans="1:1">
      <c r="A1114" s="57"/>
    </row>
    <row r="1115" spans="1:1">
      <c r="A1115" s="57"/>
    </row>
    <row r="1116" spans="1:1">
      <c r="A1116" s="57"/>
    </row>
    <row r="1117" spans="1:1">
      <c r="A1117" s="57"/>
    </row>
    <row r="1118" spans="1:1">
      <c r="A1118" s="57"/>
    </row>
    <row r="1119" spans="1:1">
      <c r="A1119" s="57"/>
    </row>
    <row r="1120" spans="1:1">
      <c r="A1120" s="57"/>
    </row>
    <row r="1121" spans="1:1">
      <c r="A1121" s="57"/>
    </row>
    <row r="1122" spans="1:1">
      <c r="A1122" s="57"/>
    </row>
    <row r="1123" spans="1:1">
      <c r="A1123" s="57"/>
    </row>
    <row r="1124" spans="1:1">
      <c r="A1124" s="57"/>
    </row>
    <row r="1125" spans="1:1">
      <c r="A1125" s="57"/>
    </row>
    <row r="1126" spans="1:1">
      <c r="A1126" s="57"/>
    </row>
    <row r="1127" spans="1:1">
      <c r="A1127" s="57"/>
    </row>
    <row r="1128" spans="1:1">
      <c r="A1128" s="57"/>
    </row>
    <row r="1129" spans="1:1">
      <c r="A1129" s="57"/>
    </row>
    <row r="1130" spans="1:1">
      <c r="A1130" s="57"/>
    </row>
    <row r="1131" spans="1:1">
      <c r="A1131" s="57"/>
    </row>
    <row r="1132" spans="1:1">
      <c r="A1132" s="57"/>
    </row>
    <row r="1133" spans="1:1">
      <c r="A1133" s="57"/>
    </row>
    <row r="1134" spans="1:1">
      <c r="A1134" s="57"/>
    </row>
    <row r="1135" spans="1:1">
      <c r="A1135" s="57"/>
    </row>
    <row r="1136" spans="1:1">
      <c r="A1136" s="57"/>
    </row>
    <row r="1137" spans="1:1">
      <c r="A1137" s="57"/>
    </row>
  </sheetData>
  <sheetProtection sheet="1" selectLockedCells="1" selectUnlockedCells="1"/>
  <mergeCells count="4">
    <mergeCell ref="C1:D1"/>
    <mergeCell ref="C21:D21"/>
    <mergeCell ref="C22:D22"/>
    <mergeCell ref="C24:D24"/>
  </mergeCells>
  <printOptions horizontalCentered="1"/>
  <pageMargins left="0.70833333333333304" right="0.70833333333333304" top="0.74791666666666701" bottom="0.74791666666666701" header="0.511811023622047" footer="0.31527777777777799"/>
  <pageSetup paperSize="9" fitToHeight="0" orientation="portrait" horizontalDpi="300" verticalDpi="300"/>
  <headerFooter>
    <oddFooter>&amp;CStrana &amp;P z &amp;N</oddFooter>
  </headerFooter>
</worksheet>
</file>

<file path=xl/worksheets/sheet10.xml><?xml version="1.0" encoding="utf-8"?>
<worksheet xmlns="http://schemas.openxmlformats.org/spreadsheetml/2006/main" xmlns:r="http://schemas.openxmlformats.org/officeDocument/2006/relationships">
  <sheetPr>
    <pageSetUpPr fitToPage="1"/>
  </sheetPr>
  <dimension ref="A1:P29"/>
  <sheetViews>
    <sheetView zoomScaleNormal="100" workbookViewId="0">
      <selection activeCell="B23" sqref="B23"/>
    </sheetView>
  </sheetViews>
  <sheetFormatPr defaultColWidth="9.140625" defaultRowHeight="15"/>
  <cols>
    <col min="1" max="1" width="18.42578125" style="291" customWidth="1"/>
    <col min="2" max="2" width="37" style="291" customWidth="1"/>
    <col min="3" max="3" width="37.5703125" style="291" customWidth="1"/>
    <col min="4" max="4" width="10.42578125" style="292" customWidth="1"/>
    <col min="5" max="5" width="37.5703125" style="292" customWidth="1"/>
    <col min="6" max="6" width="36.42578125" style="292" customWidth="1"/>
    <col min="7" max="7" width="19.140625" style="292" customWidth="1"/>
    <col min="8" max="8" width="3.140625" style="292" customWidth="1"/>
    <col min="9" max="13" width="9.140625" style="292"/>
    <col min="14" max="14" width="38.5703125" style="292" hidden="1" customWidth="1"/>
    <col min="15" max="16" width="9.140625" style="292" hidden="1"/>
    <col min="17" max="16384" width="9.140625" style="292"/>
  </cols>
  <sheetData>
    <row r="1" spans="1:16" ht="37.5" customHeight="1">
      <c r="A1" s="343" t="str">
        <f>Spolu!C3&amp;", "&amp;Spolu!C6</f>
        <v>SLOVENSKÁ JAZDECKÁ FEDERÁCIA, Olympijské námestie 14290/1, Bratislava, 831 04</v>
      </c>
      <c r="B1" s="343"/>
      <c r="C1" s="343"/>
      <c r="N1" s="292" t="str">
        <f t="shared" ref="N1:N19" si="0">O1&amp;" - "&amp;P1</f>
        <v>a - príspevok uznaným športom</v>
      </c>
      <c r="O1" s="292" t="s">
        <v>375</v>
      </c>
      <c r="P1" s="292" t="str">
        <f>Spolu!B17</f>
        <v>príspevok uznaným športom</v>
      </c>
    </row>
    <row r="2" spans="1:16">
      <c r="N2" s="292" t="str">
        <f t="shared" si="0"/>
        <v>b - príspevok Slovenskému olympijskému a športovému výboru</v>
      </c>
      <c r="O2" s="292" t="s">
        <v>377</v>
      </c>
      <c r="P2" s="292" t="str">
        <f>Spolu!B18</f>
        <v>príspevok Slovenskému olympijskému a športovému výboru</v>
      </c>
    </row>
    <row r="3" spans="1:16" ht="15" customHeight="1">
      <c r="E3" s="344" t="s">
        <v>1733</v>
      </c>
      <c r="F3" s="344"/>
      <c r="N3" s="292" t="str">
        <f t="shared" si="0"/>
        <v>c - príspevok Slovenskému paralympijskému výboru</v>
      </c>
      <c r="O3" s="292" t="s">
        <v>379</v>
      </c>
      <c r="P3" s="292" t="str">
        <f>Spolu!B19</f>
        <v>príspevok Slovenskému paralympijskému výboru</v>
      </c>
    </row>
    <row r="4" spans="1:16" ht="45.75" customHeight="1">
      <c r="E4" s="344"/>
      <c r="F4" s="344"/>
      <c r="N4" s="292" t="str">
        <f t="shared" si="0"/>
        <v>d - príspevok športovcom top tímu</v>
      </c>
      <c r="O4" s="292" t="s">
        <v>381</v>
      </c>
      <c r="P4" s="292" t="str">
        <f>Spolu!B20</f>
        <v>príspevok športovcom top tímu</v>
      </c>
    </row>
    <row r="5" spans="1:16" ht="30.75" customHeight="1">
      <c r="C5" s="312" t="s">
        <v>1734</v>
      </c>
      <c r="N5" s="292" t="str">
        <f t="shared" si="0"/>
        <v>e - organizácia významnej súťaže alebo účasť na významnej súťaži podľa § 3 písm. h) vrátane prípravy na túto súťaž</v>
      </c>
      <c r="O5" s="292" t="s">
        <v>383</v>
      </c>
      <c r="P5" s="292" t="str">
        <f>Spolu!B21</f>
        <v>organizácia významnej súťaže alebo účasť na významnej súťaži podľa § 3 písm. h) vrátane prípravy na túto súťaž</v>
      </c>
    </row>
    <row r="6" spans="1:16" ht="30">
      <c r="C6" s="293" t="s">
        <v>1735</v>
      </c>
      <c r="E6" s="294" t="s">
        <v>1736</v>
      </c>
      <c r="F6" s="295"/>
      <c r="N6" s="292" t="str">
        <f t="shared" si="0"/>
        <v>f - plnenie úloh verejného záujmu v športe</v>
      </c>
      <c r="O6" s="292" t="s">
        <v>385</v>
      </c>
      <c r="P6" s="292" t="str">
        <f>Spolu!B22</f>
        <v>plnenie úloh verejného záujmu v športe</v>
      </c>
    </row>
    <row r="7" spans="1:16">
      <c r="C7" s="293" t="s">
        <v>1738</v>
      </c>
      <c r="E7" s="294" t="s">
        <v>1739</v>
      </c>
      <c r="F7" s="296"/>
      <c r="N7" s="292" t="str">
        <f t="shared" si="0"/>
        <v>g - rozvoj športov, ktoré nie sú uznanými podľa zákona č. 440/2015 Z. z.</v>
      </c>
      <c r="O7" s="292" t="s">
        <v>387</v>
      </c>
      <c r="P7" s="292" t="str">
        <f>Spolu!B23</f>
        <v>rozvoj športov, ktoré nie sú uznanými podľa zákona č. 440/2015 Z. z.</v>
      </c>
    </row>
    <row r="8" spans="1:16">
      <c r="C8" s="293" t="s">
        <v>1741</v>
      </c>
      <c r="E8" s="294" t="s">
        <v>1742</v>
      </c>
      <c r="F8" s="297"/>
      <c r="N8" s="292" t="str">
        <f t="shared" si="0"/>
        <v>h - podpora a rozvoj turistických a cykloturistických trás</v>
      </c>
      <c r="O8" s="292" t="s">
        <v>389</v>
      </c>
      <c r="P8" s="292" t="str">
        <f>Spolu!B24</f>
        <v>podpora a rozvoj turistických a cykloturistických trás</v>
      </c>
    </row>
    <row r="9" spans="1:16">
      <c r="C9" s="313"/>
      <c r="E9" s="294" t="s">
        <v>1765</v>
      </c>
      <c r="F9" s="297"/>
      <c r="N9" s="292" t="str">
        <f t="shared" si="0"/>
        <v>i - finančné odmeny športovcom a trénerom mládeže za dosiahnuté výsledky</v>
      </c>
      <c r="O9" s="292" t="s">
        <v>391</v>
      </c>
      <c r="P9" s="292" t="str">
        <f>Spolu!B25</f>
        <v>finančné odmeny športovcom a trénerom mládeže za dosiahnuté výsledky</v>
      </c>
    </row>
    <row r="10" spans="1:16">
      <c r="E10" s="294" t="s">
        <v>1743</v>
      </c>
      <c r="F10" s="295"/>
      <c r="N10" s="292" t="str">
        <f t="shared" si="0"/>
        <v>j - projekty školského športu, univerzitného športu a športu pre všetkých</v>
      </c>
      <c r="O10" s="292" t="s">
        <v>393</v>
      </c>
      <c r="P10" s="292" t="str">
        <f>Spolu!B26</f>
        <v>projekty školského športu, univerzitného športu a športu pre všetkých</v>
      </c>
    </row>
    <row r="11" spans="1:16">
      <c r="N11" s="292" t="str">
        <f t="shared" si="0"/>
        <v>k - výstavba, modernizácia a rekonštrukcia športovej infraštruktúry národného významu</v>
      </c>
      <c r="O11" s="292" t="s">
        <v>395</v>
      </c>
      <c r="P11" s="292" t="str">
        <f>Spolu!B27</f>
        <v>výstavba, modernizácia a rekonštrukcia športovej infraštruktúry národného významu</v>
      </c>
    </row>
    <row r="12" spans="1:16" ht="54.75" customHeight="1">
      <c r="A12" s="345" t="s">
        <v>1766</v>
      </c>
      <c r="B12" s="345"/>
      <c r="C12" s="345"/>
      <c r="D12" s="293"/>
      <c r="E12" s="293"/>
      <c r="F12" s="314" t="s">
        <v>1767</v>
      </c>
      <c r="G12" s="293"/>
      <c r="N12" s="292" t="str">
        <f t="shared" si="0"/>
        <v>l - podpora zdravotne postihnutých športovcov</v>
      </c>
      <c r="O12" s="292" t="s">
        <v>397</v>
      </c>
      <c r="P12" s="292" t="str">
        <f>Spolu!B28</f>
        <v>podpora zdravotne postihnutých športovcov</v>
      </c>
    </row>
    <row r="13" spans="1:16" ht="54.75" customHeight="1">
      <c r="A13" s="346" t="str">
        <f>"Oznamujeme Vám, že dňa "&amp;TEXT(F6,"dd..mm.yyyy")&amp;" sme poukázali Ministerstvu cestovného ruchu a športu Slovenskej republiky nevyčerpané finančné prostriedky v sume "&amp;TEXT(F7,"### ### ###,00")&amp; " eur z príspevku/dotácie poskytnutého/poskytnutej na úlohy v oblasti športu v roku 2025. Finančné prostriedky vraciame z programu 026 Národný program rozvoja športu v SR."</f>
        <v>Oznamujeme Vám, že dňa 00.01.1900 sme poukázali Ministerstvu cestovného ruchu a športu Slovenskej republiky nevyčerpané finančné prostriedky v sume ,00 eur z príspevku/dotácie poskytnutého/poskytnutej na úlohy v oblasti športu v roku 2025. Finančné prostriedky vraciame z programu 026 Národný program rozvoja športu v SR.</v>
      </c>
      <c r="B13" s="346"/>
      <c r="C13" s="346"/>
      <c r="F13" s="314" t="s">
        <v>1768</v>
      </c>
      <c r="N13" s="292" t="str">
        <f t="shared" si="0"/>
        <v>m - organizácia tradičných športových podujatí</v>
      </c>
      <c r="O13" s="292" t="s">
        <v>399</v>
      </c>
      <c r="P13" s="292" t="str">
        <f>Spolu!B29</f>
        <v>organizácia tradičných športových podujatí</v>
      </c>
    </row>
    <row r="14" spans="1:16" ht="33.75" customHeight="1">
      <c r="A14" s="291" t="s">
        <v>1749</v>
      </c>
      <c r="B14" s="347" t="s">
        <v>1769</v>
      </c>
      <c r="C14" s="347"/>
      <c r="F14" s="315"/>
      <c r="N14" s="292" t="str">
        <f t="shared" si="0"/>
        <v xml:space="preserve">n - </v>
      </c>
      <c r="O14" s="292" t="s">
        <v>401</v>
      </c>
    </row>
    <row r="15" spans="1:16" ht="33.75" customHeight="1">
      <c r="A15" s="291" t="s">
        <v>1770</v>
      </c>
      <c r="B15" s="347"/>
      <c r="C15" s="347"/>
      <c r="F15" s="349"/>
      <c r="N15" s="292" t="str">
        <f t="shared" si="0"/>
        <v xml:space="preserve">o - </v>
      </c>
      <c r="O15" s="292" t="s">
        <v>402</v>
      </c>
    </row>
    <row r="16" spans="1:16">
      <c r="A16" s="291" t="s">
        <v>1752</v>
      </c>
      <c r="B16" s="299">
        <f>F8</f>
        <v>0</v>
      </c>
      <c r="C16" s="292"/>
      <c r="F16" s="349"/>
      <c r="N16" s="292" t="str">
        <f t="shared" si="0"/>
        <v xml:space="preserve">p - </v>
      </c>
      <c r="O16" s="292" t="s">
        <v>403</v>
      </c>
    </row>
    <row r="17" spans="1:16" ht="31.5" customHeight="1">
      <c r="A17" s="291" t="s">
        <v>1755</v>
      </c>
      <c r="B17" s="299">
        <f>F9</f>
        <v>0</v>
      </c>
      <c r="C17" s="292"/>
      <c r="F17" s="349"/>
      <c r="N17" s="292" t="str">
        <f t="shared" si="0"/>
        <v xml:space="preserve">q - </v>
      </c>
      <c r="O17" s="292" t="s">
        <v>404</v>
      </c>
    </row>
    <row r="18" spans="1:16">
      <c r="B18" s="306" t="s">
        <v>1771</v>
      </c>
      <c r="C18" s="303">
        <v>31</v>
      </c>
      <c r="N18" s="292" t="str">
        <f t="shared" si="0"/>
        <v xml:space="preserve">r - </v>
      </c>
      <c r="O18" s="292" t="s">
        <v>405</v>
      </c>
    </row>
    <row r="19" spans="1:16">
      <c r="B19" s="306" t="s">
        <v>1758</v>
      </c>
      <c r="C19" s="299" t="str">
        <f>Spolu!C4</f>
        <v>31787801</v>
      </c>
      <c r="F19" s="300" t="s">
        <v>1753</v>
      </c>
      <c r="G19" s="316"/>
      <c r="H19" s="301"/>
      <c r="N19" s="292" t="str">
        <f t="shared" si="0"/>
        <v xml:space="preserve"> - </v>
      </c>
    </row>
    <row r="20" spans="1:16">
      <c r="A20" s="291" t="s">
        <v>433</v>
      </c>
      <c r="B20" s="307">
        <f>F6</f>
        <v>0</v>
      </c>
      <c r="C20" s="292"/>
      <c r="F20" s="304" t="s">
        <v>1757</v>
      </c>
      <c r="G20" s="317">
        <v>421947749445</v>
      </c>
      <c r="H20" s="318"/>
    </row>
    <row r="21" spans="1:16">
      <c r="B21" s="292"/>
      <c r="C21" s="292"/>
      <c r="F21" s="304" t="s">
        <v>1759</v>
      </c>
      <c r="G21" s="317">
        <v>421947749446</v>
      </c>
      <c r="H21" s="318"/>
      <c r="N21" s="292" t="str">
        <f>O21&amp;" - "&amp;P21</f>
        <v>026 01 - Šport pre všetkých, školský a univerzitný šport</v>
      </c>
      <c r="O21" s="292" t="s">
        <v>353</v>
      </c>
      <c r="P21" s="292" t="s">
        <v>354</v>
      </c>
    </row>
    <row r="22" spans="1:16">
      <c r="A22" s="292"/>
      <c r="B22" s="292"/>
      <c r="F22" s="304" t="s">
        <v>1760</v>
      </c>
      <c r="G22" s="317">
        <v>421947749756</v>
      </c>
      <c r="H22" s="318"/>
      <c r="N22" s="292" t="str">
        <f>O22&amp;" - "&amp;P22</f>
        <v>026 02 - Uznané športy</v>
      </c>
      <c r="O22" s="292" t="s">
        <v>355</v>
      </c>
      <c r="P22" s="292" t="s">
        <v>356</v>
      </c>
    </row>
    <row r="23" spans="1:16" ht="80.25" customHeight="1">
      <c r="B23" s="310"/>
      <c r="C23" s="319"/>
      <c r="E23" s="293"/>
      <c r="F23" s="308"/>
      <c r="G23" s="320"/>
      <c r="H23" s="321"/>
      <c r="N23" s="292" t="str">
        <f>O23&amp;" - "&amp;P23</f>
        <v>026 03 - Národné športové projekty</v>
      </c>
      <c r="O23" s="292" t="s">
        <v>357</v>
      </c>
      <c r="P23" s="292" t="s">
        <v>358</v>
      </c>
    </row>
    <row r="24" spans="1:16" ht="39.75" customHeight="1">
      <c r="A24" s="322"/>
      <c r="B24" s="350" t="s">
        <v>1761</v>
      </c>
      <c r="C24" s="350"/>
      <c r="N24" s="292" t="str">
        <f>O24&amp;" - "&amp;P24</f>
        <v>026 04 - Športová infraštruktúra</v>
      </c>
      <c r="O24" s="292" t="s">
        <v>359</v>
      </c>
      <c r="P24" s="292" t="s">
        <v>360</v>
      </c>
    </row>
    <row r="25" spans="1:16">
      <c r="N25" s="292" t="str">
        <f>O25&amp;" - "&amp;P25</f>
        <v>026 05 - Prierezové činnosti v športe</v>
      </c>
      <c r="O25" s="292" t="s">
        <v>361</v>
      </c>
      <c r="P25" s="292" t="s">
        <v>362</v>
      </c>
    </row>
    <row r="27" spans="1:16">
      <c r="N27" s="292" t="s">
        <v>1772</v>
      </c>
    </row>
    <row r="28" spans="1:16">
      <c r="N28" s="292" t="s">
        <v>1773</v>
      </c>
    </row>
    <row r="29" spans="1:16">
      <c r="N29" s="292" t="s">
        <v>1774</v>
      </c>
    </row>
  </sheetData>
  <sheetProtection sheet="1" selectLockedCells="1"/>
  <mergeCells count="8">
    <mergeCell ref="B15:C15"/>
    <mergeCell ref="F15:F17"/>
    <mergeCell ref="B24:C24"/>
    <mergeCell ref="A1:C1"/>
    <mergeCell ref="E3:F4"/>
    <mergeCell ref="A12:C12"/>
    <mergeCell ref="A13:C13"/>
    <mergeCell ref="B14:C14"/>
  </mergeCells>
  <dataValidations count="3">
    <dataValidation type="list" allowBlank="1" showInputMessage="1" showErrorMessage="1" sqref="B15:C15">
      <formula1>$N$1:$N$19</formula1>
      <formula2>0</formula2>
    </dataValidation>
    <dataValidation type="list" allowBlank="1" showInputMessage="1" showErrorMessage="1" sqref="B14:C14">
      <formula1>$N$21:$N$25</formula1>
      <formula2>0</formula2>
    </dataValidation>
    <dataValidation type="list" allowBlank="1" showInputMessage="1" showErrorMessage="1" sqref="F9">
      <formula1>$N$27:$N$30</formula1>
      <formula2>0</formula2>
    </dataValidation>
  </dataValidations>
  <printOptions horizontalCentered="1"/>
  <pageMargins left="0.25" right="0.25" top="0.75" bottom="0.75" header="0.511811023622047" footer="0.3"/>
  <pageSetup paperSize="9" fitToHeight="0" orientation="portrait" horizontalDpi="300" verticalDpi="300"/>
  <headerFooter>
    <oddFooter>&amp;CStrana &amp;P z &amp;N</oddFooter>
  </headerFooter>
  <drawing r:id="rId1"/>
</worksheet>
</file>

<file path=xl/worksheets/sheet11.xml><?xml version="1.0" encoding="utf-8"?>
<worksheet xmlns="http://schemas.openxmlformats.org/spreadsheetml/2006/main" xmlns:r="http://schemas.openxmlformats.org/officeDocument/2006/relationships">
  <dimension ref="A1:B57"/>
  <sheetViews>
    <sheetView zoomScaleNormal="100" workbookViewId="0">
      <pane ySplit="3" topLeftCell="A37" activePane="bottomLeft" state="frozen"/>
      <selection pane="bottomLeft" activeCell="E61" sqref="E61"/>
    </sheetView>
  </sheetViews>
  <sheetFormatPr defaultColWidth="11.42578125" defaultRowHeight="12.75"/>
  <cols>
    <col min="1" max="1" width="11.42578125" style="16"/>
    <col min="2" max="2" width="41.42578125" style="16" customWidth="1"/>
    <col min="3" max="16384" width="11.42578125" style="16"/>
  </cols>
  <sheetData>
    <row r="1" spans="1:2" s="323" customFormat="1" ht="15.75">
      <c r="A1" s="323" t="s">
        <v>1775</v>
      </c>
    </row>
    <row r="2" spans="1:2" ht="30" customHeight="1">
      <c r="A2" s="351" t="s">
        <v>1776</v>
      </c>
      <c r="B2" s="351"/>
    </row>
    <row r="3" spans="1:2">
      <c r="A3" s="324" t="s">
        <v>1777</v>
      </c>
      <c r="B3" s="324" t="s">
        <v>1778</v>
      </c>
    </row>
    <row r="4" spans="1:2">
      <c r="A4" s="325" t="s">
        <v>1779</v>
      </c>
      <c r="B4" s="325" t="s">
        <v>1780</v>
      </c>
    </row>
    <row r="5" spans="1:2">
      <c r="A5" s="325" t="s">
        <v>1781</v>
      </c>
      <c r="B5" s="325" t="s">
        <v>1782</v>
      </c>
    </row>
    <row r="6" spans="1:2">
      <c r="A6" s="325" t="s">
        <v>1783</v>
      </c>
      <c r="B6" s="325" t="s">
        <v>1784</v>
      </c>
    </row>
    <row r="7" spans="1:2">
      <c r="A7" s="325" t="s">
        <v>1785</v>
      </c>
      <c r="B7" s="325" t="s">
        <v>1786</v>
      </c>
    </row>
    <row r="8" spans="1:2">
      <c r="A8" s="325" t="s">
        <v>1787</v>
      </c>
      <c r="B8" s="325" t="s">
        <v>1788</v>
      </c>
    </row>
    <row r="9" spans="1:2">
      <c r="A9" s="325" t="s">
        <v>1789</v>
      </c>
      <c r="B9" s="325" t="s">
        <v>1790</v>
      </c>
    </row>
    <row r="10" spans="1:2">
      <c r="A10" s="325" t="s">
        <v>1791</v>
      </c>
      <c r="B10" s="325" t="s">
        <v>1792</v>
      </c>
    </row>
    <row r="11" spans="1:2">
      <c r="A11" s="325" t="s">
        <v>1793</v>
      </c>
      <c r="B11" s="325" t="s">
        <v>1794</v>
      </c>
    </row>
    <row r="12" spans="1:2">
      <c r="A12" s="325" t="s">
        <v>1795</v>
      </c>
      <c r="B12" s="325" t="s">
        <v>1796</v>
      </c>
    </row>
    <row r="13" spans="1:2">
      <c r="A13" s="325" t="s">
        <v>1797</v>
      </c>
      <c r="B13" s="325" t="s">
        <v>1798</v>
      </c>
    </row>
    <row r="14" spans="1:2">
      <c r="A14" s="325" t="s">
        <v>1799</v>
      </c>
      <c r="B14" s="325" t="s">
        <v>1800</v>
      </c>
    </row>
    <row r="15" spans="1:2">
      <c r="A15" s="325" t="s">
        <v>1801</v>
      </c>
      <c r="B15" s="325" t="s">
        <v>1802</v>
      </c>
    </row>
    <row r="16" spans="1:2">
      <c r="A16" s="325" t="s">
        <v>1803</v>
      </c>
      <c r="B16" s="325" t="s">
        <v>1804</v>
      </c>
    </row>
    <row r="17" spans="1:2">
      <c r="A17" s="325" t="s">
        <v>1805</v>
      </c>
      <c r="B17" s="325" t="s">
        <v>1806</v>
      </c>
    </row>
    <row r="18" spans="1:2">
      <c r="A18" s="325" t="s">
        <v>1807</v>
      </c>
      <c r="B18" s="325" t="s">
        <v>1808</v>
      </c>
    </row>
    <row r="19" spans="1:2">
      <c r="A19" s="325" t="s">
        <v>1809</v>
      </c>
      <c r="B19" s="325" t="s">
        <v>1810</v>
      </c>
    </row>
    <row r="20" spans="1:2">
      <c r="A20" s="325" t="s">
        <v>1811</v>
      </c>
      <c r="B20" s="325" t="s">
        <v>1812</v>
      </c>
    </row>
    <row r="21" spans="1:2">
      <c r="A21" s="325" t="s">
        <v>1813</v>
      </c>
      <c r="B21" s="325" t="s">
        <v>1814</v>
      </c>
    </row>
    <row r="22" spans="1:2">
      <c r="A22" s="326"/>
      <c r="B22" s="326"/>
    </row>
    <row r="23" spans="1:2">
      <c r="A23" s="326"/>
      <c r="B23" s="326"/>
    </row>
    <row r="24" spans="1:2">
      <c r="A24" s="326"/>
      <c r="B24" s="326"/>
    </row>
    <row r="25" spans="1:2">
      <c r="A25" s="326"/>
      <c r="B25" s="326"/>
    </row>
    <row r="26" spans="1:2">
      <c r="A26" s="326"/>
      <c r="B26" s="326"/>
    </row>
    <row r="27" spans="1:2">
      <c r="A27" s="326"/>
      <c r="B27" s="326"/>
    </row>
    <row r="28" spans="1:2">
      <c r="A28" s="326"/>
      <c r="B28" s="326"/>
    </row>
    <row r="29" spans="1:2">
      <c r="A29" s="326"/>
      <c r="B29" s="326"/>
    </row>
    <row r="30" spans="1:2">
      <c r="A30" s="326"/>
      <c r="B30" s="326"/>
    </row>
    <row r="31" spans="1:2">
      <c r="A31" s="326"/>
      <c r="B31" s="326"/>
    </row>
    <row r="32" spans="1:2">
      <c r="A32" s="326"/>
      <c r="B32" s="326"/>
    </row>
    <row r="33" spans="1:2">
      <c r="A33" s="326"/>
      <c r="B33" s="326"/>
    </row>
    <row r="34" spans="1:2">
      <c r="A34" s="326"/>
      <c r="B34" s="326"/>
    </row>
    <row r="35" spans="1:2">
      <c r="A35" s="326"/>
      <c r="B35" s="326"/>
    </row>
    <row r="36" spans="1:2">
      <c r="A36" s="326"/>
      <c r="B36" s="326"/>
    </row>
    <row r="37" spans="1:2">
      <c r="A37" s="326"/>
      <c r="B37" s="326"/>
    </row>
    <row r="38" spans="1:2">
      <c r="A38" s="326"/>
      <c r="B38" s="326"/>
    </row>
    <row r="39" spans="1:2">
      <c r="A39" s="326"/>
      <c r="B39" s="326"/>
    </row>
    <row r="40" spans="1:2">
      <c r="A40" s="326"/>
      <c r="B40" s="326"/>
    </row>
    <row r="41" spans="1:2">
      <c r="A41" s="326"/>
      <c r="B41" s="326"/>
    </row>
    <row r="42" spans="1:2">
      <c r="A42" s="326"/>
      <c r="B42" s="326"/>
    </row>
    <row r="43" spans="1:2">
      <c r="A43" s="326"/>
      <c r="B43" s="326"/>
    </row>
    <row r="44" spans="1:2">
      <c r="A44" s="326"/>
      <c r="B44" s="326"/>
    </row>
    <row r="45" spans="1:2">
      <c r="A45" s="326"/>
      <c r="B45" s="326"/>
    </row>
    <row r="46" spans="1:2">
      <c r="A46" s="326"/>
      <c r="B46" s="326"/>
    </row>
    <row r="47" spans="1:2">
      <c r="A47" s="326"/>
      <c r="B47" s="326"/>
    </row>
    <row r="48" spans="1:2">
      <c r="A48" s="326"/>
      <c r="B48" s="326"/>
    </row>
    <row r="49" spans="1:2">
      <c r="A49" s="326"/>
      <c r="B49" s="326"/>
    </row>
    <row r="50" spans="1:2">
      <c r="A50" s="326"/>
      <c r="B50" s="326"/>
    </row>
    <row r="51" spans="1:2">
      <c r="A51" s="326"/>
      <c r="B51" s="326"/>
    </row>
    <row r="52" spans="1:2">
      <c r="A52" s="326"/>
      <c r="B52" s="326"/>
    </row>
    <row r="53" spans="1:2">
      <c r="A53" s="326"/>
      <c r="B53" s="326"/>
    </row>
    <row r="54" spans="1:2">
      <c r="A54" s="326"/>
      <c r="B54" s="326"/>
    </row>
    <row r="55" spans="1:2">
      <c r="A55" s="326"/>
      <c r="B55" s="326"/>
    </row>
    <row r="56" spans="1:2">
      <c r="A56" s="326"/>
      <c r="B56" s="326"/>
    </row>
    <row r="57" spans="1:2">
      <c r="A57" s="326"/>
      <c r="B57" s="326"/>
    </row>
  </sheetData>
  <mergeCells count="1">
    <mergeCell ref="A2:B2"/>
  </mergeCells>
  <pageMargins left="0.7" right="0.7" top="0.75" bottom="0.75" header="0.511811023622047" footer="0.511811023622047"/>
  <pageSetup paperSize="9" orientation="portrait" horizontalDpi="300" verticalDpi="300"/>
</worksheet>
</file>

<file path=xl/worksheets/sheet2.xml><?xml version="1.0" encoding="utf-8"?>
<worksheet xmlns="http://schemas.openxmlformats.org/spreadsheetml/2006/main" xmlns:r="http://schemas.openxmlformats.org/officeDocument/2006/relationships">
  <dimension ref="A1:R1078"/>
  <sheetViews>
    <sheetView zoomScaleNormal="100" workbookViewId="0">
      <pane ySplit="7" topLeftCell="A8" activePane="bottomLeft" state="frozen"/>
      <selection pane="bottomLeft" activeCell="O19" sqref="O19"/>
    </sheetView>
  </sheetViews>
  <sheetFormatPr defaultColWidth="11.42578125" defaultRowHeight="11.25"/>
  <cols>
    <col min="1" max="1" width="26.5703125" style="63" customWidth="1"/>
    <col min="2" max="2" width="10.85546875" style="63" customWidth="1"/>
    <col min="3" max="3" width="12" style="63" customWidth="1"/>
    <col min="4" max="4" width="9.5703125" style="63" customWidth="1"/>
    <col min="5" max="5" width="33" style="63" customWidth="1"/>
    <col min="6" max="6" width="9.5703125" style="63" customWidth="1"/>
    <col min="7" max="7" width="23.85546875" style="63" customWidth="1"/>
    <col min="8" max="8" width="11.5703125" style="64" customWidth="1"/>
    <col min="9" max="9" width="7.85546875" style="65" customWidth="1"/>
    <col min="10" max="10" width="5.42578125" style="66" customWidth="1"/>
    <col min="11" max="11" width="5" style="67" customWidth="1"/>
    <col min="12" max="12" width="11.42578125" style="67"/>
    <col min="13" max="13" width="41.85546875" style="67" customWidth="1"/>
    <col min="14" max="16384" width="11.42578125" style="67"/>
  </cols>
  <sheetData>
    <row r="1" spans="1:11" ht="15.75">
      <c r="A1" s="10" t="s">
        <v>93</v>
      </c>
      <c r="B1" s="10"/>
      <c r="C1" s="10"/>
      <c r="D1" s="10"/>
      <c r="E1" s="10"/>
      <c r="F1" s="10"/>
      <c r="G1" s="10"/>
      <c r="H1" s="10"/>
      <c r="I1" s="68"/>
      <c r="J1" s="69"/>
    </row>
    <row r="2" spans="1:11" ht="15.75">
      <c r="A2" s="9" t="s">
        <v>94</v>
      </c>
      <c r="B2" s="9"/>
      <c r="C2" s="9"/>
      <c r="D2" s="9"/>
      <c r="E2" s="9"/>
      <c r="F2" s="9"/>
      <c r="G2" s="9"/>
      <c r="H2" s="8" t="str">
        <f>+Doklady!I100</f>
        <v>V1</v>
      </c>
      <c r="I2" s="8"/>
    </row>
    <row r="3" spans="1:11" ht="15">
      <c r="A3" s="70"/>
      <c r="B3" s="70"/>
      <c r="C3" s="70"/>
      <c r="D3" s="70"/>
      <c r="E3" s="70"/>
      <c r="F3" s="70"/>
      <c r="G3" s="70"/>
      <c r="H3" s="7">
        <f>+Doklady!I101</f>
        <v>45740</v>
      </c>
      <c r="I3" s="7"/>
    </row>
    <row r="4" spans="1:11" ht="15.75" customHeight="1">
      <c r="A4" s="71" t="s">
        <v>95</v>
      </c>
      <c r="B4" s="6" t="s">
        <v>96</v>
      </c>
      <c r="C4" s="6"/>
      <c r="D4" s="6"/>
      <c r="E4" s="6"/>
      <c r="F4" s="72"/>
      <c r="G4" s="72"/>
      <c r="H4" s="67"/>
      <c r="I4" s="73"/>
    </row>
    <row r="5" spans="1:11" ht="15.75" hidden="1" customHeight="1">
      <c r="A5" s="71"/>
      <c r="B5" s="74"/>
      <c r="C5" s="74"/>
      <c r="D5" s="74"/>
      <c r="E5" s="74"/>
      <c r="F5" s="74"/>
      <c r="G5" s="74"/>
      <c r="H5" s="74"/>
    </row>
    <row r="6" spans="1:11" ht="3.75" customHeight="1">
      <c r="A6" s="71"/>
      <c r="B6" s="74"/>
      <c r="C6" s="74"/>
      <c r="D6" s="74"/>
      <c r="E6" s="67"/>
      <c r="F6" s="67"/>
      <c r="G6" s="67"/>
      <c r="H6" s="67"/>
      <c r="I6" s="73"/>
      <c r="J6" s="75"/>
      <c r="K6" s="75"/>
    </row>
    <row r="7" spans="1:11" s="79" customFormat="1" ht="56.25">
      <c r="A7" s="76" t="s">
        <v>97</v>
      </c>
      <c r="B7" s="76" t="s">
        <v>98</v>
      </c>
      <c r="C7" s="76" t="s">
        <v>99</v>
      </c>
      <c r="D7" s="76" t="s">
        <v>100</v>
      </c>
      <c r="E7" s="76" t="s">
        <v>101</v>
      </c>
      <c r="F7" s="76" t="s">
        <v>102</v>
      </c>
      <c r="G7" s="76" t="s">
        <v>103</v>
      </c>
      <c r="H7" s="77" t="s">
        <v>104</v>
      </c>
      <c r="I7" s="78" t="s">
        <v>105</v>
      </c>
      <c r="J7" s="75"/>
    </row>
    <row r="8" spans="1:11" ht="90">
      <c r="A8" s="80" t="s">
        <v>106</v>
      </c>
      <c r="B8" s="81"/>
      <c r="C8" s="81"/>
      <c r="D8" s="82">
        <v>45779</v>
      </c>
      <c r="E8" s="83" t="s">
        <v>107</v>
      </c>
      <c r="F8" s="83"/>
      <c r="G8" s="83"/>
      <c r="H8" s="84"/>
      <c r="I8" s="85"/>
      <c r="J8" s="75"/>
    </row>
    <row r="9" spans="1:11" ht="45">
      <c r="A9" s="80" t="s">
        <v>106</v>
      </c>
      <c r="B9" s="86" t="s">
        <v>108</v>
      </c>
      <c r="C9" s="86" t="s">
        <v>109</v>
      </c>
      <c r="D9" s="82">
        <v>45780</v>
      </c>
      <c r="E9" s="80" t="s">
        <v>110</v>
      </c>
      <c r="F9" s="80"/>
      <c r="G9" s="80" t="s">
        <v>111</v>
      </c>
      <c r="H9" s="87">
        <v>400</v>
      </c>
      <c r="I9" s="88">
        <v>3</v>
      </c>
      <c r="J9" s="75"/>
    </row>
    <row r="10" spans="1:11" ht="22.5">
      <c r="A10" s="80" t="s">
        <v>106</v>
      </c>
      <c r="B10" s="86" t="s">
        <v>112</v>
      </c>
      <c r="C10" s="86" t="s">
        <v>113</v>
      </c>
      <c r="D10" s="82">
        <v>45781</v>
      </c>
      <c r="E10" s="80" t="s">
        <v>114</v>
      </c>
      <c r="F10" s="80"/>
      <c r="G10" s="80" t="s">
        <v>115</v>
      </c>
      <c r="H10" s="87"/>
      <c r="I10" s="88">
        <v>3</v>
      </c>
      <c r="J10" s="75"/>
    </row>
    <row r="11" spans="1:11" ht="12.75">
      <c r="A11" s="80" t="s">
        <v>106</v>
      </c>
      <c r="B11" s="86" t="s">
        <v>116</v>
      </c>
      <c r="C11" s="86" t="s">
        <v>117</v>
      </c>
      <c r="D11" s="82">
        <v>45782</v>
      </c>
      <c r="E11" s="80" t="s">
        <v>118</v>
      </c>
      <c r="F11" s="80"/>
      <c r="G11" s="80" t="s">
        <v>119</v>
      </c>
      <c r="H11" s="87">
        <v>100</v>
      </c>
      <c r="I11" s="88">
        <v>3</v>
      </c>
      <c r="J11" s="75"/>
    </row>
    <row r="12" spans="1:11" ht="22.5">
      <c r="A12" s="80" t="s">
        <v>106</v>
      </c>
      <c r="B12" s="86" t="s">
        <v>120</v>
      </c>
      <c r="C12" s="86" t="s">
        <v>121</v>
      </c>
      <c r="D12" s="82">
        <v>45783</v>
      </c>
      <c r="E12" s="80" t="s">
        <v>122</v>
      </c>
      <c r="F12" s="80"/>
      <c r="G12" s="80" t="s">
        <v>123</v>
      </c>
      <c r="H12" s="87">
        <v>50</v>
      </c>
      <c r="I12" s="88">
        <v>3</v>
      </c>
      <c r="J12" s="75"/>
    </row>
    <row r="13" spans="1:11" ht="12.75">
      <c r="A13" s="80" t="s">
        <v>106</v>
      </c>
      <c r="B13" s="86" t="s">
        <v>124</v>
      </c>
      <c r="C13" s="86" t="s">
        <v>125</v>
      </c>
      <c r="D13" s="82">
        <v>45784</v>
      </c>
      <c r="E13" s="80" t="s">
        <v>126</v>
      </c>
      <c r="F13" s="80"/>
      <c r="G13" s="80" t="s">
        <v>127</v>
      </c>
      <c r="H13" s="87">
        <v>200</v>
      </c>
      <c r="I13" s="88">
        <v>3</v>
      </c>
      <c r="J13" s="75"/>
    </row>
    <row r="14" spans="1:11" ht="12.75">
      <c r="A14" s="80" t="s">
        <v>106</v>
      </c>
      <c r="B14" s="86" t="s">
        <v>128</v>
      </c>
      <c r="C14" s="86" t="s">
        <v>129</v>
      </c>
      <c r="D14" s="82">
        <v>45785</v>
      </c>
      <c r="E14" s="80" t="s">
        <v>130</v>
      </c>
      <c r="F14" s="80"/>
      <c r="G14" s="80" t="s">
        <v>131</v>
      </c>
      <c r="H14" s="87"/>
      <c r="I14" s="88">
        <v>3</v>
      </c>
      <c r="J14" s="75"/>
    </row>
    <row r="15" spans="1:11" ht="12.75">
      <c r="A15" s="80" t="s">
        <v>106</v>
      </c>
      <c r="B15" s="86" t="s">
        <v>132</v>
      </c>
      <c r="C15" s="86" t="s">
        <v>133</v>
      </c>
      <c r="D15" s="82">
        <v>45786</v>
      </c>
      <c r="E15" s="80" t="s">
        <v>134</v>
      </c>
      <c r="F15" s="80"/>
      <c r="G15" s="80" t="s">
        <v>135</v>
      </c>
      <c r="H15" s="87">
        <v>505</v>
      </c>
      <c r="I15" s="88">
        <v>3</v>
      </c>
      <c r="J15" s="75"/>
    </row>
    <row r="16" spans="1:11" ht="146.25">
      <c r="A16" s="80" t="s">
        <v>106</v>
      </c>
      <c r="B16" s="89"/>
      <c r="C16" s="89"/>
      <c r="D16" s="82">
        <v>45787</v>
      </c>
      <c r="E16" s="90" t="s">
        <v>136</v>
      </c>
      <c r="F16" s="90"/>
      <c r="G16" s="90"/>
      <c r="H16" s="91"/>
      <c r="I16" s="92"/>
      <c r="J16" s="75"/>
    </row>
    <row r="17" spans="1:18" ht="12.75">
      <c r="A17" s="80" t="s">
        <v>106</v>
      </c>
      <c r="B17" s="86" t="s">
        <v>137</v>
      </c>
      <c r="C17" s="86" t="s">
        <v>138</v>
      </c>
      <c r="D17" s="82">
        <v>45788</v>
      </c>
      <c r="E17" s="80" t="s">
        <v>139</v>
      </c>
      <c r="F17" s="80"/>
      <c r="G17" s="80" t="s">
        <v>140</v>
      </c>
      <c r="H17" s="87"/>
      <c r="I17" s="88">
        <v>2</v>
      </c>
      <c r="J17" s="75"/>
    </row>
    <row r="18" spans="1:18" ht="22.5">
      <c r="A18" s="80" t="s">
        <v>106</v>
      </c>
      <c r="B18" s="86" t="s">
        <v>141</v>
      </c>
      <c r="C18" s="86" t="s">
        <v>142</v>
      </c>
      <c r="D18" s="82">
        <v>45789</v>
      </c>
      <c r="E18" s="80" t="s">
        <v>143</v>
      </c>
      <c r="F18" s="80"/>
      <c r="G18" s="80" t="s">
        <v>144</v>
      </c>
      <c r="H18" s="87"/>
      <c r="I18" s="88">
        <v>2</v>
      </c>
      <c r="J18" s="75"/>
    </row>
    <row r="19" spans="1:18" ht="22.5">
      <c r="A19" s="80" t="s">
        <v>106</v>
      </c>
      <c r="B19" s="86" t="s">
        <v>145</v>
      </c>
      <c r="C19" s="86" t="s">
        <v>146</v>
      </c>
      <c r="D19" s="82">
        <v>45790</v>
      </c>
      <c r="E19" s="80" t="s">
        <v>147</v>
      </c>
      <c r="F19" s="80"/>
      <c r="G19" s="80" t="s">
        <v>148</v>
      </c>
      <c r="H19" s="87">
        <v>1000</v>
      </c>
      <c r="I19" s="88">
        <v>2</v>
      </c>
      <c r="J19" s="75"/>
    </row>
    <row r="20" spans="1:18" ht="12.75">
      <c r="A20" s="80" t="s">
        <v>106</v>
      </c>
      <c r="B20" s="86" t="s">
        <v>149</v>
      </c>
      <c r="C20" s="86" t="s">
        <v>150</v>
      </c>
      <c r="D20" s="82">
        <v>45791</v>
      </c>
      <c r="E20" s="80" t="s">
        <v>151</v>
      </c>
      <c r="F20" s="80"/>
      <c r="G20" s="80" t="s">
        <v>152</v>
      </c>
      <c r="H20" s="87">
        <v>300</v>
      </c>
      <c r="I20" s="88">
        <v>2</v>
      </c>
      <c r="J20" s="75"/>
    </row>
    <row r="21" spans="1:18" ht="12.75">
      <c r="A21" s="80" t="s">
        <v>106</v>
      </c>
      <c r="B21" s="86" t="s">
        <v>153</v>
      </c>
      <c r="C21" s="86" t="s">
        <v>154</v>
      </c>
      <c r="D21" s="82">
        <v>45792</v>
      </c>
      <c r="E21" s="80" t="s">
        <v>155</v>
      </c>
      <c r="F21" s="80"/>
      <c r="G21" s="80" t="s">
        <v>156</v>
      </c>
      <c r="H21" s="87">
        <v>600</v>
      </c>
      <c r="I21" s="88">
        <v>2</v>
      </c>
      <c r="J21" s="75"/>
    </row>
    <row r="22" spans="1:18" ht="22.5">
      <c r="A22" s="80" t="s">
        <v>106</v>
      </c>
      <c r="B22" s="86" t="s">
        <v>157</v>
      </c>
      <c r="C22" s="86" t="s">
        <v>158</v>
      </c>
      <c r="D22" s="82">
        <v>45793</v>
      </c>
      <c r="E22" s="80" t="s">
        <v>159</v>
      </c>
      <c r="F22" s="80"/>
      <c r="G22" s="80" t="s">
        <v>160</v>
      </c>
      <c r="H22" s="87">
        <v>25.9</v>
      </c>
      <c r="I22" s="88">
        <v>2</v>
      </c>
      <c r="J22" s="75"/>
    </row>
    <row r="23" spans="1:18" ht="12.75">
      <c r="A23" s="80" t="s">
        <v>106</v>
      </c>
      <c r="B23" s="86" t="s">
        <v>161</v>
      </c>
      <c r="C23" s="86" t="s">
        <v>162</v>
      </c>
      <c r="D23" s="82">
        <v>45794</v>
      </c>
      <c r="E23" s="80" t="s">
        <v>163</v>
      </c>
      <c r="F23" s="80"/>
      <c r="G23" s="80" t="s">
        <v>164</v>
      </c>
      <c r="H23" s="87"/>
      <c r="I23" s="88">
        <v>2</v>
      </c>
      <c r="J23" s="75"/>
    </row>
    <row r="24" spans="1:18" ht="12.75">
      <c r="A24" s="80" t="s">
        <v>106</v>
      </c>
      <c r="B24" s="89"/>
      <c r="C24" s="89"/>
      <c r="D24" s="82">
        <v>45795</v>
      </c>
      <c r="E24" s="90" t="s">
        <v>165</v>
      </c>
      <c r="F24" s="90"/>
      <c r="G24" s="90"/>
      <c r="H24" s="91"/>
      <c r="I24" s="92"/>
      <c r="J24" s="75"/>
      <c r="M24" s="75"/>
      <c r="N24" s="75"/>
      <c r="O24" s="75"/>
      <c r="P24" s="75"/>
      <c r="Q24" s="75"/>
      <c r="R24" s="75"/>
    </row>
    <row r="25" spans="1:18" ht="22.5">
      <c r="A25" s="80" t="s">
        <v>106</v>
      </c>
      <c r="B25" s="86" t="s">
        <v>166</v>
      </c>
      <c r="C25" s="86" t="s">
        <v>167</v>
      </c>
      <c r="D25" s="82">
        <v>45700</v>
      </c>
      <c r="E25" s="80" t="s">
        <v>168</v>
      </c>
      <c r="F25" s="80"/>
      <c r="G25" s="80" t="s">
        <v>169</v>
      </c>
      <c r="H25" s="87">
        <v>200</v>
      </c>
      <c r="I25" s="88">
        <v>5</v>
      </c>
      <c r="J25" s="75"/>
      <c r="M25" s="75"/>
      <c r="N25" s="75"/>
      <c r="O25" s="75"/>
      <c r="P25" s="75"/>
      <c r="Q25" s="75"/>
      <c r="R25" s="75"/>
    </row>
    <row r="26" spans="1:18" ht="45">
      <c r="A26" s="80" t="s">
        <v>106</v>
      </c>
      <c r="B26" s="86" t="s">
        <v>170</v>
      </c>
      <c r="C26" s="86" t="s">
        <v>170</v>
      </c>
      <c r="D26" s="82">
        <v>45796</v>
      </c>
      <c r="E26" s="80" t="s">
        <v>171</v>
      </c>
      <c r="F26" s="80"/>
      <c r="G26" s="80" t="s">
        <v>172</v>
      </c>
      <c r="H26" s="87"/>
      <c r="I26" s="88">
        <v>4</v>
      </c>
      <c r="J26" s="75"/>
      <c r="M26" s="75"/>
      <c r="N26" s="75"/>
      <c r="O26" s="75"/>
      <c r="P26" s="75"/>
      <c r="Q26" s="75"/>
      <c r="R26" s="75"/>
    </row>
    <row r="27" spans="1:18" ht="12.75">
      <c r="A27" s="80" t="s">
        <v>106</v>
      </c>
      <c r="B27" s="86" t="s">
        <v>173</v>
      </c>
      <c r="C27" s="86" t="s">
        <v>174</v>
      </c>
      <c r="D27" s="82">
        <v>45797</v>
      </c>
      <c r="E27" s="80" t="s">
        <v>175</v>
      </c>
      <c r="F27" s="80"/>
      <c r="G27" s="80" t="s">
        <v>176</v>
      </c>
      <c r="H27" s="87">
        <v>124</v>
      </c>
      <c r="I27" s="88">
        <v>2</v>
      </c>
      <c r="J27" s="75"/>
      <c r="M27" s="75"/>
      <c r="N27" s="75"/>
      <c r="O27" s="75"/>
      <c r="P27" s="75"/>
      <c r="Q27" s="75"/>
      <c r="R27" s="75"/>
    </row>
    <row r="28" spans="1:18" ht="12.75">
      <c r="A28" s="80" t="s">
        <v>106</v>
      </c>
      <c r="B28" s="86" t="s">
        <v>177</v>
      </c>
      <c r="C28" s="86">
        <v>1213275</v>
      </c>
      <c r="D28" s="82">
        <v>45798</v>
      </c>
      <c r="E28" s="80" t="s">
        <v>178</v>
      </c>
      <c r="F28" s="80"/>
      <c r="G28" s="80" t="s">
        <v>179</v>
      </c>
      <c r="H28" s="87">
        <v>19.100000000000001</v>
      </c>
      <c r="I28" s="88">
        <v>2</v>
      </c>
      <c r="J28" s="75"/>
      <c r="O28" s="75"/>
      <c r="P28" s="75"/>
      <c r="Q28" s="75"/>
      <c r="R28" s="75"/>
    </row>
    <row r="29" spans="1:18" ht="12.75">
      <c r="A29" s="80" t="s">
        <v>106</v>
      </c>
      <c r="B29" s="86" t="s">
        <v>180</v>
      </c>
      <c r="C29" s="86">
        <v>2007006035</v>
      </c>
      <c r="D29" s="82">
        <v>45799</v>
      </c>
      <c r="E29" s="80" t="s">
        <v>181</v>
      </c>
      <c r="F29" s="80"/>
      <c r="G29" s="80" t="s">
        <v>182</v>
      </c>
      <c r="H29" s="87">
        <v>277.74</v>
      </c>
      <c r="I29" s="88">
        <v>4</v>
      </c>
      <c r="J29" s="75"/>
      <c r="O29" s="75"/>
      <c r="P29" s="75"/>
      <c r="Q29" s="75"/>
      <c r="R29" s="75"/>
    </row>
    <row r="30" spans="1:18" ht="12.75">
      <c r="A30" s="80" t="s">
        <v>106</v>
      </c>
      <c r="B30" s="93">
        <v>45627</v>
      </c>
      <c r="C30" s="86" t="s">
        <v>174</v>
      </c>
      <c r="D30" s="82">
        <v>45800</v>
      </c>
      <c r="E30" s="80" t="s">
        <v>183</v>
      </c>
      <c r="F30" s="80"/>
      <c r="G30" s="80" t="s">
        <v>184</v>
      </c>
      <c r="H30" s="87">
        <v>50</v>
      </c>
      <c r="I30" s="88">
        <v>4</v>
      </c>
      <c r="J30" s="75"/>
      <c r="O30" s="75"/>
      <c r="P30" s="75"/>
      <c r="Q30" s="75"/>
      <c r="R30" s="75"/>
    </row>
    <row r="31" spans="1:18" ht="12.75">
      <c r="A31" s="80" t="s">
        <v>106</v>
      </c>
      <c r="B31" s="86" t="s">
        <v>185</v>
      </c>
      <c r="C31" s="86" t="s">
        <v>186</v>
      </c>
      <c r="D31" s="82">
        <v>45801</v>
      </c>
      <c r="E31" s="80" t="s">
        <v>187</v>
      </c>
      <c r="F31" s="80"/>
      <c r="G31" s="80" t="s">
        <v>188</v>
      </c>
      <c r="H31" s="87">
        <v>9</v>
      </c>
      <c r="I31" s="88">
        <v>4</v>
      </c>
      <c r="J31" s="75"/>
      <c r="O31" s="75"/>
      <c r="P31" s="75"/>
      <c r="Q31" s="75"/>
      <c r="R31" s="75"/>
    </row>
    <row r="32" spans="1:18" ht="22.5">
      <c r="A32" s="80" t="s">
        <v>106</v>
      </c>
      <c r="B32" s="93">
        <v>45413</v>
      </c>
      <c r="C32" s="86" t="s">
        <v>189</v>
      </c>
      <c r="D32" s="82">
        <v>45802</v>
      </c>
      <c r="E32" s="80" t="s">
        <v>190</v>
      </c>
      <c r="F32" s="80"/>
      <c r="G32" s="80" t="s">
        <v>191</v>
      </c>
      <c r="H32" s="87">
        <v>10</v>
      </c>
      <c r="I32" s="88">
        <v>4</v>
      </c>
      <c r="J32" s="75"/>
      <c r="O32" s="75"/>
      <c r="P32" s="75"/>
      <c r="Q32" s="75"/>
      <c r="R32" s="75"/>
    </row>
    <row r="33" spans="1:18" ht="22.5">
      <c r="A33" s="80" t="s">
        <v>106</v>
      </c>
      <c r="B33" s="86" t="s">
        <v>192</v>
      </c>
      <c r="C33" s="86" t="s">
        <v>193</v>
      </c>
      <c r="D33" s="82">
        <v>45803</v>
      </c>
      <c r="E33" s="80" t="s">
        <v>194</v>
      </c>
      <c r="F33" s="80"/>
      <c r="G33" s="80" t="s">
        <v>195</v>
      </c>
      <c r="H33" s="87">
        <v>500</v>
      </c>
      <c r="I33" s="88">
        <v>1</v>
      </c>
      <c r="J33" s="75"/>
      <c r="O33" s="75"/>
      <c r="P33" s="75"/>
      <c r="Q33" s="75"/>
      <c r="R33" s="75"/>
    </row>
    <row r="34" spans="1:18" ht="12.75">
      <c r="A34" s="80" t="s">
        <v>106</v>
      </c>
      <c r="B34" s="86" t="s">
        <v>196</v>
      </c>
      <c r="C34" s="86" t="s">
        <v>197</v>
      </c>
      <c r="D34" s="82">
        <v>45804</v>
      </c>
      <c r="E34" s="80" t="s">
        <v>198</v>
      </c>
      <c r="F34" s="80"/>
      <c r="G34" s="80" t="s">
        <v>199</v>
      </c>
      <c r="H34" s="87">
        <v>71.2</v>
      </c>
      <c r="I34" s="88">
        <v>3</v>
      </c>
      <c r="J34" s="75"/>
      <c r="O34" s="75"/>
      <c r="P34" s="75"/>
      <c r="Q34" s="75"/>
      <c r="R34" s="75"/>
    </row>
    <row r="35" spans="1:18" ht="67.5">
      <c r="A35" s="80" t="s">
        <v>106</v>
      </c>
      <c r="B35" s="86" t="s">
        <v>200</v>
      </c>
      <c r="C35" s="86" t="s">
        <v>201</v>
      </c>
      <c r="D35" s="82">
        <v>45805</v>
      </c>
      <c r="E35" s="80" t="s">
        <v>202</v>
      </c>
      <c r="F35" s="80"/>
      <c r="G35" s="80" t="s">
        <v>203</v>
      </c>
      <c r="H35" s="87">
        <v>250</v>
      </c>
      <c r="I35" s="88">
        <v>1</v>
      </c>
      <c r="J35" s="75"/>
    </row>
    <row r="36" spans="1:18" ht="12.75">
      <c r="A36" s="80" t="s">
        <v>106</v>
      </c>
      <c r="B36" s="86" t="s">
        <v>204</v>
      </c>
      <c r="C36" s="86" t="s">
        <v>205</v>
      </c>
      <c r="D36" s="82">
        <v>45806</v>
      </c>
      <c r="E36" s="80" t="s">
        <v>206</v>
      </c>
      <c r="F36" s="80"/>
      <c r="G36" s="80" t="s">
        <v>207</v>
      </c>
      <c r="H36" s="87">
        <v>320</v>
      </c>
      <c r="I36" s="88">
        <v>5</v>
      </c>
      <c r="J36" s="75"/>
    </row>
    <row r="37" spans="1:18" ht="12.75">
      <c r="A37" s="80" t="s">
        <v>106</v>
      </c>
      <c r="B37" s="86" t="s">
        <v>208</v>
      </c>
      <c r="C37" s="86" t="s">
        <v>209</v>
      </c>
      <c r="D37" s="82">
        <v>45807</v>
      </c>
      <c r="E37" s="80" t="s">
        <v>210</v>
      </c>
      <c r="F37" s="80"/>
      <c r="G37" s="80" t="s">
        <v>211</v>
      </c>
      <c r="H37" s="87">
        <v>40</v>
      </c>
      <c r="I37" s="88">
        <v>4</v>
      </c>
      <c r="J37" s="75"/>
    </row>
    <row r="38" spans="1:18" ht="12.75">
      <c r="A38" s="80" t="s">
        <v>106</v>
      </c>
      <c r="B38" s="93">
        <v>45292</v>
      </c>
      <c r="C38" s="86" t="s">
        <v>212</v>
      </c>
      <c r="D38" s="82">
        <v>45808</v>
      </c>
      <c r="E38" s="80" t="s">
        <v>213</v>
      </c>
      <c r="F38" s="80"/>
      <c r="G38" s="80" t="s">
        <v>214</v>
      </c>
      <c r="H38" s="87">
        <v>25</v>
      </c>
      <c r="I38" s="88">
        <v>4</v>
      </c>
      <c r="J38" s="75"/>
    </row>
    <row r="39" spans="1:18" ht="12.75">
      <c r="A39" s="80" t="s">
        <v>106</v>
      </c>
      <c r="B39" s="93">
        <v>45352</v>
      </c>
      <c r="C39" s="86" t="s">
        <v>215</v>
      </c>
      <c r="D39" s="82">
        <v>45809</v>
      </c>
      <c r="E39" s="80" t="s">
        <v>216</v>
      </c>
      <c r="F39" s="80"/>
      <c r="G39" s="80" t="s">
        <v>217</v>
      </c>
      <c r="H39" s="87">
        <v>150</v>
      </c>
      <c r="I39" s="88">
        <v>4</v>
      </c>
      <c r="J39" s="75"/>
    </row>
    <row r="40" spans="1:18" ht="22.5">
      <c r="A40" s="80" t="s">
        <v>106</v>
      </c>
      <c r="B40" s="93">
        <v>45383</v>
      </c>
      <c r="C40" s="86" t="s">
        <v>218</v>
      </c>
      <c r="D40" s="82">
        <v>45810</v>
      </c>
      <c r="E40" s="80" t="s">
        <v>219</v>
      </c>
      <c r="F40" s="80"/>
      <c r="G40" s="80" t="s">
        <v>220</v>
      </c>
      <c r="H40" s="87">
        <v>100</v>
      </c>
      <c r="I40" s="88">
        <v>4</v>
      </c>
      <c r="J40" s="75"/>
    </row>
    <row r="41" spans="1:18">
      <c r="A41" s="80" t="s">
        <v>106</v>
      </c>
      <c r="B41" s="86" t="s">
        <v>221</v>
      </c>
      <c r="C41" s="86" t="s">
        <v>222</v>
      </c>
      <c r="D41" s="82">
        <v>45811</v>
      </c>
      <c r="E41" s="80" t="s">
        <v>223</v>
      </c>
      <c r="F41" s="80"/>
      <c r="G41" s="80" t="s">
        <v>224</v>
      </c>
      <c r="H41" s="87">
        <v>74.099999999999994</v>
      </c>
      <c r="I41" s="88">
        <v>4</v>
      </c>
    </row>
    <row r="42" spans="1:18">
      <c r="A42" s="80" t="s">
        <v>106</v>
      </c>
      <c r="B42" s="86" t="s">
        <v>225</v>
      </c>
      <c r="C42" s="86" t="s">
        <v>226</v>
      </c>
      <c r="D42" s="82">
        <v>45812</v>
      </c>
      <c r="E42" s="80" t="s">
        <v>227</v>
      </c>
      <c r="F42" s="80"/>
      <c r="G42" s="80" t="s">
        <v>228</v>
      </c>
      <c r="H42" s="87">
        <v>120</v>
      </c>
      <c r="I42" s="88">
        <v>2</v>
      </c>
    </row>
    <row r="43" spans="1:18" ht="45">
      <c r="A43" s="80" t="s">
        <v>106</v>
      </c>
      <c r="B43" s="86" t="s">
        <v>229</v>
      </c>
      <c r="C43" s="86" t="s">
        <v>229</v>
      </c>
      <c r="D43" s="82">
        <v>45813</v>
      </c>
      <c r="E43" s="80" t="s">
        <v>230</v>
      </c>
      <c r="F43" s="80"/>
      <c r="G43" s="80" t="s">
        <v>231</v>
      </c>
      <c r="H43" s="87">
        <v>80</v>
      </c>
      <c r="I43" s="88">
        <v>3</v>
      </c>
    </row>
    <row r="44" spans="1:18">
      <c r="A44" s="80" t="s">
        <v>106</v>
      </c>
      <c r="B44" s="86" t="s">
        <v>232</v>
      </c>
      <c r="C44" s="86" t="s">
        <v>233</v>
      </c>
      <c r="D44" s="82">
        <v>45814</v>
      </c>
      <c r="E44" s="80" t="s">
        <v>234</v>
      </c>
      <c r="F44" s="80"/>
      <c r="G44" s="80" t="s">
        <v>235</v>
      </c>
      <c r="H44" s="87">
        <v>600</v>
      </c>
      <c r="I44" s="88">
        <v>1</v>
      </c>
    </row>
    <row r="45" spans="1:18" s="66" customFormat="1" ht="22.5">
      <c r="A45" s="80" t="s">
        <v>106</v>
      </c>
      <c r="B45" s="86" t="s">
        <v>189</v>
      </c>
      <c r="C45" s="86" t="s">
        <v>236</v>
      </c>
      <c r="D45" s="82">
        <v>45815</v>
      </c>
      <c r="E45" s="80" t="s">
        <v>237</v>
      </c>
      <c r="F45" s="80"/>
      <c r="G45" s="80" t="s">
        <v>238</v>
      </c>
      <c r="H45" s="87">
        <v>10</v>
      </c>
      <c r="I45" s="88">
        <v>3</v>
      </c>
      <c r="K45" s="67"/>
      <c r="L45" s="67"/>
      <c r="M45" s="67"/>
      <c r="N45" s="67"/>
      <c r="O45" s="67"/>
      <c r="P45" s="67"/>
      <c r="Q45" s="67"/>
      <c r="R45" s="67"/>
    </row>
    <row r="46" spans="1:18" s="66" customFormat="1">
      <c r="A46" s="80" t="s">
        <v>106</v>
      </c>
      <c r="B46" s="86" t="s">
        <v>239</v>
      </c>
      <c r="C46" s="86" t="s">
        <v>240</v>
      </c>
      <c r="D46" s="82">
        <v>45816</v>
      </c>
      <c r="E46" s="80" t="s">
        <v>241</v>
      </c>
      <c r="F46" s="80"/>
      <c r="G46" s="80" t="s">
        <v>242</v>
      </c>
      <c r="H46" s="87">
        <v>19</v>
      </c>
      <c r="I46" s="88">
        <v>2</v>
      </c>
      <c r="K46" s="67"/>
      <c r="L46" s="67"/>
      <c r="M46" s="67"/>
      <c r="N46" s="67"/>
      <c r="O46" s="67"/>
      <c r="P46" s="67"/>
      <c r="Q46" s="67"/>
      <c r="R46" s="67"/>
    </row>
    <row r="47" spans="1:18" s="66" customFormat="1">
      <c r="A47" s="80" t="s">
        <v>106</v>
      </c>
      <c r="B47" s="86" t="s">
        <v>243</v>
      </c>
      <c r="C47" s="86" t="s">
        <v>166</v>
      </c>
      <c r="D47" s="82">
        <v>45817</v>
      </c>
      <c r="E47" s="80" t="s">
        <v>244</v>
      </c>
      <c r="F47" s="80"/>
      <c r="G47" s="80" t="s">
        <v>245</v>
      </c>
      <c r="H47" s="87">
        <v>230</v>
      </c>
      <c r="I47" s="88">
        <v>2</v>
      </c>
      <c r="K47" s="67"/>
      <c r="L47" s="67"/>
      <c r="M47" s="67"/>
      <c r="N47" s="67"/>
      <c r="O47" s="67"/>
      <c r="P47" s="67"/>
      <c r="Q47" s="67"/>
      <c r="R47" s="67"/>
    </row>
    <row r="48" spans="1:18" s="66" customFormat="1">
      <c r="A48" s="80" t="s">
        <v>106</v>
      </c>
      <c r="B48" s="86" t="s">
        <v>246</v>
      </c>
      <c r="C48" s="86" t="s">
        <v>247</v>
      </c>
      <c r="D48" s="82">
        <v>45818</v>
      </c>
      <c r="E48" s="80" t="s">
        <v>248</v>
      </c>
      <c r="F48" s="80"/>
      <c r="G48" s="80" t="s">
        <v>249</v>
      </c>
      <c r="H48" s="87">
        <v>175</v>
      </c>
      <c r="I48" s="88">
        <v>2</v>
      </c>
      <c r="K48" s="67"/>
      <c r="L48" s="67"/>
      <c r="M48" s="67"/>
      <c r="N48" s="67"/>
      <c r="O48" s="67"/>
      <c r="P48" s="67"/>
      <c r="Q48" s="67"/>
      <c r="R48" s="67"/>
    </row>
    <row r="49" spans="1:18" s="66" customFormat="1">
      <c r="A49" s="80" t="s">
        <v>106</v>
      </c>
      <c r="B49" s="86" t="s">
        <v>250</v>
      </c>
      <c r="C49" s="86">
        <v>369963</v>
      </c>
      <c r="D49" s="82">
        <v>45819</v>
      </c>
      <c r="E49" s="80" t="s">
        <v>251</v>
      </c>
      <c r="F49" s="80"/>
      <c r="G49" s="80" t="s">
        <v>252</v>
      </c>
      <c r="H49" s="87"/>
      <c r="I49" s="88">
        <v>1</v>
      </c>
      <c r="K49" s="67"/>
      <c r="L49" s="67"/>
      <c r="M49" s="67"/>
      <c r="N49" s="67"/>
      <c r="O49" s="67"/>
      <c r="P49" s="67"/>
      <c r="Q49" s="67"/>
      <c r="R49" s="67"/>
    </row>
    <row r="50" spans="1:18" s="66" customFormat="1" ht="101.25">
      <c r="A50" s="80" t="s">
        <v>253</v>
      </c>
      <c r="B50" s="86"/>
      <c r="C50" s="86"/>
      <c r="D50" s="82">
        <v>45820</v>
      </c>
      <c r="E50" s="80" t="s">
        <v>254</v>
      </c>
      <c r="F50" s="80"/>
      <c r="G50" s="80"/>
      <c r="H50" s="87"/>
      <c r="I50" s="88">
        <v>10</v>
      </c>
      <c r="K50" s="67"/>
      <c r="L50" s="67"/>
      <c r="M50" s="67"/>
      <c r="N50" s="67"/>
      <c r="O50" s="67"/>
      <c r="P50" s="67"/>
      <c r="Q50" s="67"/>
      <c r="R50" s="67"/>
    </row>
    <row r="51" spans="1:18" s="66" customFormat="1">
      <c r="A51" s="80" t="s">
        <v>253</v>
      </c>
      <c r="B51" s="86" t="s">
        <v>255</v>
      </c>
      <c r="C51" s="86">
        <v>20200136</v>
      </c>
      <c r="D51" s="82">
        <v>45821</v>
      </c>
      <c r="E51" s="80" t="s">
        <v>256</v>
      </c>
      <c r="F51" s="80"/>
      <c r="G51" s="80" t="s">
        <v>257</v>
      </c>
      <c r="H51" s="87">
        <v>360</v>
      </c>
      <c r="I51" s="88">
        <v>10</v>
      </c>
      <c r="K51" s="67"/>
      <c r="L51" s="67"/>
      <c r="M51" s="67"/>
      <c r="N51" s="67"/>
      <c r="O51" s="67"/>
      <c r="P51" s="67"/>
      <c r="Q51" s="67"/>
      <c r="R51" s="67"/>
    </row>
    <row r="52" spans="1:18" s="66" customFormat="1" ht="22.5">
      <c r="A52" s="80" t="s">
        <v>253</v>
      </c>
      <c r="B52" s="86" t="s">
        <v>258</v>
      </c>
      <c r="C52" s="86" t="s">
        <v>193</v>
      </c>
      <c r="D52" s="82">
        <v>45822</v>
      </c>
      <c r="E52" s="80" t="s">
        <v>259</v>
      </c>
      <c r="F52" s="80"/>
      <c r="G52" s="80" t="s">
        <v>195</v>
      </c>
      <c r="H52" s="87">
        <v>500</v>
      </c>
      <c r="I52" s="88">
        <v>10</v>
      </c>
      <c r="K52" s="67"/>
      <c r="L52" s="67"/>
      <c r="M52" s="67"/>
      <c r="N52" s="67"/>
      <c r="O52" s="67"/>
      <c r="P52" s="67"/>
      <c r="Q52" s="67"/>
      <c r="R52" s="67"/>
    </row>
    <row r="53" spans="1:18" s="66" customFormat="1">
      <c r="A53" s="80" t="s">
        <v>253</v>
      </c>
      <c r="B53" s="93">
        <v>45505</v>
      </c>
      <c r="C53" s="86" t="s">
        <v>260</v>
      </c>
      <c r="D53" s="82">
        <v>45823</v>
      </c>
      <c r="E53" s="80" t="s">
        <v>261</v>
      </c>
      <c r="F53" s="80"/>
      <c r="G53" s="80" t="s">
        <v>262</v>
      </c>
      <c r="H53" s="87">
        <v>20</v>
      </c>
      <c r="I53" s="88">
        <v>10</v>
      </c>
      <c r="K53" s="67"/>
      <c r="L53" s="67"/>
      <c r="M53" s="67"/>
      <c r="N53" s="67"/>
      <c r="O53" s="67"/>
      <c r="P53" s="67"/>
      <c r="Q53" s="67"/>
      <c r="R53" s="67"/>
    </row>
    <row r="54" spans="1:18" s="66" customFormat="1">
      <c r="A54" s="80" t="s">
        <v>253</v>
      </c>
      <c r="B54" s="86" t="s">
        <v>263</v>
      </c>
      <c r="C54" s="86" t="s">
        <v>264</v>
      </c>
      <c r="D54" s="82">
        <v>45824</v>
      </c>
      <c r="E54" s="80" t="s">
        <v>265</v>
      </c>
      <c r="F54" s="80"/>
      <c r="G54" s="80" t="s">
        <v>266</v>
      </c>
      <c r="H54" s="87">
        <v>25</v>
      </c>
      <c r="I54" s="88">
        <v>10</v>
      </c>
      <c r="K54" s="67"/>
      <c r="L54" s="67"/>
      <c r="M54" s="67"/>
      <c r="N54" s="67"/>
      <c r="O54" s="67"/>
      <c r="P54" s="67"/>
      <c r="Q54" s="67"/>
      <c r="R54" s="67"/>
    </row>
    <row r="55" spans="1:18" s="66" customFormat="1" ht="22.5">
      <c r="A55" s="80" t="s">
        <v>267</v>
      </c>
      <c r="B55" s="93">
        <v>45536</v>
      </c>
      <c r="C55" s="86" t="s">
        <v>268</v>
      </c>
      <c r="D55" s="82">
        <v>45825</v>
      </c>
      <c r="E55" s="80" t="s">
        <v>269</v>
      </c>
      <c r="F55" s="80"/>
      <c r="G55" s="80" t="s">
        <v>270</v>
      </c>
      <c r="H55" s="87">
        <v>20000</v>
      </c>
      <c r="I55" s="88">
        <v>5</v>
      </c>
      <c r="K55" s="67"/>
      <c r="L55" s="67"/>
      <c r="M55" s="67"/>
      <c r="N55" s="67"/>
      <c r="O55" s="67"/>
      <c r="P55" s="67"/>
      <c r="Q55" s="67"/>
      <c r="R55" s="67"/>
    </row>
    <row r="56" spans="1:18" s="66" customFormat="1" ht="45">
      <c r="A56" s="80" t="s">
        <v>271</v>
      </c>
      <c r="B56" s="86" t="s">
        <v>272</v>
      </c>
      <c r="C56" s="86" t="s">
        <v>273</v>
      </c>
      <c r="D56" s="82">
        <v>45826</v>
      </c>
      <c r="E56" s="80" t="s">
        <v>274</v>
      </c>
      <c r="F56" s="80"/>
      <c r="G56" s="80" t="s">
        <v>275</v>
      </c>
      <c r="H56" s="87">
        <v>30000</v>
      </c>
      <c r="I56" s="88">
        <v>5</v>
      </c>
      <c r="K56" s="67"/>
      <c r="L56" s="67"/>
      <c r="M56" s="67"/>
      <c r="N56" s="67"/>
      <c r="O56" s="67"/>
      <c r="P56" s="67"/>
      <c r="Q56" s="67"/>
      <c r="R56" s="67"/>
    </row>
    <row r="57" spans="1:18" s="66" customFormat="1" ht="123.75">
      <c r="A57" s="80" t="s">
        <v>276</v>
      </c>
      <c r="B57" s="86"/>
      <c r="C57" s="86"/>
      <c r="D57" s="82">
        <v>45827</v>
      </c>
      <c r="E57" s="80" t="s">
        <v>277</v>
      </c>
      <c r="F57" s="80"/>
      <c r="G57" s="80" t="s">
        <v>68</v>
      </c>
      <c r="H57" s="87"/>
      <c r="I57" s="88"/>
      <c r="K57" s="67"/>
      <c r="L57" s="67"/>
      <c r="M57" s="67"/>
      <c r="N57" s="67"/>
      <c r="O57" s="67"/>
      <c r="P57" s="67"/>
      <c r="Q57" s="67"/>
      <c r="R57" s="67"/>
    </row>
    <row r="58" spans="1:18" s="66" customFormat="1" ht="22.5">
      <c r="A58" s="80" t="s">
        <v>106</v>
      </c>
      <c r="B58" s="86" t="s">
        <v>278</v>
      </c>
      <c r="C58" s="86" t="s">
        <v>279</v>
      </c>
      <c r="D58" s="82">
        <v>45828</v>
      </c>
      <c r="E58" s="80" t="s">
        <v>280</v>
      </c>
      <c r="F58" s="80"/>
      <c r="G58" s="80" t="s">
        <v>281</v>
      </c>
      <c r="H58" s="87">
        <v>123</v>
      </c>
      <c r="I58" s="88">
        <v>2</v>
      </c>
      <c r="K58" s="67"/>
      <c r="L58" s="67"/>
      <c r="M58" s="67"/>
      <c r="N58" s="67"/>
      <c r="O58" s="67"/>
      <c r="P58" s="67"/>
      <c r="Q58" s="67"/>
      <c r="R58" s="67"/>
    </row>
    <row r="59" spans="1:18" s="66" customFormat="1" ht="22.5">
      <c r="A59" s="80" t="s">
        <v>106</v>
      </c>
      <c r="B59" s="86" t="s">
        <v>282</v>
      </c>
      <c r="C59" s="86" t="s">
        <v>283</v>
      </c>
      <c r="D59" s="82">
        <v>45829</v>
      </c>
      <c r="E59" s="80" t="s">
        <v>284</v>
      </c>
      <c r="F59" s="80"/>
      <c r="G59" s="80" t="s">
        <v>285</v>
      </c>
      <c r="H59" s="87">
        <v>1600</v>
      </c>
      <c r="I59" s="88">
        <v>2</v>
      </c>
      <c r="K59" s="67"/>
      <c r="L59" s="67"/>
      <c r="M59" s="67"/>
      <c r="N59" s="67"/>
      <c r="O59" s="67"/>
      <c r="P59" s="67"/>
      <c r="Q59" s="67"/>
      <c r="R59" s="67"/>
    </row>
    <row r="60" spans="1:18" s="66" customFormat="1">
      <c r="A60" s="80" t="s">
        <v>106</v>
      </c>
      <c r="B60" s="86"/>
      <c r="C60" s="86"/>
      <c r="D60" s="82">
        <v>45830</v>
      </c>
      <c r="E60" s="80" t="s">
        <v>165</v>
      </c>
      <c r="F60" s="80"/>
      <c r="G60" s="80"/>
      <c r="H60" s="87"/>
      <c r="I60" s="88">
        <v>2</v>
      </c>
      <c r="K60" s="67"/>
      <c r="L60" s="67"/>
      <c r="M60" s="67"/>
      <c r="N60" s="67"/>
      <c r="O60" s="67"/>
      <c r="P60" s="67"/>
      <c r="Q60" s="67"/>
      <c r="R60" s="67"/>
    </row>
    <row r="61" spans="1:18" s="66" customFormat="1">
      <c r="A61" s="80" t="s">
        <v>106</v>
      </c>
      <c r="B61" s="86" t="s">
        <v>286</v>
      </c>
      <c r="C61" s="86" t="s">
        <v>287</v>
      </c>
      <c r="D61" s="82">
        <v>45831</v>
      </c>
      <c r="E61" s="80" t="s">
        <v>288</v>
      </c>
      <c r="F61" s="80"/>
      <c r="G61" s="80" t="s">
        <v>289</v>
      </c>
      <c r="H61" s="87">
        <v>21.36</v>
      </c>
      <c r="I61" s="88">
        <v>2</v>
      </c>
      <c r="K61" s="67"/>
      <c r="L61" s="67"/>
      <c r="M61" s="67"/>
      <c r="N61" s="67"/>
      <c r="O61" s="67"/>
      <c r="P61" s="67"/>
      <c r="Q61" s="67"/>
      <c r="R61" s="67"/>
    </row>
    <row r="62" spans="1:18" s="66" customFormat="1">
      <c r="A62" s="80" t="s">
        <v>106</v>
      </c>
      <c r="B62" s="86" t="s">
        <v>290</v>
      </c>
      <c r="C62" s="86" t="s">
        <v>291</v>
      </c>
      <c r="D62" s="82">
        <v>45832</v>
      </c>
      <c r="E62" s="80" t="s">
        <v>292</v>
      </c>
      <c r="F62" s="80"/>
      <c r="G62" s="80" t="s">
        <v>293</v>
      </c>
      <c r="H62" s="87">
        <v>20</v>
      </c>
      <c r="I62" s="88">
        <v>2</v>
      </c>
      <c r="K62" s="67"/>
      <c r="L62" s="67"/>
      <c r="M62" s="67"/>
      <c r="N62" s="67"/>
      <c r="O62" s="67"/>
      <c r="P62" s="67"/>
      <c r="Q62" s="67"/>
      <c r="R62" s="67"/>
    </row>
    <row r="63" spans="1:18" s="66" customFormat="1">
      <c r="A63" s="80" t="s">
        <v>106</v>
      </c>
      <c r="B63" s="86" t="s">
        <v>294</v>
      </c>
      <c r="C63" s="86" t="s">
        <v>295</v>
      </c>
      <c r="D63" s="82">
        <v>45833</v>
      </c>
      <c r="E63" s="80" t="s">
        <v>296</v>
      </c>
      <c r="F63" s="80"/>
      <c r="G63" s="80" t="s">
        <v>297</v>
      </c>
      <c r="H63" s="87">
        <v>200</v>
      </c>
      <c r="I63" s="88">
        <v>2</v>
      </c>
      <c r="K63" s="67"/>
      <c r="L63" s="67"/>
      <c r="M63" s="67"/>
      <c r="N63" s="67"/>
      <c r="O63" s="67"/>
      <c r="P63" s="67"/>
      <c r="Q63" s="67"/>
      <c r="R63" s="67"/>
    </row>
    <row r="64" spans="1:18" s="66" customFormat="1" ht="22.5">
      <c r="A64" s="80" t="s">
        <v>106</v>
      </c>
      <c r="B64" s="86" t="s">
        <v>298</v>
      </c>
      <c r="C64" s="86" t="s">
        <v>299</v>
      </c>
      <c r="D64" s="82">
        <v>45834</v>
      </c>
      <c r="E64" s="80" t="s">
        <v>300</v>
      </c>
      <c r="F64" s="80"/>
      <c r="G64" s="80" t="s">
        <v>301</v>
      </c>
      <c r="H64" s="87">
        <v>201.5</v>
      </c>
      <c r="I64" s="88">
        <v>2</v>
      </c>
      <c r="K64" s="67"/>
      <c r="L64" s="67"/>
      <c r="M64" s="67"/>
      <c r="N64" s="67"/>
      <c r="O64" s="67"/>
      <c r="P64" s="67"/>
      <c r="Q64" s="67"/>
      <c r="R64" s="67"/>
    </row>
    <row r="65" spans="1:18" s="66" customFormat="1" ht="22.5">
      <c r="A65" s="80" t="s">
        <v>106</v>
      </c>
      <c r="B65" s="86" t="s">
        <v>302</v>
      </c>
      <c r="C65" s="86" t="s">
        <v>303</v>
      </c>
      <c r="D65" s="82">
        <v>45835</v>
      </c>
      <c r="E65" s="80" t="s">
        <v>304</v>
      </c>
      <c r="F65" s="80"/>
      <c r="G65" s="80" t="s">
        <v>305</v>
      </c>
      <c r="H65" s="87">
        <v>1010</v>
      </c>
      <c r="I65" s="88">
        <v>2</v>
      </c>
      <c r="K65" s="67"/>
      <c r="L65" s="67"/>
      <c r="M65" s="67"/>
      <c r="N65" s="67"/>
      <c r="O65" s="67"/>
      <c r="P65" s="67"/>
      <c r="Q65" s="67"/>
      <c r="R65" s="67"/>
    </row>
    <row r="66" spans="1:18" s="66" customFormat="1" ht="45">
      <c r="A66" s="80" t="s">
        <v>106</v>
      </c>
      <c r="B66" s="86" t="s">
        <v>306</v>
      </c>
      <c r="C66" s="86" t="s">
        <v>232</v>
      </c>
      <c r="D66" s="82">
        <v>45836</v>
      </c>
      <c r="E66" s="80" t="s">
        <v>307</v>
      </c>
      <c r="F66" s="80"/>
      <c r="G66" s="80" t="s">
        <v>308</v>
      </c>
      <c r="H66" s="87">
        <v>1330</v>
      </c>
      <c r="I66" s="88">
        <v>2</v>
      </c>
      <c r="K66" s="67"/>
      <c r="L66" s="67"/>
      <c r="M66" s="67"/>
      <c r="N66" s="67"/>
      <c r="O66" s="67"/>
      <c r="P66" s="67"/>
      <c r="Q66" s="67"/>
      <c r="R66" s="67"/>
    </row>
    <row r="67" spans="1:18" s="66" customFormat="1" ht="22.5">
      <c r="A67" s="80" t="s">
        <v>309</v>
      </c>
      <c r="B67" s="93">
        <v>45627</v>
      </c>
      <c r="C67" s="86" t="s">
        <v>310</v>
      </c>
      <c r="D67" s="82">
        <v>45837</v>
      </c>
      <c r="E67" s="80" t="s">
        <v>311</v>
      </c>
      <c r="F67" s="80"/>
      <c r="G67" s="80" t="s">
        <v>312</v>
      </c>
      <c r="H67" s="87">
        <v>1000</v>
      </c>
      <c r="I67" s="88">
        <v>10</v>
      </c>
      <c r="K67" s="67"/>
      <c r="L67" s="67"/>
      <c r="M67" s="67"/>
      <c r="N67" s="67"/>
      <c r="O67" s="67"/>
      <c r="P67" s="67"/>
      <c r="Q67" s="67"/>
      <c r="R67" s="67"/>
    </row>
    <row r="68" spans="1:18" s="66" customFormat="1" ht="22.5">
      <c r="A68" s="80" t="s">
        <v>313</v>
      </c>
      <c r="B68" s="86" t="s">
        <v>314</v>
      </c>
      <c r="C68" s="86" t="s">
        <v>315</v>
      </c>
      <c r="D68" s="82">
        <v>45838</v>
      </c>
      <c r="E68" s="80" t="s">
        <v>316</v>
      </c>
      <c r="F68" s="80"/>
      <c r="G68" s="80" t="s">
        <v>317</v>
      </c>
      <c r="H68" s="87">
        <v>200</v>
      </c>
      <c r="I68" s="88">
        <v>10</v>
      </c>
      <c r="K68" s="67"/>
      <c r="L68" s="67"/>
      <c r="M68" s="67"/>
      <c r="N68" s="67"/>
      <c r="O68" s="67"/>
      <c r="P68" s="67"/>
      <c r="Q68" s="67"/>
      <c r="R68" s="67"/>
    </row>
    <row r="69" spans="1:18" s="66" customFormat="1" ht="67.5">
      <c r="A69" s="80" t="s">
        <v>318</v>
      </c>
      <c r="B69" s="86"/>
      <c r="C69" s="86"/>
      <c r="D69" s="82">
        <v>45839</v>
      </c>
      <c r="E69" s="80" t="s">
        <v>319</v>
      </c>
      <c r="F69" s="80"/>
      <c r="G69" s="80"/>
      <c r="H69" s="87"/>
      <c r="I69" s="88">
        <v>10</v>
      </c>
      <c r="K69" s="67"/>
      <c r="L69" s="67"/>
      <c r="M69" s="67"/>
      <c r="N69" s="67"/>
      <c r="O69" s="67"/>
      <c r="P69" s="67"/>
      <c r="Q69" s="67"/>
      <c r="R69" s="67"/>
    </row>
    <row r="70" spans="1:18" s="66" customFormat="1">
      <c r="A70" s="80" t="s">
        <v>318</v>
      </c>
      <c r="B70" s="86" t="s">
        <v>320</v>
      </c>
      <c r="C70" s="86" t="s">
        <v>232</v>
      </c>
      <c r="D70" s="82">
        <v>45840</v>
      </c>
      <c r="E70" s="80" t="s">
        <v>321</v>
      </c>
      <c r="F70" s="80"/>
      <c r="G70" s="80" t="s">
        <v>322</v>
      </c>
      <c r="H70" s="87">
        <v>147.35</v>
      </c>
      <c r="I70" s="88">
        <v>10</v>
      </c>
      <c r="K70" s="67"/>
      <c r="L70" s="67"/>
      <c r="M70" s="67"/>
      <c r="N70" s="67"/>
      <c r="O70" s="67"/>
      <c r="P70" s="67"/>
      <c r="Q70" s="67"/>
      <c r="R70" s="67"/>
    </row>
    <row r="71" spans="1:18" s="66" customFormat="1" ht="45">
      <c r="A71" s="80" t="s">
        <v>318</v>
      </c>
      <c r="B71" s="86" t="s">
        <v>323</v>
      </c>
      <c r="C71" s="86" t="s">
        <v>324</v>
      </c>
      <c r="D71" s="82">
        <v>45841</v>
      </c>
      <c r="E71" s="80" t="s">
        <v>325</v>
      </c>
      <c r="F71" s="80"/>
      <c r="G71" s="80" t="s">
        <v>326</v>
      </c>
      <c r="H71" s="87">
        <v>2500</v>
      </c>
      <c r="I71" s="88">
        <v>10</v>
      </c>
      <c r="K71" s="67"/>
      <c r="L71" s="67"/>
      <c r="M71" s="67"/>
      <c r="N71" s="67"/>
      <c r="O71" s="67"/>
      <c r="P71" s="67"/>
      <c r="Q71" s="67"/>
      <c r="R71" s="67"/>
    </row>
    <row r="72" spans="1:18" s="66" customFormat="1">
      <c r="A72" s="80" t="s">
        <v>318</v>
      </c>
      <c r="B72" s="86" t="s">
        <v>327</v>
      </c>
      <c r="C72" s="86" t="s">
        <v>209</v>
      </c>
      <c r="D72" s="82">
        <v>45842</v>
      </c>
      <c r="E72" s="80" t="s">
        <v>328</v>
      </c>
      <c r="F72" s="80"/>
      <c r="G72" s="80" t="s">
        <v>329</v>
      </c>
      <c r="H72" s="87">
        <v>1200</v>
      </c>
      <c r="I72" s="88">
        <v>10</v>
      </c>
      <c r="K72" s="67"/>
      <c r="L72" s="67"/>
      <c r="M72" s="67"/>
      <c r="N72" s="67"/>
      <c r="O72" s="67"/>
      <c r="P72" s="67"/>
      <c r="Q72" s="67"/>
      <c r="R72" s="67"/>
    </row>
    <row r="73" spans="1:18" s="66" customFormat="1" ht="45">
      <c r="A73" s="80" t="s">
        <v>318</v>
      </c>
      <c r="B73" s="86" t="s">
        <v>330</v>
      </c>
      <c r="C73" s="86" t="s">
        <v>331</v>
      </c>
      <c r="D73" s="82">
        <v>45843</v>
      </c>
      <c r="E73" s="80" t="s">
        <v>332</v>
      </c>
      <c r="F73" s="80"/>
      <c r="G73" s="80" t="s">
        <v>333</v>
      </c>
      <c r="H73" s="87">
        <v>350</v>
      </c>
      <c r="I73" s="88">
        <v>10</v>
      </c>
      <c r="K73" s="67"/>
      <c r="L73" s="67"/>
      <c r="M73" s="67"/>
      <c r="N73" s="67"/>
      <c r="O73" s="67"/>
      <c r="P73" s="67"/>
      <c r="Q73" s="67"/>
      <c r="R73" s="67"/>
    </row>
    <row r="74" spans="1:18" s="66" customFormat="1" ht="67.5">
      <c r="A74" s="80" t="s">
        <v>318</v>
      </c>
      <c r="B74" s="86"/>
      <c r="C74" s="86"/>
      <c r="D74" s="82">
        <v>45844</v>
      </c>
      <c r="E74" s="80" t="s">
        <v>334</v>
      </c>
      <c r="F74" s="80"/>
      <c r="G74" s="80"/>
      <c r="H74" s="87"/>
      <c r="I74" s="88">
        <v>10</v>
      </c>
      <c r="K74" s="67"/>
      <c r="L74" s="67"/>
      <c r="M74" s="67"/>
      <c r="N74" s="67"/>
      <c r="O74" s="67"/>
      <c r="P74" s="67"/>
      <c r="Q74" s="67"/>
      <c r="R74" s="67"/>
    </row>
    <row r="75" spans="1:18" s="66" customFormat="1" ht="22.5">
      <c r="A75" s="80" t="s">
        <v>318</v>
      </c>
      <c r="B75" s="86" t="s">
        <v>335</v>
      </c>
      <c r="C75" s="86" t="s">
        <v>336</v>
      </c>
      <c r="D75" s="82">
        <v>45845</v>
      </c>
      <c r="E75" s="80" t="s">
        <v>337</v>
      </c>
      <c r="F75" s="80"/>
      <c r="G75" s="80" t="s">
        <v>338</v>
      </c>
      <c r="H75" s="87">
        <v>230</v>
      </c>
      <c r="I75" s="88">
        <v>10</v>
      </c>
      <c r="K75" s="67"/>
      <c r="L75" s="67"/>
      <c r="M75" s="67"/>
      <c r="N75" s="67"/>
      <c r="O75" s="67"/>
      <c r="P75" s="67"/>
      <c r="Q75" s="67"/>
      <c r="R75" s="67"/>
    </row>
    <row r="76" spans="1:18" s="66" customFormat="1">
      <c r="A76" s="80" t="s">
        <v>318</v>
      </c>
      <c r="B76" s="86" t="s">
        <v>339</v>
      </c>
      <c r="C76" s="86" t="s">
        <v>340</v>
      </c>
      <c r="D76" s="82">
        <v>45846</v>
      </c>
      <c r="E76" s="80" t="s">
        <v>341</v>
      </c>
      <c r="F76" s="80"/>
      <c r="G76" s="80" t="s">
        <v>169</v>
      </c>
      <c r="H76" s="87">
        <v>200</v>
      </c>
      <c r="I76" s="88">
        <v>10</v>
      </c>
      <c r="K76" s="67"/>
      <c r="L76" s="67"/>
      <c r="M76" s="67"/>
      <c r="N76" s="67"/>
      <c r="O76" s="67"/>
      <c r="P76" s="67"/>
      <c r="Q76" s="67"/>
      <c r="R76" s="67"/>
    </row>
    <row r="77" spans="1:18" s="66" customFormat="1">
      <c r="K77" s="67"/>
      <c r="L77" s="67"/>
      <c r="M77" s="67"/>
      <c r="N77" s="67"/>
      <c r="O77" s="67"/>
      <c r="P77" s="67"/>
      <c r="Q77" s="67"/>
      <c r="R77" s="67"/>
    </row>
    <row r="78" spans="1:18" s="66" customFormat="1" ht="33.75">
      <c r="A78" s="80" t="s">
        <v>342</v>
      </c>
      <c r="B78" s="86" t="s">
        <v>343</v>
      </c>
      <c r="C78" s="86" t="s">
        <v>344</v>
      </c>
      <c r="D78" s="82">
        <v>45847</v>
      </c>
      <c r="E78" s="80" t="s">
        <v>345</v>
      </c>
      <c r="F78" s="80"/>
      <c r="G78" s="80" t="s">
        <v>346</v>
      </c>
      <c r="H78" s="87">
        <v>10</v>
      </c>
      <c r="I78" s="88">
        <v>10</v>
      </c>
      <c r="K78" s="67"/>
      <c r="L78" s="67"/>
      <c r="M78" s="67"/>
      <c r="N78" s="67"/>
      <c r="O78" s="67"/>
      <c r="P78" s="67"/>
      <c r="Q78" s="67"/>
      <c r="R78" s="67"/>
    </row>
    <row r="79" spans="1:18" s="66" customFormat="1">
      <c r="A79" s="80"/>
      <c r="B79" s="86"/>
      <c r="C79" s="86"/>
      <c r="D79" s="82"/>
      <c r="E79" s="80"/>
      <c r="F79" s="80"/>
      <c r="G79" s="80"/>
      <c r="H79" s="87"/>
      <c r="I79" s="65"/>
      <c r="K79" s="67"/>
      <c r="L79" s="67"/>
      <c r="M79" s="67"/>
      <c r="N79" s="67"/>
      <c r="O79" s="67"/>
      <c r="P79" s="67"/>
      <c r="Q79" s="67"/>
      <c r="R79" s="67"/>
    </row>
    <row r="80" spans="1:18" s="66" customFormat="1">
      <c r="A80" s="80"/>
      <c r="B80" s="86"/>
      <c r="C80" s="86"/>
      <c r="D80" s="82"/>
      <c r="E80" s="80"/>
      <c r="F80" s="80"/>
      <c r="G80" s="80"/>
      <c r="H80" s="87"/>
      <c r="I80" s="65"/>
      <c r="K80" s="67"/>
      <c r="L80" s="67"/>
      <c r="M80" s="67"/>
      <c r="N80" s="67"/>
      <c r="O80" s="67"/>
      <c r="P80" s="67"/>
      <c r="Q80" s="67"/>
      <c r="R80" s="67"/>
    </row>
    <row r="81" spans="1:18" s="66" customFormat="1">
      <c r="A81" s="80"/>
      <c r="B81" s="86"/>
      <c r="C81" s="86"/>
      <c r="D81" s="82"/>
      <c r="E81" s="80"/>
      <c r="F81" s="80"/>
      <c r="G81" s="80"/>
      <c r="H81" s="87"/>
      <c r="I81" s="65"/>
      <c r="K81" s="67"/>
      <c r="L81" s="67"/>
      <c r="M81" s="67"/>
      <c r="N81" s="67"/>
      <c r="O81" s="67"/>
      <c r="P81" s="67"/>
      <c r="Q81" s="67"/>
      <c r="R81" s="67"/>
    </row>
    <row r="82" spans="1:18" s="66" customFormat="1">
      <c r="A82" s="80"/>
      <c r="B82" s="86"/>
      <c r="C82" s="86"/>
      <c r="D82" s="82"/>
      <c r="E82" s="80"/>
      <c r="F82" s="80"/>
      <c r="G82" s="80"/>
      <c r="H82" s="87"/>
      <c r="I82" s="65"/>
      <c r="K82" s="67"/>
      <c r="L82" s="67"/>
      <c r="M82" s="67"/>
      <c r="N82" s="67"/>
      <c r="O82" s="67"/>
      <c r="P82" s="67"/>
      <c r="Q82" s="67"/>
      <c r="R82" s="67"/>
    </row>
    <row r="83" spans="1:18" s="66" customFormat="1">
      <c r="A83" s="80"/>
      <c r="B83" s="86"/>
      <c r="C83" s="86"/>
      <c r="D83" s="82"/>
      <c r="E83" s="80"/>
      <c r="F83" s="80"/>
      <c r="G83" s="80"/>
      <c r="H83" s="87"/>
      <c r="I83" s="65"/>
      <c r="K83" s="67"/>
      <c r="L83" s="67"/>
      <c r="M83" s="67"/>
      <c r="N83" s="67"/>
      <c r="O83" s="67"/>
      <c r="P83" s="67"/>
      <c r="Q83" s="67"/>
      <c r="R83" s="67"/>
    </row>
    <row r="84" spans="1:18" s="66" customFormat="1">
      <c r="A84" s="80"/>
      <c r="B84" s="86"/>
      <c r="C84" s="86"/>
      <c r="D84" s="82"/>
      <c r="E84" s="80"/>
      <c r="F84" s="80"/>
      <c r="G84" s="80"/>
      <c r="H84" s="87"/>
      <c r="I84" s="65"/>
      <c r="K84" s="67"/>
      <c r="L84" s="67"/>
      <c r="M84" s="67"/>
      <c r="N84" s="67"/>
      <c r="O84" s="67"/>
      <c r="P84" s="67"/>
      <c r="Q84" s="67"/>
      <c r="R84" s="67"/>
    </row>
    <row r="85" spans="1:18" s="66" customFormat="1">
      <c r="A85" s="80"/>
      <c r="B85" s="86"/>
      <c r="C85" s="86"/>
      <c r="D85" s="82"/>
      <c r="E85" s="80"/>
      <c r="F85" s="80"/>
      <c r="G85" s="80"/>
      <c r="H85" s="87"/>
      <c r="I85" s="65"/>
      <c r="K85" s="67"/>
      <c r="L85" s="67"/>
      <c r="M85" s="67"/>
      <c r="N85" s="67"/>
      <c r="O85" s="67"/>
      <c r="P85" s="67"/>
      <c r="Q85" s="67"/>
      <c r="R85" s="67"/>
    </row>
    <row r="86" spans="1:18" s="66" customFormat="1">
      <c r="A86" s="80"/>
      <c r="B86" s="86"/>
      <c r="C86" s="86"/>
      <c r="D86" s="82"/>
      <c r="E86" s="80"/>
      <c r="F86" s="80"/>
      <c r="G86" s="80"/>
      <c r="H86" s="87"/>
      <c r="I86" s="65"/>
      <c r="K86" s="67"/>
      <c r="L86" s="67"/>
      <c r="M86" s="67"/>
      <c r="N86" s="67"/>
      <c r="O86" s="67"/>
      <c r="P86" s="67"/>
      <c r="Q86" s="67"/>
      <c r="R86" s="67"/>
    </row>
    <row r="87" spans="1:18" s="66" customFormat="1">
      <c r="A87" s="80"/>
      <c r="B87" s="86"/>
      <c r="C87" s="86"/>
      <c r="D87" s="82"/>
      <c r="E87" s="80"/>
      <c r="F87" s="80"/>
      <c r="G87" s="80"/>
      <c r="H87" s="87"/>
      <c r="I87" s="65"/>
      <c r="K87" s="67"/>
      <c r="L87" s="67"/>
      <c r="M87" s="67"/>
      <c r="N87" s="67"/>
      <c r="O87" s="67"/>
      <c r="P87" s="67"/>
      <c r="Q87" s="67"/>
      <c r="R87" s="67"/>
    </row>
    <row r="88" spans="1:18" s="66" customFormat="1">
      <c r="A88" s="80"/>
      <c r="B88" s="86"/>
      <c r="C88" s="86"/>
      <c r="D88" s="82"/>
      <c r="E88" s="80"/>
      <c r="F88" s="80"/>
      <c r="G88" s="80"/>
      <c r="H88" s="87"/>
      <c r="I88" s="65"/>
      <c r="K88" s="67"/>
      <c r="L88" s="67"/>
      <c r="M88" s="67"/>
      <c r="N88" s="67"/>
      <c r="O88" s="67"/>
      <c r="P88" s="67"/>
      <c r="Q88" s="67"/>
      <c r="R88" s="67"/>
    </row>
    <row r="89" spans="1:18" s="66" customFormat="1">
      <c r="A89" s="80"/>
      <c r="B89" s="86"/>
      <c r="C89" s="86"/>
      <c r="D89" s="82"/>
      <c r="E89" s="80"/>
      <c r="F89" s="80"/>
      <c r="G89" s="80"/>
      <c r="H89" s="87"/>
      <c r="I89" s="65"/>
      <c r="K89" s="67"/>
      <c r="L89" s="67"/>
      <c r="M89" s="67"/>
      <c r="N89" s="67"/>
      <c r="O89" s="67"/>
      <c r="P89" s="67"/>
      <c r="Q89" s="67"/>
      <c r="R89" s="67"/>
    </row>
    <row r="90" spans="1:18" s="66" customFormat="1">
      <c r="A90" s="80"/>
      <c r="B90" s="86"/>
      <c r="C90" s="86"/>
      <c r="D90" s="82"/>
      <c r="E90" s="80"/>
      <c r="F90" s="80"/>
      <c r="G90" s="80"/>
      <c r="H90" s="87"/>
      <c r="I90" s="65"/>
      <c r="K90" s="67"/>
      <c r="L90" s="67"/>
      <c r="M90" s="67"/>
      <c r="N90" s="67"/>
      <c r="O90" s="67"/>
      <c r="P90" s="67"/>
      <c r="Q90" s="67"/>
      <c r="R90" s="67"/>
    </row>
    <row r="91" spans="1:18" s="66" customFormat="1">
      <c r="A91" s="80"/>
      <c r="B91" s="86"/>
      <c r="C91" s="86"/>
      <c r="D91" s="82"/>
      <c r="E91" s="80"/>
      <c r="F91" s="80"/>
      <c r="G91" s="80"/>
      <c r="H91" s="87"/>
      <c r="I91" s="65"/>
      <c r="K91" s="67"/>
      <c r="L91" s="67"/>
      <c r="M91" s="67"/>
      <c r="N91" s="67"/>
      <c r="O91" s="67"/>
      <c r="P91" s="67"/>
      <c r="Q91" s="67"/>
      <c r="R91" s="67"/>
    </row>
    <row r="92" spans="1:18" s="66" customFormat="1">
      <c r="A92" s="80"/>
      <c r="B92" s="86"/>
      <c r="C92" s="86"/>
      <c r="D92" s="82"/>
      <c r="E92" s="80"/>
      <c r="F92" s="80"/>
      <c r="G92" s="80"/>
      <c r="H92" s="87"/>
      <c r="I92" s="65"/>
      <c r="K92" s="67"/>
      <c r="L92" s="67"/>
      <c r="M92" s="67"/>
      <c r="N92" s="67"/>
      <c r="O92" s="67"/>
      <c r="P92" s="67"/>
      <c r="Q92" s="67"/>
      <c r="R92" s="67"/>
    </row>
    <row r="93" spans="1:18" s="66" customFormat="1">
      <c r="A93" s="80"/>
      <c r="B93" s="86"/>
      <c r="C93" s="86"/>
      <c r="D93" s="82"/>
      <c r="E93" s="80"/>
      <c r="F93" s="80"/>
      <c r="G93" s="80"/>
      <c r="H93" s="87"/>
      <c r="I93" s="65"/>
      <c r="K93" s="67"/>
      <c r="L93" s="67"/>
      <c r="M93" s="67"/>
      <c r="N93" s="67"/>
      <c r="O93" s="67"/>
      <c r="P93" s="67"/>
      <c r="Q93" s="67"/>
      <c r="R93" s="67"/>
    </row>
    <row r="94" spans="1:18" s="66" customFormat="1">
      <c r="A94" s="80"/>
      <c r="B94" s="86"/>
      <c r="C94" s="86"/>
      <c r="D94" s="82"/>
      <c r="E94" s="80"/>
      <c r="F94" s="80"/>
      <c r="G94" s="80"/>
      <c r="H94" s="87"/>
      <c r="I94" s="65"/>
      <c r="K94" s="67"/>
      <c r="L94" s="67"/>
      <c r="M94" s="67"/>
      <c r="N94" s="67"/>
      <c r="O94" s="67"/>
      <c r="P94" s="67"/>
      <c r="Q94" s="67"/>
      <c r="R94" s="67"/>
    </row>
    <row r="95" spans="1:18" s="66" customFormat="1">
      <c r="A95" s="80"/>
      <c r="B95" s="86"/>
      <c r="C95" s="86"/>
      <c r="D95" s="82"/>
      <c r="E95" s="80"/>
      <c r="F95" s="80"/>
      <c r="G95" s="80"/>
      <c r="H95" s="87"/>
      <c r="I95" s="65"/>
      <c r="K95" s="67"/>
      <c r="L95" s="67"/>
      <c r="M95" s="67"/>
      <c r="N95" s="67"/>
      <c r="O95" s="67"/>
      <c r="P95" s="67"/>
      <c r="Q95" s="67"/>
      <c r="R95" s="67"/>
    </row>
    <row r="96" spans="1:18" s="66" customFormat="1">
      <c r="A96" s="80"/>
      <c r="B96" s="86"/>
      <c r="C96" s="86"/>
      <c r="D96" s="82"/>
      <c r="E96" s="80"/>
      <c r="F96" s="80"/>
      <c r="G96" s="80"/>
      <c r="H96" s="87"/>
      <c r="I96" s="65"/>
      <c r="K96" s="67"/>
      <c r="L96" s="67"/>
      <c r="M96" s="67"/>
      <c r="N96" s="67"/>
      <c r="O96" s="67"/>
      <c r="P96" s="67"/>
      <c r="Q96" s="67"/>
      <c r="R96" s="67"/>
    </row>
    <row r="97" spans="1:18" s="66" customFormat="1">
      <c r="A97" s="80"/>
      <c r="B97" s="86"/>
      <c r="C97" s="86"/>
      <c r="D97" s="82"/>
      <c r="E97" s="80"/>
      <c r="F97" s="80"/>
      <c r="G97" s="80"/>
      <c r="H97" s="87"/>
      <c r="I97" s="65"/>
      <c r="K97" s="67"/>
      <c r="L97" s="67"/>
      <c r="M97" s="67"/>
      <c r="N97" s="67"/>
      <c r="O97" s="67"/>
      <c r="P97" s="67"/>
      <c r="Q97" s="67"/>
      <c r="R97" s="67"/>
    </row>
    <row r="98" spans="1:18" s="66" customFormat="1">
      <c r="A98" s="80"/>
      <c r="B98" s="86"/>
      <c r="C98" s="86"/>
      <c r="D98" s="82"/>
      <c r="E98" s="80"/>
      <c r="F98" s="80"/>
      <c r="G98" s="80"/>
      <c r="H98" s="87"/>
      <c r="I98" s="65"/>
      <c r="K98" s="67"/>
      <c r="L98" s="67"/>
      <c r="M98" s="67"/>
      <c r="N98" s="67"/>
      <c r="O98" s="67"/>
      <c r="P98" s="67"/>
      <c r="Q98" s="67"/>
      <c r="R98" s="67"/>
    </row>
    <row r="99" spans="1:18" s="66" customFormat="1">
      <c r="A99" s="80"/>
      <c r="B99" s="86"/>
      <c r="C99" s="86"/>
      <c r="D99" s="82"/>
      <c r="E99" s="80"/>
      <c r="F99" s="80"/>
      <c r="G99" s="80"/>
      <c r="H99" s="87"/>
      <c r="I99" s="65"/>
      <c r="K99" s="67"/>
      <c r="L99" s="67"/>
      <c r="M99" s="67"/>
      <c r="N99" s="67"/>
      <c r="O99" s="67"/>
      <c r="P99" s="67"/>
      <c r="Q99" s="67"/>
      <c r="R99" s="67"/>
    </row>
    <row r="100" spans="1:18" s="66" customFormat="1">
      <c r="A100" s="80"/>
      <c r="B100" s="86"/>
      <c r="C100" s="86"/>
      <c r="D100" s="82"/>
      <c r="E100" s="80"/>
      <c r="F100" s="80"/>
      <c r="G100" s="80"/>
      <c r="H100" s="87"/>
      <c r="I100" s="65"/>
      <c r="K100" s="67"/>
      <c r="L100" s="67"/>
      <c r="M100" s="67"/>
      <c r="N100" s="67"/>
      <c r="O100" s="67"/>
      <c r="P100" s="67"/>
      <c r="Q100" s="67"/>
      <c r="R100" s="67"/>
    </row>
    <row r="101" spans="1:18" s="66" customFormat="1">
      <c r="A101" s="80"/>
      <c r="B101" s="86"/>
      <c r="C101" s="86"/>
      <c r="D101" s="82"/>
      <c r="E101" s="80"/>
      <c r="F101" s="80"/>
      <c r="G101" s="80"/>
      <c r="H101" s="87"/>
      <c r="I101" s="65"/>
      <c r="K101" s="67"/>
      <c r="L101" s="67"/>
      <c r="M101" s="67"/>
      <c r="N101" s="67"/>
      <c r="O101" s="67"/>
      <c r="P101" s="67"/>
      <c r="Q101" s="67"/>
      <c r="R101" s="67"/>
    </row>
    <row r="102" spans="1:18" s="66" customFormat="1">
      <c r="A102" s="80"/>
      <c r="B102" s="86"/>
      <c r="C102" s="86"/>
      <c r="D102" s="82"/>
      <c r="E102" s="80"/>
      <c r="F102" s="80"/>
      <c r="G102" s="80"/>
      <c r="H102" s="87"/>
      <c r="I102" s="65"/>
      <c r="K102" s="67"/>
      <c r="L102" s="67"/>
      <c r="M102" s="67"/>
      <c r="N102" s="67"/>
      <c r="O102" s="67"/>
      <c r="P102" s="67"/>
      <c r="Q102" s="67"/>
      <c r="R102" s="67"/>
    </row>
    <row r="103" spans="1:18" s="66" customFormat="1">
      <c r="A103" s="80"/>
      <c r="B103" s="86"/>
      <c r="C103" s="86"/>
      <c r="D103" s="82"/>
      <c r="E103" s="80"/>
      <c r="F103" s="80"/>
      <c r="G103" s="80"/>
      <c r="H103" s="87"/>
      <c r="I103" s="65"/>
      <c r="K103" s="67"/>
      <c r="L103" s="67"/>
      <c r="M103" s="67"/>
      <c r="N103" s="67"/>
      <c r="O103" s="67"/>
      <c r="P103" s="67"/>
      <c r="Q103" s="67"/>
      <c r="R103" s="67"/>
    </row>
    <row r="104" spans="1:18" s="66" customFormat="1">
      <c r="A104" s="80"/>
      <c r="B104" s="86"/>
      <c r="C104" s="86"/>
      <c r="D104" s="82"/>
      <c r="E104" s="80"/>
      <c r="F104" s="80"/>
      <c r="G104" s="80"/>
      <c r="H104" s="87"/>
      <c r="I104" s="65"/>
      <c r="K104" s="67"/>
      <c r="L104" s="67"/>
      <c r="M104" s="67"/>
      <c r="N104" s="67"/>
      <c r="O104" s="67"/>
      <c r="P104" s="67"/>
      <c r="Q104" s="67"/>
      <c r="R104" s="67"/>
    </row>
    <row r="105" spans="1:18" s="66" customFormat="1">
      <c r="A105" s="80"/>
      <c r="B105" s="86"/>
      <c r="C105" s="86"/>
      <c r="D105" s="82"/>
      <c r="E105" s="80"/>
      <c r="F105" s="80"/>
      <c r="G105" s="80"/>
      <c r="H105" s="87"/>
      <c r="I105" s="65"/>
      <c r="K105" s="67"/>
      <c r="L105" s="67"/>
      <c r="M105" s="67"/>
      <c r="N105" s="67"/>
      <c r="O105" s="67"/>
      <c r="P105" s="67"/>
      <c r="Q105" s="67"/>
      <c r="R105" s="67"/>
    </row>
    <row r="106" spans="1:18" s="66" customFormat="1">
      <c r="A106" s="80"/>
      <c r="B106" s="86"/>
      <c r="C106" s="86"/>
      <c r="D106" s="82"/>
      <c r="E106" s="80"/>
      <c r="F106" s="80"/>
      <c r="G106" s="80"/>
      <c r="H106" s="87"/>
      <c r="I106" s="65"/>
      <c r="K106" s="67"/>
      <c r="L106" s="67"/>
      <c r="M106" s="67"/>
      <c r="N106" s="67"/>
      <c r="O106" s="67"/>
      <c r="P106" s="67"/>
      <c r="Q106" s="67"/>
      <c r="R106" s="67"/>
    </row>
    <row r="107" spans="1:18" s="66" customFormat="1">
      <c r="A107" s="80"/>
      <c r="B107" s="86"/>
      <c r="C107" s="86"/>
      <c r="D107" s="82"/>
      <c r="E107" s="80"/>
      <c r="F107" s="80"/>
      <c r="G107" s="80"/>
      <c r="H107" s="87"/>
      <c r="I107" s="65"/>
      <c r="K107" s="67"/>
      <c r="L107" s="67"/>
      <c r="M107" s="67"/>
      <c r="N107" s="67"/>
      <c r="O107" s="67"/>
      <c r="P107" s="67"/>
      <c r="Q107" s="67"/>
      <c r="R107" s="67"/>
    </row>
    <row r="108" spans="1:18" s="66" customFormat="1">
      <c r="A108" s="80"/>
      <c r="B108" s="86"/>
      <c r="C108" s="86"/>
      <c r="D108" s="82"/>
      <c r="E108" s="80"/>
      <c r="F108" s="80"/>
      <c r="G108" s="80"/>
      <c r="H108" s="87"/>
      <c r="I108" s="65"/>
      <c r="K108" s="67"/>
      <c r="L108" s="67"/>
      <c r="M108" s="67"/>
      <c r="N108" s="67"/>
      <c r="O108" s="67"/>
      <c r="P108" s="67"/>
      <c r="Q108" s="67"/>
      <c r="R108" s="67"/>
    </row>
    <row r="109" spans="1:18" s="66" customFormat="1">
      <c r="A109" s="80"/>
      <c r="B109" s="86"/>
      <c r="C109" s="86"/>
      <c r="D109" s="82"/>
      <c r="E109" s="80"/>
      <c r="F109" s="80"/>
      <c r="G109" s="80"/>
      <c r="H109" s="87"/>
      <c r="I109" s="65"/>
      <c r="K109" s="67"/>
      <c r="L109" s="67"/>
      <c r="M109" s="67"/>
      <c r="N109" s="67"/>
      <c r="O109" s="67"/>
      <c r="P109" s="67"/>
      <c r="Q109" s="67"/>
      <c r="R109" s="67"/>
    </row>
    <row r="110" spans="1:18" s="66" customFormat="1">
      <c r="A110" s="80"/>
      <c r="B110" s="86"/>
      <c r="C110" s="86"/>
      <c r="D110" s="82"/>
      <c r="E110" s="80"/>
      <c r="F110" s="80"/>
      <c r="G110" s="80"/>
      <c r="H110" s="87"/>
      <c r="I110" s="65"/>
      <c r="K110" s="67"/>
      <c r="L110" s="67"/>
      <c r="M110" s="67"/>
      <c r="N110" s="67"/>
      <c r="O110" s="67"/>
      <c r="P110" s="67"/>
      <c r="Q110" s="67"/>
      <c r="R110" s="67"/>
    </row>
    <row r="111" spans="1:18" s="66" customFormat="1">
      <c r="A111" s="80"/>
      <c r="B111" s="86"/>
      <c r="C111" s="86"/>
      <c r="D111" s="82"/>
      <c r="E111" s="80"/>
      <c r="F111" s="80"/>
      <c r="G111" s="80"/>
      <c r="H111" s="87"/>
      <c r="I111" s="65"/>
      <c r="K111" s="67"/>
      <c r="L111" s="67"/>
      <c r="M111" s="67"/>
      <c r="N111" s="67"/>
      <c r="O111" s="67"/>
      <c r="P111" s="67"/>
      <c r="Q111" s="67"/>
      <c r="R111" s="67"/>
    </row>
    <row r="112" spans="1:18" s="66" customFormat="1">
      <c r="A112" s="80"/>
      <c r="B112" s="86"/>
      <c r="C112" s="86"/>
      <c r="D112" s="82"/>
      <c r="E112" s="80"/>
      <c r="F112" s="80"/>
      <c r="G112" s="80"/>
      <c r="H112" s="87"/>
      <c r="I112" s="65"/>
      <c r="K112" s="67"/>
      <c r="L112" s="67"/>
      <c r="M112" s="67"/>
      <c r="N112" s="67"/>
      <c r="O112" s="67"/>
      <c r="P112" s="67"/>
      <c r="Q112" s="67"/>
      <c r="R112" s="67"/>
    </row>
    <row r="113" spans="1:18" s="66" customFormat="1">
      <c r="A113" s="80"/>
      <c r="B113" s="86"/>
      <c r="C113" s="86"/>
      <c r="D113" s="82"/>
      <c r="E113" s="80"/>
      <c r="F113" s="80"/>
      <c r="G113" s="80"/>
      <c r="H113" s="87"/>
      <c r="I113" s="65"/>
      <c r="K113" s="67"/>
      <c r="L113" s="67"/>
      <c r="M113" s="67"/>
      <c r="N113" s="67"/>
      <c r="O113" s="67"/>
      <c r="P113" s="67"/>
      <c r="Q113" s="67"/>
      <c r="R113" s="67"/>
    </row>
    <row r="114" spans="1:18" s="66" customFormat="1">
      <c r="A114" s="80"/>
      <c r="B114" s="86"/>
      <c r="C114" s="86"/>
      <c r="D114" s="82"/>
      <c r="E114" s="80"/>
      <c r="F114" s="80"/>
      <c r="G114" s="80"/>
      <c r="H114" s="87"/>
      <c r="I114" s="65"/>
      <c r="K114" s="67"/>
      <c r="L114" s="67"/>
      <c r="M114" s="67"/>
      <c r="N114" s="67"/>
      <c r="O114" s="67"/>
      <c r="P114" s="67"/>
      <c r="Q114" s="67"/>
      <c r="R114" s="67"/>
    </row>
    <row r="115" spans="1:18" s="66" customFormat="1">
      <c r="A115" s="80"/>
      <c r="B115" s="86"/>
      <c r="C115" s="86"/>
      <c r="D115" s="82"/>
      <c r="E115" s="80"/>
      <c r="F115" s="80"/>
      <c r="G115" s="80"/>
      <c r="H115" s="87"/>
      <c r="I115" s="65"/>
      <c r="K115" s="67"/>
      <c r="L115" s="67"/>
      <c r="M115" s="67"/>
      <c r="N115" s="67"/>
      <c r="O115" s="67"/>
      <c r="P115" s="67"/>
      <c r="Q115" s="67"/>
      <c r="R115" s="67"/>
    </row>
    <row r="116" spans="1:18" s="66" customFormat="1">
      <c r="A116" s="80"/>
      <c r="B116" s="86"/>
      <c r="C116" s="86"/>
      <c r="D116" s="82"/>
      <c r="E116" s="80"/>
      <c r="F116" s="80"/>
      <c r="G116" s="80"/>
      <c r="H116" s="87"/>
      <c r="I116" s="65"/>
      <c r="K116" s="67"/>
      <c r="L116" s="67"/>
      <c r="M116" s="67"/>
      <c r="N116" s="67"/>
      <c r="O116" s="67"/>
      <c r="P116" s="67"/>
      <c r="Q116" s="67"/>
      <c r="R116" s="67"/>
    </row>
    <row r="117" spans="1:18" s="66" customFormat="1">
      <c r="A117" s="80"/>
      <c r="B117" s="86"/>
      <c r="C117" s="86"/>
      <c r="D117" s="82"/>
      <c r="E117" s="80"/>
      <c r="F117" s="80"/>
      <c r="G117" s="80"/>
      <c r="H117" s="87"/>
      <c r="I117" s="65"/>
      <c r="K117" s="67"/>
      <c r="L117" s="67"/>
      <c r="M117" s="67"/>
      <c r="N117" s="67"/>
      <c r="O117" s="67"/>
      <c r="P117" s="67"/>
      <c r="Q117" s="67"/>
      <c r="R117" s="67"/>
    </row>
    <row r="118" spans="1:18" s="66" customFormat="1">
      <c r="A118" s="80"/>
      <c r="B118" s="86"/>
      <c r="C118" s="86"/>
      <c r="D118" s="82"/>
      <c r="E118" s="80"/>
      <c r="F118" s="80"/>
      <c r="G118" s="80"/>
      <c r="H118" s="87"/>
      <c r="I118" s="65"/>
      <c r="K118" s="67"/>
      <c r="L118" s="67"/>
      <c r="M118" s="67"/>
      <c r="N118" s="67"/>
      <c r="O118" s="67"/>
      <c r="P118" s="67"/>
      <c r="Q118" s="67"/>
      <c r="R118" s="67"/>
    </row>
    <row r="119" spans="1:18" s="66" customFormat="1">
      <c r="A119" s="80"/>
      <c r="B119" s="86"/>
      <c r="C119" s="86"/>
      <c r="D119" s="82"/>
      <c r="E119" s="80"/>
      <c r="F119" s="80"/>
      <c r="G119" s="80"/>
      <c r="H119" s="87"/>
      <c r="I119" s="65"/>
      <c r="K119" s="67"/>
      <c r="L119" s="67"/>
      <c r="M119" s="67"/>
      <c r="N119" s="67"/>
      <c r="O119" s="67"/>
      <c r="P119" s="67"/>
      <c r="Q119" s="67"/>
      <c r="R119" s="67"/>
    </row>
    <row r="120" spans="1:18" s="66" customFormat="1">
      <c r="A120" s="80"/>
      <c r="B120" s="86"/>
      <c r="C120" s="86"/>
      <c r="D120" s="82"/>
      <c r="E120" s="80"/>
      <c r="F120" s="80"/>
      <c r="G120" s="80"/>
      <c r="H120" s="87"/>
      <c r="I120" s="65"/>
      <c r="K120" s="67"/>
      <c r="L120" s="67"/>
      <c r="M120" s="67"/>
      <c r="N120" s="67"/>
      <c r="O120" s="67"/>
      <c r="P120" s="67"/>
      <c r="Q120" s="67"/>
      <c r="R120" s="67"/>
    </row>
    <row r="121" spans="1:18" s="66" customFormat="1">
      <c r="A121" s="80"/>
      <c r="B121" s="86"/>
      <c r="C121" s="86"/>
      <c r="D121" s="82"/>
      <c r="E121" s="80"/>
      <c r="F121" s="80"/>
      <c r="G121" s="80"/>
      <c r="H121" s="87"/>
      <c r="I121" s="65"/>
      <c r="K121" s="67"/>
      <c r="L121" s="67"/>
      <c r="M121" s="67"/>
      <c r="N121" s="67"/>
      <c r="O121" s="67"/>
      <c r="P121" s="67"/>
      <c r="Q121" s="67"/>
      <c r="R121" s="67"/>
    </row>
    <row r="122" spans="1:18" s="66" customFormat="1">
      <c r="A122" s="80"/>
      <c r="B122" s="86"/>
      <c r="C122" s="86"/>
      <c r="D122" s="82"/>
      <c r="E122" s="80"/>
      <c r="F122" s="80"/>
      <c r="G122" s="80"/>
      <c r="H122" s="87"/>
      <c r="I122" s="65"/>
      <c r="K122" s="67"/>
      <c r="L122" s="67"/>
      <c r="M122" s="67"/>
      <c r="N122" s="67"/>
      <c r="O122" s="67"/>
      <c r="P122" s="67"/>
      <c r="Q122" s="67"/>
      <c r="R122" s="67"/>
    </row>
    <row r="123" spans="1:18" s="66" customFormat="1">
      <c r="A123" s="80"/>
      <c r="B123" s="86"/>
      <c r="C123" s="86"/>
      <c r="D123" s="82"/>
      <c r="E123" s="80"/>
      <c r="F123" s="80"/>
      <c r="G123" s="80"/>
      <c r="H123" s="87"/>
      <c r="I123" s="65"/>
      <c r="K123" s="67"/>
      <c r="L123" s="67"/>
      <c r="M123" s="67"/>
      <c r="N123" s="67"/>
      <c r="O123" s="67"/>
      <c r="P123" s="67"/>
      <c r="Q123" s="67"/>
      <c r="R123" s="67"/>
    </row>
    <row r="124" spans="1:18" s="66" customFormat="1">
      <c r="A124" s="80"/>
      <c r="B124" s="86"/>
      <c r="C124" s="86"/>
      <c r="D124" s="82"/>
      <c r="E124" s="80"/>
      <c r="F124" s="80"/>
      <c r="G124" s="80"/>
      <c r="H124" s="87"/>
      <c r="I124" s="65"/>
      <c r="K124" s="67"/>
      <c r="L124" s="67"/>
      <c r="M124" s="67"/>
      <c r="N124" s="67"/>
      <c r="O124" s="67"/>
      <c r="P124" s="67"/>
      <c r="Q124" s="67"/>
      <c r="R124" s="67"/>
    </row>
    <row r="125" spans="1:18" s="66" customFormat="1">
      <c r="A125" s="80"/>
      <c r="B125" s="86"/>
      <c r="C125" s="86"/>
      <c r="D125" s="82"/>
      <c r="E125" s="80"/>
      <c r="F125" s="80"/>
      <c r="G125" s="80"/>
      <c r="H125" s="87"/>
      <c r="I125" s="65"/>
      <c r="K125" s="67"/>
      <c r="L125" s="67"/>
      <c r="M125" s="67"/>
      <c r="N125" s="67"/>
      <c r="O125" s="67"/>
      <c r="P125" s="67"/>
      <c r="Q125" s="67"/>
      <c r="R125" s="67"/>
    </row>
    <row r="126" spans="1:18" s="66" customFormat="1">
      <c r="A126" s="80"/>
      <c r="B126" s="86"/>
      <c r="C126" s="86"/>
      <c r="D126" s="82"/>
      <c r="E126" s="80"/>
      <c r="F126" s="80"/>
      <c r="G126" s="80"/>
      <c r="H126" s="87"/>
      <c r="I126" s="65"/>
      <c r="K126" s="67"/>
      <c r="L126" s="67"/>
      <c r="M126" s="67"/>
      <c r="N126" s="67"/>
      <c r="O126" s="67"/>
      <c r="P126" s="67"/>
      <c r="Q126" s="67"/>
      <c r="R126" s="67"/>
    </row>
    <row r="127" spans="1:18" s="66" customFormat="1">
      <c r="A127" s="80"/>
      <c r="B127" s="86"/>
      <c r="C127" s="86"/>
      <c r="D127" s="82"/>
      <c r="E127" s="80"/>
      <c r="F127" s="80"/>
      <c r="G127" s="80"/>
      <c r="H127" s="87"/>
      <c r="I127" s="65"/>
      <c r="K127" s="67"/>
      <c r="L127" s="67"/>
      <c r="M127" s="67"/>
      <c r="N127" s="67"/>
      <c r="O127" s="67"/>
      <c r="P127" s="67"/>
      <c r="Q127" s="67"/>
      <c r="R127" s="67"/>
    </row>
    <row r="128" spans="1:18" s="66" customFormat="1">
      <c r="A128" s="80"/>
      <c r="B128" s="86"/>
      <c r="C128" s="86"/>
      <c r="D128" s="82"/>
      <c r="E128" s="80"/>
      <c r="F128" s="80"/>
      <c r="G128" s="80"/>
      <c r="H128" s="87"/>
      <c r="I128" s="65"/>
      <c r="K128" s="67"/>
      <c r="L128" s="67"/>
      <c r="M128" s="67"/>
      <c r="N128" s="67"/>
      <c r="O128" s="67"/>
      <c r="P128" s="67"/>
      <c r="Q128" s="67"/>
      <c r="R128" s="67"/>
    </row>
    <row r="129" spans="1:18" s="66" customFormat="1">
      <c r="A129" s="80"/>
      <c r="B129" s="86"/>
      <c r="C129" s="86"/>
      <c r="D129" s="82"/>
      <c r="E129" s="80"/>
      <c r="F129" s="80"/>
      <c r="G129" s="80"/>
      <c r="H129" s="87"/>
      <c r="I129" s="65"/>
      <c r="K129" s="67"/>
      <c r="L129" s="67"/>
      <c r="M129" s="67"/>
      <c r="N129" s="67"/>
      <c r="O129" s="67"/>
      <c r="P129" s="67"/>
      <c r="Q129" s="67"/>
      <c r="R129" s="67"/>
    </row>
    <row r="130" spans="1:18" s="66" customFormat="1">
      <c r="A130" s="80"/>
      <c r="B130" s="86"/>
      <c r="C130" s="86"/>
      <c r="D130" s="82"/>
      <c r="E130" s="80"/>
      <c r="F130" s="80"/>
      <c r="G130" s="80"/>
      <c r="H130" s="87"/>
      <c r="I130" s="65"/>
      <c r="K130" s="67"/>
      <c r="L130" s="67"/>
      <c r="M130" s="67"/>
      <c r="N130" s="67"/>
      <c r="O130" s="67"/>
      <c r="P130" s="67"/>
      <c r="Q130" s="67"/>
      <c r="R130" s="67"/>
    </row>
    <row r="131" spans="1:18" s="66" customFormat="1">
      <c r="A131" s="80"/>
      <c r="B131" s="86"/>
      <c r="C131" s="86"/>
      <c r="D131" s="82"/>
      <c r="E131" s="80"/>
      <c r="F131" s="80"/>
      <c r="G131" s="80"/>
      <c r="H131" s="87"/>
      <c r="I131" s="65"/>
      <c r="K131" s="67"/>
      <c r="L131" s="67"/>
      <c r="M131" s="67"/>
      <c r="N131" s="67"/>
      <c r="O131" s="67"/>
      <c r="P131" s="67"/>
      <c r="Q131" s="67"/>
      <c r="R131" s="67"/>
    </row>
    <row r="132" spans="1:18" s="66" customFormat="1">
      <c r="A132" s="80"/>
      <c r="B132" s="86"/>
      <c r="C132" s="86"/>
      <c r="D132" s="82"/>
      <c r="E132" s="80"/>
      <c r="F132" s="80"/>
      <c r="G132" s="80"/>
      <c r="H132" s="87"/>
      <c r="I132" s="65"/>
      <c r="K132" s="67"/>
      <c r="L132" s="67"/>
      <c r="M132" s="67"/>
      <c r="N132" s="67"/>
      <c r="O132" s="67"/>
      <c r="P132" s="67"/>
      <c r="Q132" s="67"/>
      <c r="R132" s="67"/>
    </row>
    <row r="133" spans="1:18" s="66" customFormat="1">
      <c r="A133" s="80"/>
      <c r="B133" s="86"/>
      <c r="C133" s="86"/>
      <c r="D133" s="82"/>
      <c r="E133" s="80"/>
      <c r="F133" s="80"/>
      <c r="G133" s="80"/>
      <c r="H133" s="87"/>
      <c r="I133" s="65"/>
      <c r="K133" s="67"/>
      <c r="L133" s="67"/>
      <c r="M133" s="67"/>
      <c r="N133" s="67"/>
      <c r="O133" s="67"/>
      <c r="P133" s="67"/>
      <c r="Q133" s="67"/>
      <c r="R133" s="67"/>
    </row>
    <row r="134" spans="1:18" s="66" customFormat="1">
      <c r="A134" s="80"/>
      <c r="B134" s="86"/>
      <c r="C134" s="86"/>
      <c r="D134" s="82"/>
      <c r="E134" s="80"/>
      <c r="F134" s="80"/>
      <c r="G134" s="80"/>
      <c r="H134" s="87"/>
      <c r="I134" s="65"/>
      <c r="K134" s="67"/>
      <c r="L134" s="67"/>
      <c r="M134" s="67"/>
      <c r="N134" s="67"/>
      <c r="O134" s="67"/>
      <c r="P134" s="67"/>
      <c r="Q134" s="67"/>
      <c r="R134" s="67"/>
    </row>
    <row r="135" spans="1:18" s="66" customFormat="1">
      <c r="A135" s="80"/>
      <c r="B135" s="86"/>
      <c r="C135" s="86"/>
      <c r="D135" s="82"/>
      <c r="E135" s="80"/>
      <c r="F135" s="80"/>
      <c r="G135" s="80"/>
      <c r="H135" s="87"/>
      <c r="I135" s="65"/>
      <c r="K135" s="67"/>
      <c r="L135" s="67"/>
      <c r="M135" s="67"/>
      <c r="N135" s="67"/>
      <c r="O135" s="67"/>
      <c r="P135" s="67"/>
      <c r="Q135" s="67"/>
      <c r="R135" s="67"/>
    </row>
    <row r="136" spans="1:18" s="66" customFormat="1">
      <c r="A136" s="80"/>
      <c r="B136" s="86"/>
      <c r="C136" s="86"/>
      <c r="D136" s="82"/>
      <c r="E136" s="80"/>
      <c r="F136" s="80"/>
      <c r="G136" s="80"/>
      <c r="H136" s="87"/>
      <c r="I136" s="65"/>
      <c r="K136" s="67"/>
      <c r="L136" s="67"/>
      <c r="M136" s="67"/>
      <c r="N136" s="67"/>
      <c r="O136" s="67"/>
      <c r="P136" s="67"/>
      <c r="Q136" s="67"/>
      <c r="R136" s="67"/>
    </row>
    <row r="137" spans="1:18" s="66" customFormat="1">
      <c r="A137" s="80"/>
      <c r="B137" s="86"/>
      <c r="C137" s="86"/>
      <c r="D137" s="82"/>
      <c r="E137" s="80"/>
      <c r="F137" s="80"/>
      <c r="G137" s="80"/>
      <c r="H137" s="87"/>
      <c r="I137" s="65"/>
      <c r="K137" s="67"/>
      <c r="L137" s="67"/>
      <c r="M137" s="67"/>
      <c r="N137" s="67"/>
      <c r="O137" s="67"/>
      <c r="P137" s="67"/>
      <c r="Q137" s="67"/>
      <c r="R137" s="67"/>
    </row>
    <row r="138" spans="1:18" s="66" customFormat="1">
      <c r="A138" s="80"/>
      <c r="B138" s="86"/>
      <c r="C138" s="86"/>
      <c r="D138" s="82"/>
      <c r="E138" s="80"/>
      <c r="F138" s="80"/>
      <c r="G138" s="80"/>
      <c r="H138" s="87"/>
      <c r="I138" s="65"/>
      <c r="K138" s="67"/>
      <c r="L138" s="67"/>
      <c r="M138" s="67"/>
      <c r="N138" s="67"/>
      <c r="O138" s="67"/>
      <c r="P138" s="67"/>
      <c r="Q138" s="67"/>
      <c r="R138" s="67"/>
    </row>
    <row r="139" spans="1:18" s="66" customFormat="1">
      <c r="A139" s="80"/>
      <c r="B139" s="86"/>
      <c r="C139" s="86"/>
      <c r="D139" s="82"/>
      <c r="E139" s="80"/>
      <c r="F139" s="80"/>
      <c r="G139" s="80"/>
      <c r="H139" s="87"/>
      <c r="I139" s="65"/>
      <c r="K139" s="67"/>
      <c r="L139" s="67"/>
      <c r="M139" s="67"/>
      <c r="N139" s="67"/>
      <c r="O139" s="67"/>
      <c r="P139" s="67"/>
      <c r="Q139" s="67"/>
      <c r="R139" s="67"/>
    </row>
    <row r="140" spans="1:18" s="66" customFormat="1">
      <c r="A140" s="80"/>
      <c r="B140" s="86"/>
      <c r="C140" s="86"/>
      <c r="D140" s="82"/>
      <c r="E140" s="80"/>
      <c r="F140" s="80"/>
      <c r="G140" s="80"/>
      <c r="H140" s="87"/>
      <c r="I140" s="65"/>
      <c r="K140" s="67"/>
      <c r="L140" s="67"/>
      <c r="M140" s="67"/>
      <c r="N140" s="67"/>
      <c r="O140" s="67"/>
      <c r="P140" s="67"/>
      <c r="Q140" s="67"/>
      <c r="R140" s="67"/>
    </row>
    <row r="141" spans="1:18" s="66" customFormat="1">
      <c r="A141" s="80"/>
      <c r="B141" s="86"/>
      <c r="C141" s="86"/>
      <c r="D141" s="82"/>
      <c r="E141" s="80"/>
      <c r="F141" s="80"/>
      <c r="G141" s="80"/>
      <c r="H141" s="87"/>
      <c r="I141" s="65"/>
      <c r="K141" s="67"/>
      <c r="L141" s="67"/>
      <c r="M141" s="67"/>
      <c r="N141" s="67"/>
      <c r="O141" s="67"/>
      <c r="P141" s="67"/>
      <c r="Q141" s="67"/>
      <c r="R141" s="67"/>
    </row>
    <row r="142" spans="1:18" s="66" customFormat="1">
      <c r="A142" s="80"/>
      <c r="B142" s="86"/>
      <c r="C142" s="86"/>
      <c r="D142" s="82"/>
      <c r="E142" s="80"/>
      <c r="F142" s="80"/>
      <c r="G142" s="80"/>
      <c r="H142" s="87"/>
      <c r="I142" s="65"/>
      <c r="K142" s="67"/>
      <c r="L142" s="67"/>
      <c r="M142" s="67"/>
      <c r="N142" s="67"/>
      <c r="O142" s="67"/>
      <c r="P142" s="67"/>
      <c r="Q142" s="67"/>
      <c r="R142" s="67"/>
    </row>
    <row r="143" spans="1:18" s="66" customFormat="1">
      <c r="A143" s="80"/>
      <c r="B143" s="86"/>
      <c r="C143" s="86"/>
      <c r="D143" s="82"/>
      <c r="E143" s="80"/>
      <c r="F143" s="80"/>
      <c r="G143" s="80"/>
      <c r="H143" s="87"/>
      <c r="I143" s="65"/>
      <c r="K143" s="67"/>
      <c r="L143" s="67"/>
      <c r="M143" s="67"/>
      <c r="N143" s="67"/>
      <c r="O143" s="67"/>
      <c r="P143" s="67"/>
      <c r="Q143" s="67"/>
      <c r="R143" s="67"/>
    </row>
    <row r="144" spans="1:18" s="66" customFormat="1">
      <c r="A144" s="80"/>
      <c r="B144" s="86"/>
      <c r="C144" s="86"/>
      <c r="D144" s="82"/>
      <c r="E144" s="80"/>
      <c r="F144" s="80"/>
      <c r="G144" s="80"/>
      <c r="H144" s="87"/>
      <c r="I144" s="65"/>
      <c r="K144" s="67"/>
      <c r="L144" s="67"/>
      <c r="M144" s="67"/>
      <c r="N144" s="67"/>
      <c r="O144" s="67"/>
      <c r="P144" s="67"/>
      <c r="Q144" s="67"/>
      <c r="R144" s="67"/>
    </row>
    <row r="145" spans="1:18" s="66" customFormat="1">
      <c r="A145" s="80"/>
      <c r="B145" s="86"/>
      <c r="C145" s="86"/>
      <c r="D145" s="82"/>
      <c r="E145" s="80"/>
      <c r="F145" s="80"/>
      <c r="G145" s="80"/>
      <c r="H145" s="87"/>
      <c r="I145" s="65"/>
      <c r="K145" s="67"/>
      <c r="L145" s="67"/>
      <c r="M145" s="67"/>
      <c r="N145" s="67"/>
      <c r="O145" s="67"/>
      <c r="P145" s="67"/>
      <c r="Q145" s="67"/>
      <c r="R145" s="67"/>
    </row>
    <row r="146" spans="1:18" s="66" customFormat="1">
      <c r="A146" s="80"/>
      <c r="B146" s="86"/>
      <c r="C146" s="86"/>
      <c r="D146" s="82"/>
      <c r="E146" s="80"/>
      <c r="F146" s="80"/>
      <c r="G146" s="80"/>
      <c r="H146" s="87"/>
      <c r="I146" s="65"/>
      <c r="K146" s="67"/>
      <c r="L146" s="67"/>
      <c r="M146" s="67"/>
      <c r="N146" s="67"/>
      <c r="O146" s="67"/>
      <c r="P146" s="67"/>
      <c r="Q146" s="67"/>
      <c r="R146" s="67"/>
    </row>
    <row r="147" spans="1:18" s="66" customFormat="1">
      <c r="A147" s="80"/>
      <c r="B147" s="86"/>
      <c r="C147" s="86"/>
      <c r="D147" s="82"/>
      <c r="E147" s="80"/>
      <c r="F147" s="80"/>
      <c r="G147" s="80"/>
      <c r="H147" s="87"/>
      <c r="I147" s="65"/>
      <c r="K147" s="67"/>
      <c r="L147" s="67"/>
      <c r="M147" s="67"/>
      <c r="N147" s="67"/>
      <c r="O147" s="67"/>
      <c r="P147" s="67"/>
      <c r="Q147" s="67"/>
      <c r="R147" s="67"/>
    </row>
    <row r="148" spans="1:18" s="66" customFormat="1">
      <c r="A148" s="80"/>
      <c r="B148" s="86"/>
      <c r="C148" s="86"/>
      <c r="D148" s="82"/>
      <c r="E148" s="80"/>
      <c r="F148" s="80"/>
      <c r="G148" s="80"/>
      <c r="H148" s="87"/>
      <c r="I148" s="65"/>
      <c r="K148" s="67"/>
      <c r="L148" s="67"/>
      <c r="M148" s="67"/>
      <c r="N148" s="67"/>
      <c r="O148" s="67"/>
      <c r="P148" s="67"/>
      <c r="Q148" s="67"/>
      <c r="R148" s="67"/>
    </row>
    <row r="149" spans="1:18" s="66" customFormat="1">
      <c r="A149" s="80"/>
      <c r="B149" s="86"/>
      <c r="C149" s="86"/>
      <c r="D149" s="82"/>
      <c r="E149" s="80"/>
      <c r="F149" s="80"/>
      <c r="G149" s="80"/>
      <c r="H149" s="87"/>
      <c r="I149" s="65"/>
      <c r="K149" s="67"/>
      <c r="L149" s="67"/>
      <c r="M149" s="67"/>
      <c r="N149" s="67"/>
      <c r="O149" s="67"/>
      <c r="P149" s="67"/>
      <c r="Q149" s="67"/>
      <c r="R149" s="67"/>
    </row>
    <row r="150" spans="1:18" s="66" customFormat="1">
      <c r="A150" s="80"/>
      <c r="B150" s="86"/>
      <c r="C150" s="86"/>
      <c r="D150" s="82"/>
      <c r="E150" s="80"/>
      <c r="F150" s="80"/>
      <c r="G150" s="80"/>
      <c r="H150" s="87"/>
      <c r="I150" s="65"/>
      <c r="K150" s="67"/>
      <c r="L150" s="67"/>
      <c r="M150" s="67"/>
      <c r="N150" s="67"/>
      <c r="O150" s="67"/>
      <c r="P150" s="67"/>
      <c r="Q150" s="67"/>
      <c r="R150" s="67"/>
    </row>
    <row r="151" spans="1:18" s="66" customFormat="1">
      <c r="A151" s="80"/>
      <c r="B151" s="86"/>
      <c r="C151" s="86"/>
      <c r="D151" s="82"/>
      <c r="E151" s="80"/>
      <c r="F151" s="80"/>
      <c r="G151" s="80"/>
      <c r="H151" s="87"/>
      <c r="I151" s="65"/>
      <c r="K151" s="67"/>
      <c r="L151" s="67"/>
      <c r="M151" s="67"/>
      <c r="N151" s="67"/>
      <c r="O151" s="67"/>
      <c r="P151" s="67"/>
      <c r="Q151" s="67"/>
      <c r="R151" s="67"/>
    </row>
    <row r="152" spans="1:18" s="66" customFormat="1">
      <c r="A152" s="80"/>
      <c r="B152" s="86"/>
      <c r="C152" s="86"/>
      <c r="D152" s="82"/>
      <c r="E152" s="80"/>
      <c r="F152" s="80"/>
      <c r="G152" s="80"/>
      <c r="H152" s="87"/>
      <c r="I152" s="65"/>
      <c r="K152" s="67"/>
      <c r="L152" s="67"/>
      <c r="M152" s="67"/>
      <c r="N152" s="67"/>
      <c r="O152" s="67"/>
      <c r="P152" s="67"/>
      <c r="Q152" s="67"/>
      <c r="R152" s="67"/>
    </row>
    <row r="153" spans="1:18" s="66" customFormat="1">
      <c r="A153" s="80"/>
      <c r="B153" s="86"/>
      <c r="C153" s="86"/>
      <c r="D153" s="82"/>
      <c r="E153" s="80"/>
      <c r="F153" s="80"/>
      <c r="G153" s="80"/>
      <c r="H153" s="87"/>
      <c r="I153" s="65"/>
      <c r="K153" s="67"/>
      <c r="L153" s="67"/>
      <c r="M153" s="67"/>
      <c r="N153" s="67"/>
      <c r="O153" s="67"/>
      <c r="P153" s="67"/>
      <c r="Q153" s="67"/>
      <c r="R153" s="67"/>
    </row>
    <row r="154" spans="1:18" s="66" customFormat="1">
      <c r="A154" s="80"/>
      <c r="B154" s="86"/>
      <c r="C154" s="86"/>
      <c r="D154" s="82"/>
      <c r="E154" s="80"/>
      <c r="F154" s="80"/>
      <c r="G154" s="80"/>
      <c r="H154" s="87"/>
      <c r="I154" s="65"/>
      <c r="K154" s="67"/>
      <c r="L154" s="67"/>
      <c r="M154" s="67"/>
      <c r="N154" s="67"/>
      <c r="O154" s="67"/>
      <c r="P154" s="67"/>
      <c r="Q154" s="67"/>
      <c r="R154" s="67"/>
    </row>
    <row r="155" spans="1:18" s="66" customFormat="1">
      <c r="A155" s="80"/>
      <c r="B155" s="86"/>
      <c r="C155" s="86"/>
      <c r="D155" s="82"/>
      <c r="E155" s="80"/>
      <c r="F155" s="80"/>
      <c r="G155" s="80"/>
      <c r="H155" s="87"/>
      <c r="I155" s="65"/>
      <c r="K155" s="67"/>
      <c r="L155" s="67"/>
      <c r="M155" s="67"/>
      <c r="N155" s="67"/>
      <c r="O155" s="67"/>
      <c r="P155" s="67"/>
      <c r="Q155" s="67"/>
      <c r="R155" s="67"/>
    </row>
    <row r="156" spans="1:18" s="66" customFormat="1">
      <c r="A156" s="80"/>
      <c r="B156" s="86"/>
      <c r="C156" s="86"/>
      <c r="D156" s="82"/>
      <c r="E156" s="80"/>
      <c r="F156" s="80"/>
      <c r="G156" s="80"/>
      <c r="H156" s="87"/>
      <c r="I156" s="65"/>
      <c r="K156" s="67"/>
      <c r="L156" s="67"/>
      <c r="M156" s="67"/>
      <c r="N156" s="67"/>
      <c r="O156" s="67"/>
      <c r="P156" s="67"/>
      <c r="Q156" s="67"/>
      <c r="R156" s="67"/>
    </row>
    <row r="157" spans="1:18" s="66" customFormat="1">
      <c r="A157" s="80"/>
      <c r="B157" s="86"/>
      <c r="C157" s="86"/>
      <c r="D157" s="82"/>
      <c r="E157" s="80"/>
      <c r="F157" s="80"/>
      <c r="G157" s="80"/>
      <c r="H157" s="87"/>
      <c r="I157" s="65"/>
      <c r="K157" s="67"/>
      <c r="L157" s="67"/>
      <c r="M157" s="67"/>
      <c r="N157" s="67"/>
      <c r="O157" s="67"/>
      <c r="P157" s="67"/>
      <c r="Q157" s="67"/>
      <c r="R157" s="67"/>
    </row>
    <row r="158" spans="1:18" s="66" customFormat="1">
      <c r="A158" s="80"/>
      <c r="B158" s="86"/>
      <c r="C158" s="86"/>
      <c r="D158" s="82"/>
      <c r="E158" s="80"/>
      <c r="F158" s="80"/>
      <c r="G158" s="80"/>
      <c r="H158" s="87"/>
      <c r="I158" s="65"/>
      <c r="K158" s="67"/>
      <c r="L158" s="67"/>
      <c r="M158" s="67"/>
      <c r="N158" s="67"/>
      <c r="O158" s="67"/>
      <c r="P158" s="67"/>
      <c r="Q158" s="67"/>
      <c r="R158" s="67"/>
    </row>
    <row r="159" spans="1:18" s="66" customFormat="1">
      <c r="A159" s="80"/>
      <c r="B159" s="86"/>
      <c r="C159" s="86"/>
      <c r="D159" s="82"/>
      <c r="E159" s="80"/>
      <c r="F159" s="80"/>
      <c r="G159" s="80"/>
      <c r="H159" s="87"/>
      <c r="I159" s="65"/>
      <c r="K159" s="67"/>
      <c r="L159" s="67"/>
      <c r="M159" s="67"/>
      <c r="N159" s="67"/>
      <c r="O159" s="67"/>
      <c r="P159" s="67"/>
      <c r="Q159" s="67"/>
      <c r="R159" s="67"/>
    </row>
    <row r="160" spans="1:18" s="66" customFormat="1">
      <c r="A160" s="80"/>
      <c r="B160" s="86"/>
      <c r="C160" s="86"/>
      <c r="D160" s="82"/>
      <c r="E160" s="80"/>
      <c r="F160" s="80"/>
      <c r="G160" s="80"/>
      <c r="H160" s="87"/>
      <c r="I160" s="65"/>
      <c r="K160" s="67"/>
      <c r="L160" s="67"/>
      <c r="M160" s="67"/>
      <c r="N160" s="67"/>
      <c r="O160" s="67"/>
      <c r="P160" s="67"/>
      <c r="Q160" s="67"/>
      <c r="R160" s="67"/>
    </row>
    <row r="161" spans="1:18" s="66" customFormat="1">
      <c r="A161" s="80"/>
      <c r="B161" s="86"/>
      <c r="C161" s="86"/>
      <c r="D161" s="82"/>
      <c r="E161" s="80"/>
      <c r="F161" s="80"/>
      <c r="G161" s="80"/>
      <c r="H161" s="87"/>
      <c r="I161" s="65"/>
      <c r="K161" s="67"/>
      <c r="L161" s="67"/>
      <c r="M161" s="67"/>
      <c r="N161" s="67"/>
      <c r="O161" s="67"/>
      <c r="P161" s="67"/>
      <c r="Q161" s="67"/>
      <c r="R161" s="67"/>
    </row>
    <row r="162" spans="1:18" s="66" customFormat="1">
      <c r="A162" s="80"/>
      <c r="B162" s="86"/>
      <c r="C162" s="86"/>
      <c r="D162" s="82"/>
      <c r="E162" s="80"/>
      <c r="F162" s="80"/>
      <c r="G162" s="80"/>
      <c r="H162" s="87"/>
      <c r="I162" s="65"/>
      <c r="K162" s="67"/>
      <c r="L162" s="67"/>
      <c r="M162" s="67"/>
      <c r="N162" s="67"/>
      <c r="O162" s="67"/>
      <c r="P162" s="67"/>
      <c r="Q162" s="67"/>
      <c r="R162" s="67"/>
    </row>
    <row r="163" spans="1:18" s="66" customFormat="1">
      <c r="A163" s="80"/>
      <c r="B163" s="86"/>
      <c r="C163" s="86"/>
      <c r="D163" s="82"/>
      <c r="E163" s="80"/>
      <c r="F163" s="80"/>
      <c r="G163" s="80"/>
      <c r="H163" s="87"/>
      <c r="I163" s="65"/>
      <c r="K163" s="67"/>
      <c r="L163" s="67"/>
      <c r="M163" s="67"/>
      <c r="N163" s="67"/>
      <c r="O163" s="67"/>
      <c r="P163" s="67"/>
      <c r="Q163" s="67"/>
      <c r="R163" s="67"/>
    </row>
    <row r="164" spans="1:18" s="66" customFormat="1">
      <c r="A164" s="80"/>
      <c r="B164" s="86"/>
      <c r="C164" s="86"/>
      <c r="D164" s="82"/>
      <c r="E164" s="80"/>
      <c r="F164" s="80"/>
      <c r="G164" s="80"/>
      <c r="H164" s="87"/>
      <c r="I164" s="65"/>
      <c r="K164" s="67"/>
      <c r="L164" s="67"/>
      <c r="M164" s="67"/>
      <c r="N164" s="67"/>
      <c r="O164" s="67"/>
      <c r="P164" s="67"/>
      <c r="Q164" s="67"/>
      <c r="R164" s="67"/>
    </row>
    <row r="165" spans="1:18" s="66" customFormat="1">
      <c r="A165" s="80"/>
      <c r="B165" s="86"/>
      <c r="C165" s="86"/>
      <c r="D165" s="82"/>
      <c r="E165" s="80"/>
      <c r="F165" s="80"/>
      <c r="G165" s="80"/>
      <c r="H165" s="87"/>
      <c r="I165" s="65"/>
      <c r="K165" s="67"/>
      <c r="L165" s="67"/>
      <c r="M165" s="67"/>
      <c r="N165" s="67"/>
      <c r="O165" s="67"/>
      <c r="P165" s="67"/>
      <c r="Q165" s="67"/>
      <c r="R165" s="67"/>
    </row>
    <row r="166" spans="1:18" s="66" customFormat="1">
      <c r="A166" s="80"/>
      <c r="B166" s="86"/>
      <c r="C166" s="86"/>
      <c r="D166" s="82"/>
      <c r="E166" s="80"/>
      <c r="F166" s="80"/>
      <c r="G166" s="80"/>
      <c r="H166" s="87"/>
      <c r="I166" s="65"/>
      <c r="K166" s="67"/>
      <c r="L166" s="67"/>
      <c r="M166" s="67"/>
      <c r="N166" s="67"/>
      <c r="O166" s="67"/>
      <c r="P166" s="67"/>
      <c r="Q166" s="67"/>
      <c r="R166" s="67"/>
    </row>
    <row r="167" spans="1:18" s="66" customFormat="1">
      <c r="A167" s="80"/>
      <c r="B167" s="86"/>
      <c r="C167" s="86"/>
      <c r="D167" s="82"/>
      <c r="E167" s="80"/>
      <c r="F167" s="80"/>
      <c r="G167" s="80"/>
      <c r="H167" s="87"/>
      <c r="I167" s="65"/>
      <c r="K167" s="67"/>
      <c r="L167" s="67"/>
      <c r="M167" s="67"/>
      <c r="N167" s="67"/>
      <c r="O167" s="67"/>
      <c r="P167" s="67"/>
      <c r="Q167" s="67"/>
      <c r="R167" s="67"/>
    </row>
    <row r="168" spans="1:18" s="66" customFormat="1">
      <c r="A168" s="80"/>
      <c r="B168" s="86"/>
      <c r="C168" s="86"/>
      <c r="D168" s="82"/>
      <c r="E168" s="80"/>
      <c r="F168" s="80"/>
      <c r="G168" s="80"/>
      <c r="H168" s="87"/>
      <c r="I168" s="65"/>
      <c r="K168" s="67"/>
      <c r="L168" s="67"/>
      <c r="M168" s="67"/>
      <c r="N168" s="67"/>
      <c r="O168" s="67"/>
      <c r="P168" s="67"/>
      <c r="Q168" s="67"/>
      <c r="R168" s="67"/>
    </row>
    <row r="169" spans="1:18" s="66" customFormat="1">
      <c r="A169" s="80"/>
      <c r="B169" s="86"/>
      <c r="C169" s="86"/>
      <c r="D169" s="82"/>
      <c r="E169" s="80"/>
      <c r="F169" s="80"/>
      <c r="G169" s="80"/>
      <c r="H169" s="87"/>
      <c r="I169" s="65"/>
      <c r="K169" s="67"/>
      <c r="L169" s="67"/>
      <c r="M169" s="67"/>
      <c r="N169" s="67"/>
      <c r="O169" s="67"/>
      <c r="P169" s="67"/>
      <c r="Q169" s="67"/>
      <c r="R169" s="67"/>
    </row>
    <row r="170" spans="1:18" s="66" customFormat="1">
      <c r="A170" s="80"/>
      <c r="B170" s="86"/>
      <c r="C170" s="86"/>
      <c r="D170" s="82"/>
      <c r="E170" s="80"/>
      <c r="F170" s="80"/>
      <c r="G170" s="80"/>
      <c r="H170" s="87"/>
      <c r="I170" s="65"/>
      <c r="K170" s="67"/>
      <c r="L170" s="67"/>
      <c r="M170" s="67"/>
      <c r="N170" s="67"/>
      <c r="O170" s="67"/>
      <c r="P170" s="67"/>
      <c r="Q170" s="67"/>
      <c r="R170" s="67"/>
    </row>
    <row r="171" spans="1:18" s="66" customFormat="1">
      <c r="A171" s="80"/>
      <c r="B171" s="86"/>
      <c r="C171" s="86"/>
      <c r="D171" s="82"/>
      <c r="E171" s="80"/>
      <c r="F171" s="80"/>
      <c r="G171" s="80"/>
      <c r="H171" s="87"/>
      <c r="I171" s="65"/>
      <c r="K171" s="67"/>
      <c r="L171" s="67"/>
      <c r="M171" s="67"/>
      <c r="N171" s="67"/>
      <c r="O171" s="67"/>
      <c r="P171" s="67"/>
      <c r="Q171" s="67"/>
      <c r="R171" s="67"/>
    </row>
    <row r="172" spans="1:18" s="66" customFormat="1">
      <c r="A172" s="80"/>
      <c r="B172" s="86"/>
      <c r="C172" s="86"/>
      <c r="D172" s="82"/>
      <c r="E172" s="80"/>
      <c r="F172" s="80"/>
      <c r="G172" s="80"/>
      <c r="H172" s="87"/>
      <c r="I172" s="65"/>
      <c r="K172" s="67"/>
      <c r="L172" s="67"/>
      <c r="M172" s="67"/>
      <c r="N172" s="67"/>
      <c r="O172" s="67"/>
      <c r="P172" s="67"/>
      <c r="Q172" s="67"/>
      <c r="R172" s="67"/>
    </row>
    <row r="173" spans="1:18" s="66" customFormat="1">
      <c r="A173" s="80"/>
      <c r="B173" s="86"/>
      <c r="C173" s="86"/>
      <c r="D173" s="82"/>
      <c r="E173" s="80"/>
      <c r="F173" s="80"/>
      <c r="G173" s="80"/>
      <c r="H173" s="87"/>
      <c r="I173" s="65"/>
      <c r="K173" s="67"/>
      <c r="L173" s="67"/>
      <c r="M173" s="67"/>
      <c r="N173" s="67"/>
      <c r="O173" s="67"/>
      <c r="P173" s="67"/>
      <c r="Q173" s="67"/>
      <c r="R173" s="67"/>
    </row>
    <row r="174" spans="1:18" s="66" customFormat="1">
      <c r="A174" s="80"/>
      <c r="B174" s="86"/>
      <c r="C174" s="86"/>
      <c r="D174" s="82"/>
      <c r="E174" s="80"/>
      <c r="F174" s="80"/>
      <c r="G174" s="80"/>
      <c r="H174" s="87"/>
      <c r="I174" s="65"/>
      <c r="K174" s="67"/>
      <c r="L174" s="67"/>
      <c r="M174" s="67"/>
      <c r="N174" s="67"/>
      <c r="O174" s="67"/>
      <c r="P174" s="67"/>
      <c r="Q174" s="67"/>
      <c r="R174" s="67"/>
    </row>
    <row r="175" spans="1:18" s="66" customFormat="1">
      <c r="A175" s="80"/>
      <c r="B175" s="86"/>
      <c r="C175" s="86"/>
      <c r="D175" s="82"/>
      <c r="E175" s="80"/>
      <c r="F175" s="80"/>
      <c r="G175" s="80"/>
      <c r="H175" s="87"/>
      <c r="I175" s="65"/>
      <c r="K175" s="67"/>
      <c r="L175" s="67"/>
      <c r="M175" s="67"/>
      <c r="N175" s="67"/>
      <c r="O175" s="67"/>
      <c r="P175" s="67"/>
      <c r="Q175" s="67"/>
      <c r="R175" s="67"/>
    </row>
    <row r="176" spans="1:18" s="66" customFormat="1">
      <c r="A176" s="80"/>
      <c r="B176" s="86"/>
      <c r="C176" s="86"/>
      <c r="D176" s="82"/>
      <c r="E176" s="80"/>
      <c r="F176" s="80"/>
      <c r="G176" s="80"/>
      <c r="H176" s="87"/>
      <c r="I176" s="65"/>
      <c r="K176" s="67"/>
      <c r="L176" s="67"/>
      <c r="M176" s="67"/>
      <c r="N176" s="67"/>
      <c r="O176" s="67"/>
      <c r="P176" s="67"/>
      <c r="Q176" s="67"/>
      <c r="R176" s="67"/>
    </row>
    <row r="177" spans="1:18" s="66" customFormat="1">
      <c r="A177" s="80"/>
      <c r="B177" s="86"/>
      <c r="C177" s="86"/>
      <c r="D177" s="82"/>
      <c r="E177" s="80"/>
      <c r="F177" s="80"/>
      <c r="G177" s="80"/>
      <c r="H177" s="87"/>
      <c r="I177" s="65"/>
      <c r="K177" s="67"/>
      <c r="L177" s="67"/>
      <c r="M177" s="67"/>
      <c r="N177" s="67"/>
      <c r="O177" s="67"/>
      <c r="P177" s="67"/>
      <c r="Q177" s="67"/>
      <c r="R177" s="67"/>
    </row>
    <row r="178" spans="1:18" s="66" customFormat="1">
      <c r="A178" s="80"/>
      <c r="B178" s="86"/>
      <c r="C178" s="86"/>
      <c r="D178" s="82"/>
      <c r="E178" s="80"/>
      <c r="F178" s="80"/>
      <c r="G178" s="80"/>
      <c r="H178" s="87"/>
      <c r="I178" s="65"/>
      <c r="K178" s="67"/>
      <c r="L178" s="67"/>
      <c r="M178" s="67"/>
      <c r="N178" s="67"/>
      <c r="O178" s="67"/>
      <c r="P178" s="67"/>
      <c r="Q178" s="67"/>
      <c r="R178" s="67"/>
    </row>
    <row r="179" spans="1:18" s="66" customFormat="1">
      <c r="A179" s="80"/>
      <c r="B179" s="86"/>
      <c r="C179" s="86"/>
      <c r="D179" s="82"/>
      <c r="E179" s="80"/>
      <c r="F179" s="80"/>
      <c r="G179" s="80"/>
      <c r="H179" s="87"/>
      <c r="I179" s="65"/>
      <c r="K179" s="67"/>
      <c r="L179" s="67"/>
      <c r="M179" s="67"/>
      <c r="N179" s="67"/>
      <c r="O179" s="67"/>
      <c r="P179" s="67"/>
      <c r="Q179" s="67"/>
      <c r="R179" s="67"/>
    </row>
    <row r="180" spans="1:18" s="66" customFormat="1">
      <c r="A180" s="80"/>
      <c r="B180" s="86"/>
      <c r="C180" s="86"/>
      <c r="D180" s="82"/>
      <c r="E180" s="80"/>
      <c r="F180" s="80"/>
      <c r="G180" s="80"/>
      <c r="H180" s="87"/>
      <c r="I180" s="65"/>
      <c r="K180" s="67"/>
      <c r="L180" s="67"/>
      <c r="M180" s="67"/>
      <c r="N180" s="67"/>
      <c r="O180" s="67"/>
      <c r="P180" s="67"/>
      <c r="Q180" s="67"/>
      <c r="R180" s="67"/>
    </row>
    <row r="181" spans="1:18" s="66" customFormat="1">
      <c r="A181" s="80"/>
      <c r="B181" s="86"/>
      <c r="C181" s="86"/>
      <c r="D181" s="82"/>
      <c r="E181" s="80"/>
      <c r="F181" s="80"/>
      <c r="G181" s="80"/>
      <c r="H181" s="87"/>
      <c r="I181" s="65"/>
      <c r="K181" s="67"/>
      <c r="L181" s="67"/>
      <c r="M181" s="67"/>
      <c r="N181" s="67"/>
      <c r="O181" s="67"/>
      <c r="P181" s="67"/>
      <c r="Q181" s="67"/>
      <c r="R181" s="67"/>
    </row>
    <row r="182" spans="1:18" s="66" customFormat="1">
      <c r="A182" s="80"/>
      <c r="B182" s="86"/>
      <c r="C182" s="86"/>
      <c r="D182" s="82"/>
      <c r="E182" s="80"/>
      <c r="F182" s="80"/>
      <c r="G182" s="80"/>
      <c r="H182" s="87"/>
      <c r="I182" s="65"/>
      <c r="K182" s="67"/>
      <c r="L182" s="67"/>
      <c r="M182" s="67"/>
      <c r="N182" s="67"/>
      <c r="O182" s="67"/>
      <c r="P182" s="67"/>
      <c r="Q182" s="67"/>
      <c r="R182" s="67"/>
    </row>
    <row r="183" spans="1:18" s="66" customFormat="1">
      <c r="A183" s="80"/>
      <c r="B183" s="86"/>
      <c r="C183" s="86"/>
      <c r="D183" s="82"/>
      <c r="E183" s="80"/>
      <c r="F183" s="80"/>
      <c r="G183" s="80"/>
      <c r="H183" s="87"/>
      <c r="I183" s="65"/>
      <c r="K183" s="67"/>
      <c r="L183" s="67"/>
      <c r="M183" s="67"/>
      <c r="N183" s="67"/>
      <c r="O183" s="67"/>
      <c r="P183" s="67"/>
      <c r="Q183" s="67"/>
      <c r="R183" s="67"/>
    </row>
    <row r="184" spans="1:18" s="66" customFormat="1">
      <c r="A184" s="80"/>
      <c r="B184" s="86"/>
      <c r="C184" s="86"/>
      <c r="D184" s="82"/>
      <c r="E184" s="80"/>
      <c r="F184" s="80"/>
      <c r="G184" s="80"/>
      <c r="H184" s="87"/>
      <c r="I184" s="65"/>
      <c r="K184" s="67"/>
      <c r="L184" s="67"/>
      <c r="M184" s="67"/>
      <c r="N184" s="67"/>
      <c r="O184" s="67"/>
      <c r="P184" s="67"/>
      <c r="Q184" s="67"/>
      <c r="R184" s="67"/>
    </row>
    <row r="185" spans="1:18" s="66" customFormat="1">
      <c r="A185" s="80"/>
      <c r="B185" s="86"/>
      <c r="C185" s="86"/>
      <c r="D185" s="82"/>
      <c r="E185" s="80"/>
      <c r="F185" s="80"/>
      <c r="G185" s="80"/>
      <c r="H185" s="87"/>
      <c r="I185" s="65"/>
      <c r="K185" s="67"/>
      <c r="L185" s="67"/>
      <c r="M185" s="67"/>
      <c r="N185" s="67"/>
      <c r="O185" s="67"/>
      <c r="P185" s="67"/>
      <c r="Q185" s="67"/>
      <c r="R185" s="67"/>
    </row>
    <row r="186" spans="1:18" s="66" customFormat="1">
      <c r="A186" s="80"/>
      <c r="B186" s="86"/>
      <c r="C186" s="86"/>
      <c r="D186" s="82"/>
      <c r="E186" s="80"/>
      <c r="F186" s="80"/>
      <c r="G186" s="80"/>
      <c r="H186" s="87"/>
      <c r="I186" s="65"/>
      <c r="K186" s="67"/>
      <c r="L186" s="67"/>
      <c r="M186" s="67"/>
      <c r="N186" s="67"/>
      <c r="O186" s="67"/>
      <c r="P186" s="67"/>
      <c r="Q186" s="67"/>
      <c r="R186" s="67"/>
    </row>
    <row r="187" spans="1:18" s="66" customFormat="1">
      <c r="A187" s="80"/>
      <c r="B187" s="86"/>
      <c r="C187" s="86"/>
      <c r="D187" s="82"/>
      <c r="E187" s="80"/>
      <c r="F187" s="80"/>
      <c r="G187" s="80"/>
      <c r="H187" s="87"/>
      <c r="I187" s="65"/>
      <c r="K187" s="67"/>
      <c r="L187" s="67"/>
      <c r="M187" s="67"/>
      <c r="N187" s="67"/>
      <c r="O187" s="67"/>
      <c r="P187" s="67"/>
      <c r="Q187" s="67"/>
      <c r="R187" s="67"/>
    </row>
    <row r="188" spans="1:18" s="66" customFormat="1">
      <c r="A188" s="80"/>
      <c r="B188" s="86"/>
      <c r="C188" s="86"/>
      <c r="D188" s="82"/>
      <c r="E188" s="80"/>
      <c r="F188" s="80"/>
      <c r="G188" s="80"/>
      <c r="H188" s="87"/>
      <c r="I188" s="65"/>
      <c r="K188" s="67"/>
      <c r="L188" s="67"/>
      <c r="M188" s="67"/>
      <c r="N188" s="67"/>
      <c r="O188" s="67"/>
      <c r="P188" s="67"/>
      <c r="Q188" s="67"/>
      <c r="R188" s="67"/>
    </row>
    <row r="189" spans="1:18" s="66" customFormat="1">
      <c r="A189" s="80"/>
      <c r="B189" s="86"/>
      <c r="C189" s="86"/>
      <c r="D189" s="82"/>
      <c r="E189" s="80"/>
      <c r="F189" s="80"/>
      <c r="G189" s="80"/>
      <c r="H189" s="87"/>
      <c r="I189" s="65"/>
      <c r="K189" s="67"/>
      <c r="L189" s="67"/>
      <c r="M189" s="67"/>
      <c r="N189" s="67"/>
      <c r="O189" s="67"/>
      <c r="P189" s="67"/>
      <c r="Q189" s="67"/>
      <c r="R189" s="67"/>
    </row>
    <row r="190" spans="1:18" s="66" customFormat="1">
      <c r="A190" s="80"/>
      <c r="B190" s="86"/>
      <c r="C190" s="86"/>
      <c r="D190" s="82"/>
      <c r="E190" s="80"/>
      <c r="F190" s="80"/>
      <c r="G190" s="80"/>
      <c r="H190" s="87"/>
      <c r="I190" s="65"/>
      <c r="K190" s="67"/>
      <c r="L190" s="67"/>
      <c r="M190" s="67"/>
      <c r="N190" s="67"/>
      <c r="O190" s="67"/>
      <c r="P190" s="67"/>
      <c r="Q190" s="67"/>
      <c r="R190" s="67"/>
    </row>
    <row r="191" spans="1:18" s="66" customFormat="1">
      <c r="A191" s="80"/>
      <c r="B191" s="86"/>
      <c r="C191" s="86"/>
      <c r="D191" s="82"/>
      <c r="E191" s="80"/>
      <c r="F191" s="80"/>
      <c r="G191" s="80"/>
      <c r="H191" s="87"/>
      <c r="I191" s="65"/>
      <c r="K191" s="67"/>
      <c r="L191" s="67"/>
      <c r="M191" s="67"/>
      <c r="N191" s="67"/>
      <c r="O191" s="67"/>
      <c r="P191" s="67"/>
      <c r="Q191" s="67"/>
      <c r="R191" s="67"/>
    </row>
    <row r="192" spans="1:18" s="66" customFormat="1">
      <c r="A192" s="80"/>
      <c r="B192" s="86"/>
      <c r="C192" s="86"/>
      <c r="D192" s="82"/>
      <c r="E192" s="80"/>
      <c r="F192" s="80"/>
      <c r="G192" s="80"/>
      <c r="H192" s="87"/>
      <c r="I192" s="65"/>
      <c r="K192" s="67"/>
      <c r="L192" s="67"/>
      <c r="M192" s="67"/>
      <c r="N192" s="67"/>
      <c r="O192" s="67"/>
      <c r="P192" s="67"/>
      <c r="Q192" s="67"/>
      <c r="R192" s="67"/>
    </row>
    <row r="193" spans="1:18" s="66" customFormat="1">
      <c r="A193" s="80"/>
      <c r="B193" s="86"/>
      <c r="C193" s="86"/>
      <c r="D193" s="82"/>
      <c r="E193" s="80"/>
      <c r="F193" s="80"/>
      <c r="G193" s="80"/>
      <c r="H193" s="87"/>
      <c r="I193" s="65"/>
      <c r="K193" s="67"/>
      <c r="L193" s="67"/>
      <c r="M193" s="67"/>
      <c r="N193" s="67"/>
      <c r="O193" s="67"/>
      <c r="P193" s="67"/>
      <c r="Q193" s="67"/>
      <c r="R193" s="67"/>
    </row>
    <row r="194" spans="1:18" s="66" customFormat="1">
      <c r="A194" s="80"/>
      <c r="B194" s="86"/>
      <c r="C194" s="86"/>
      <c r="D194" s="82"/>
      <c r="E194" s="80"/>
      <c r="F194" s="80"/>
      <c r="G194" s="80"/>
      <c r="H194" s="87"/>
      <c r="I194" s="65"/>
      <c r="K194" s="67"/>
      <c r="L194" s="67"/>
      <c r="M194" s="67"/>
      <c r="N194" s="67"/>
      <c r="O194" s="67"/>
      <c r="P194" s="67"/>
      <c r="Q194" s="67"/>
      <c r="R194" s="67"/>
    </row>
    <row r="195" spans="1:18" s="66" customFormat="1">
      <c r="A195" s="80"/>
      <c r="B195" s="86"/>
      <c r="C195" s="86"/>
      <c r="D195" s="82"/>
      <c r="E195" s="80"/>
      <c r="F195" s="80"/>
      <c r="G195" s="80"/>
      <c r="H195" s="87"/>
      <c r="I195" s="65"/>
      <c r="K195" s="67"/>
      <c r="L195" s="67"/>
      <c r="M195" s="67"/>
      <c r="N195" s="67"/>
      <c r="O195" s="67"/>
      <c r="P195" s="67"/>
      <c r="Q195" s="67"/>
      <c r="R195" s="67"/>
    </row>
    <row r="196" spans="1:18" s="66" customFormat="1">
      <c r="A196" s="80"/>
      <c r="B196" s="86"/>
      <c r="C196" s="86"/>
      <c r="D196" s="82"/>
      <c r="E196" s="80"/>
      <c r="F196" s="80"/>
      <c r="G196" s="80"/>
      <c r="H196" s="87"/>
      <c r="I196" s="65"/>
      <c r="K196" s="67"/>
      <c r="L196" s="67"/>
      <c r="M196" s="67"/>
      <c r="N196" s="67"/>
      <c r="O196" s="67"/>
      <c r="P196" s="67"/>
      <c r="Q196" s="67"/>
      <c r="R196" s="67"/>
    </row>
    <row r="197" spans="1:18" s="66" customFormat="1">
      <c r="A197" s="80"/>
      <c r="B197" s="86"/>
      <c r="C197" s="86"/>
      <c r="D197" s="82"/>
      <c r="E197" s="80"/>
      <c r="F197" s="80"/>
      <c r="G197" s="80"/>
      <c r="H197" s="87"/>
      <c r="I197" s="65"/>
      <c r="K197" s="67"/>
      <c r="L197" s="67"/>
      <c r="M197" s="67"/>
      <c r="N197" s="67"/>
      <c r="O197" s="67"/>
      <c r="P197" s="67"/>
      <c r="Q197" s="67"/>
      <c r="R197" s="67"/>
    </row>
    <row r="198" spans="1:18" s="66" customFormat="1">
      <c r="A198" s="80"/>
      <c r="B198" s="86"/>
      <c r="C198" s="86"/>
      <c r="D198" s="82"/>
      <c r="E198" s="80"/>
      <c r="F198" s="80"/>
      <c r="G198" s="80"/>
      <c r="H198" s="87"/>
      <c r="I198" s="65"/>
      <c r="K198" s="67"/>
      <c r="L198" s="67"/>
      <c r="M198" s="67"/>
      <c r="N198" s="67"/>
      <c r="O198" s="67"/>
      <c r="P198" s="67"/>
      <c r="Q198" s="67"/>
      <c r="R198" s="67"/>
    </row>
    <row r="199" spans="1:18" s="66" customFormat="1">
      <c r="A199" s="80"/>
      <c r="B199" s="86"/>
      <c r="C199" s="86"/>
      <c r="D199" s="82"/>
      <c r="E199" s="80"/>
      <c r="F199" s="80"/>
      <c r="G199" s="80"/>
      <c r="H199" s="87"/>
      <c r="I199" s="65"/>
      <c r="K199" s="67"/>
      <c r="L199" s="67"/>
      <c r="M199" s="67"/>
      <c r="N199" s="67"/>
      <c r="O199" s="67"/>
      <c r="P199" s="67"/>
      <c r="Q199" s="67"/>
      <c r="R199" s="67"/>
    </row>
    <row r="200" spans="1:18" s="66" customFormat="1">
      <c r="A200" s="80"/>
      <c r="B200" s="86"/>
      <c r="C200" s="86"/>
      <c r="D200" s="82"/>
      <c r="E200" s="80"/>
      <c r="F200" s="80"/>
      <c r="G200" s="80"/>
      <c r="H200" s="87"/>
      <c r="I200" s="65"/>
      <c r="K200" s="67"/>
      <c r="L200" s="67"/>
      <c r="M200" s="67"/>
      <c r="N200" s="67"/>
      <c r="O200" s="67"/>
      <c r="P200" s="67"/>
      <c r="Q200" s="67"/>
      <c r="R200" s="67"/>
    </row>
    <row r="201" spans="1:18" s="66" customFormat="1">
      <c r="A201" s="80"/>
      <c r="B201" s="86"/>
      <c r="C201" s="86"/>
      <c r="D201" s="82"/>
      <c r="E201" s="80"/>
      <c r="F201" s="80"/>
      <c r="G201" s="80"/>
      <c r="H201" s="87"/>
      <c r="I201" s="65"/>
      <c r="K201" s="67"/>
      <c r="L201" s="67"/>
      <c r="M201" s="67"/>
      <c r="N201" s="67"/>
      <c r="O201" s="67"/>
      <c r="P201" s="67"/>
      <c r="Q201" s="67"/>
      <c r="R201" s="67"/>
    </row>
    <row r="202" spans="1:18" s="66" customFormat="1">
      <c r="A202" s="80"/>
      <c r="B202" s="86"/>
      <c r="C202" s="86"/>
      <c r="D202" s="82"/>
      <c r="E202" s="80"/>
      <c r="F202" s="80"/>
      <c r="G202" s="80"/>
      <c r="H202" s="87"/>
      <c r="I202" s="65"/>
      <c r="K202" s="67"/>
      <c r="L202" s="67"/>
      <c r="M202" s="67"/>
      <c r="N202" s="67"/>
      <c r="O202" s="67"/>
      <c r="P202" s="67"/>
      <c r="Q202" s="67"/>
      <c r="R202" s="67"/>
    </row>
    <row r="203" spans="1:18" s="66" customFormat="1">
      <c r="A203" s="80"/>
      <c r="B203" s="86"/>
      <c r="C203" s="86"/>
      <c r="D203" s="82"/>
      <c r="E203" s="80"/>
      <c r="F203" s="80"/>
      <c r="G203" s="80"/>
      <c r="H203" s="87"/>
      <c r="I203" s="65"/>
      <c r="K203" s="67"/>
      <c r="L203" s="67"/>
      <c r="M203" s="67"/>
      <c r="N203" s="67"/>
      <c r="O203" s="67"/>
      <c r="P203" s="67"/>
      <c r="Q203" s="67"/>
      <c r="R203" s="67"/>
    </row>
    <row r="204" spans="1:18" s="66" customFormat="1">
      <c r="A204" s="80"/>
      <c r="B204" s="86"/>
      <c r="C204" s="86"/>
      <c r="D204" s="82"/>
      <c r="E204" s="80"/>
      <c r="F204" s="80"/>
      <c r="G204" s="80"/>
      <c r="H204" s="87"/>
      <c r="I204" s="65"/>
      <c r="K204" s="67"/>
      <c r="L204" s="67"/>
      <c r="M204" s="67"/>
      <c r="N204" s="67"/>
      <c r="O204" s="67"/>
      <c r="P204" s="67"/>
      <c r="Q204" s="67"/>
      <c r="R204" s="67"/>
    </row>
    <row r="205" spans="1:18" s="66" customFormat="1">
      <c r="A205" s="80"/>
      <c r="B205" s="86"/>
      <c r="C205" s="86"/>
      <c r="D205" s="82"/>
      <c r="E205" s="80"/>
      <c r="F205" s="80"/>
      <c r="G205" s="80"/>
      <c r="H205" s="87"/>
      <c r="I205" s="65"/>
      <c r="K205" s="67"/>
      <c r="L205" s="67"/>
      <c r="M205" s="67"/>
      <c r="N205" s="67"/>
      <c r="O205" s="67"/>
      <c r="P205" s="67"/>
      <c r="Q205" s="67"/>
      <c r="R205" s="67"/>
    </row>
    <row r="206" spans="1:18" s="66" customFormat="1">
      <c r="A206" s="80"/>
      <c r="B206" s="86"/>
      <c r="C206" s="86"/>
      <c r="D206" s="82"/>
      <c r="E206" s="80"/>
      <c r="F206" s="80"/>
      <c r="G206" s="80"/>
      <c r="H206" s="87"/>
      <c r="I206" s="65"/>
      <c r="K206" s="67"/>
      <c r="L206" s="67"/>
      <c r="M206" s="67"/>
      <c r="N206" s="67"/>
      <c r="O206" s="67"/>
      <c r="P206" s="67"/>
      <c r="Q206" s="67"/>
      <c r="R206" s="67"/>
    </row>
    <row r="207" spans="1:18" s="66" customFormat="1">
      <c r="A207" s="80"/>
      <c r="B207" s="86"/>
      <c r="C207" s="86"/>
      <c r="D207" s="82"/>
      <c r="E207" s="80"/>
      <c r="F207" s="80"/>
      <c r="G207" s="80"/>
      <c r="H207" s="87"/>
      <c r="I207" s="65"/>
      <c r="K207" s="67"/>
      <c r="L207" s="67"/>
      <c r="M207" s="67"/>
      <c r="N207" s="67"/>
      <c r="O207" s="67"/>
      <c r="P207" s="67"/>
      <c r="Q207" s="67"/>
      <c r="R207" s="67"/>
    </row>
    <row r="208" spans="1:18" s="66" customFormat="1">
      <c r="A208" s="80"/>
      <c r="B208" s="86"/>
      <c r="C208" s="86"/>
      <c r="D208" s="82"/>
      <c r="E208" s="80"/>
      <c r="F208" s="80"/>
      <c r="G208" s="80"/>
      <c r="H208" s="87"/>
      <c r="I208" s="65"/>
      <c r="K208" s="67"/>
      <c r="L208" s="67"/>
      <c r="M208" s="67"/>
      <c r="N208" s="67"/>
      <c r="O208" s="67"/>
      <c r="P208" s="67"/>
      <c r="Q208" s="67"/>
      <c r="R208" s="67"/>
    </row>
    <row r="209" spans="1:18" s="66" customFormat="1">
      <c r="A209" s="80"/>
      <c r="B209" s="86"/>
      <c r="C209" s="86"/>
      <c r="D209" s="82"/>
      <c r="E209" s="80"/>
      <c r="F209" s="80"/>
      <c r="G209" s="80"/>
      <c r="H209" s="87"/>
      <c r="I209" s="65"/>
      <c r="K209" s="67"/>
      <c r="L209" s="67"/>
      <c r="M209" s="67"/>
      <c r="N209" s="67"/>
      <c r="O209" s="67"/>
      <c r="P209" s="67"/>
      <c r="Q209" s="67"/>
      <c r="R209" s="67"/>
    </row>
    <row r="210" spans="1:18" s="66" customFormat="1">
      <c r="A210" s="80"/>
      <c r="B210" s="86"/>
      <c r="C210" s="86"/>
      <c r="D210" s="82"/>
      <c r="E210" s="80"/>
      <c r="F210" s="80"/>
      <c r="G210" s="80"/>
      <c r="H210" s="87"/>
      <c r="I210" s="65"/>
      <c r="K210" s="67"/>
      <c r="L210" s="67"/>
      <c r="M210" s="67"/>
      <c r="N210" s="67"/>
      <c r="O210" s="67"/>
      <c r="P210" s="67"/>
      <c r="Q210" s="67"/>
      <c r="R210" s="67"/>
    </row>
    <row r="211" spans="1:18" s="66" customFormat="1">
      <c r="A211" s="80"/>
      <c r="B211" s="86"/>
      <c r="C211" s="86"/>
      <c r="D211" s="82"/>
      <c r="E211" s="80"/>
      <c r="F211" s="80"/>
      <c r="G211" s="80"/>
      <c r="H211" s="87"/>
      <c r="I211" s="65"/>
      <c r="K211" s="67"/>
      <c r="L211" s="67"/>
      <c r="M211" s="67"/>
      <c r="N211" s="67"/>
      <c r="O211" s="67"/>
      <c r="P211" s="67"/>
      <c r="Q211" s="67"/>
      <c r="R211" s="67"/>
    </row>
    <row r="212" spans="1:18" s="66" customFormat="1">
      <c r="A212" s="80"/>
      <c r="B212" s="86"/>
      <c r="C212" s="86"/>
      <c r="D212" s="82"/>
      <c r="E212" s="80"/>
      <c r="F212" s="80"/>
      <c r="G212" s="80"/>
      <c r="H212" s="87"/>
      <c r="I212" s="65"/>
      <c r="K212" s="67"/>
      <c r="L212" s="67"/>
      <c r="M212" s="67"/>
      <c r="N212" s="67"/>
      <c r="O212" s="67"/>
      <c r="P212" s="67"/>
      <c r="Q212" s="67"/>
      <c r="R212" s="67"/>
    </row>
    <row r="213" spans="1:18" s="66" customFormat="1">
      <c r="A213" s="80"/>
      <c r="B213" s="86"/>
      <c r="C213" s="86"/>
      <c r="D213" s="82"/>
      <c r="E213" s="80"/>
      <c r="F213" s="80"/>
      <c r="G213" s="80"/>
      <c r="H213" s="87"/>
      <c r="I213" s="65"/>
      <c r="K213" s="67"/>
      <c r="L213" s="67"/>
      <c r="M213" s="67"/>
      <c r="N213" s="67"/>
      <c r="O213" s="67"/>
      <c r="P213" s="67"/>
      <c r="Q213" s="67"/>
      <c r="R213" s="67"/>
    </row>
    <row r="214" spans="1:18" s="66" customFormat="1">
      <c r="A214" s="80"/>
      <c r="B214" s="86"/>
      <c r="C214" s="86"/>
      <c r="D214" s="82"/>
      <c r="E214" s="80"/>
      <c r="F214" s="80"/>
      <c r="G214" s="80"/>
      <c r="H214" s="87"/>
      <c r="I214" s="65"/>
      <c r="K214" s="67"/>
      <c r="L214" s="67"/>
      <c r="M214" s="67"/>
      <c r="N214" s="67"/>
      <c r="O214" s="67"/>
      <c r="P214" s="67"/>
      <c r="Q214" s="67"/>
      <c r="R214" s="67"/>
    </row>
    <row r="215" spans="1:18" s="66" customFormat="1">
      <c r="A215" s="80"/>
      <c r="B215" s="86"/>
      <c r="C215" s="86"/>
      <c r="D215" s="82"/>
      <c r="E215" s="80"/>
      <c r="F215" s="80"/>
      <c r="G215" s="80"/>
      <c r="H215" s="87"/>
      <c r="I215" s="65"/>
      <c r="K215" s="67"/>
      <c r="L215" s="67"/>
      <c r="M215" s="67"/>
      <c r="N215" s="67"/>
      <c r="O215" s="67"/>
      <c r="P215" s="67"/>
      <c r="Q215" s="67"/>
      <c r="R215" s="67"/>
    </row>
    <row r="216" spans="1:18" s="66" customFormat="1">
      <c r="A216" s="80"/>
      <c r="B216" s="86"/>
      <c r="C216" s="86"/>
      <c r="D216" s="82"/>
      <c r="E216" s="80"/>
      <c r="F216" s="80"/>
      <c r="G216" s="80"/>
      <c r="H216" s="87"/>
      <c r="I216" s="65"/>
      <c r="K216" s="67"/>
      <c r="L216" s="67"/>
      <c r="M216" s="67"/>
      <c r="N216" s="67"/>
      <c r="O216" s="67"/>
      <c r="P216" s="67"/>
      <c r="Q216" s="67"/>
      <c r="R216" s="67"/>
    </row>
    <row r="217" spans="1:18" s="66" customFormat="1">
      <c r="A217" s="80"/>
      <c r="B217" s="86"/>
      <c r="C217" s="86"/>
      <c r="D217" s="82"/>
      <c r="E217" s="80"/>
      <c r="F217" s="80"/>
      <c r="G217" s="80"/>
      <c r="H217" s="87"/>
      <c r="I217" s="65"/>
      <c r="K217" s="67"/>
      <c r="L217" s="67"/>
      <c r="M217" s="67"/>
      <c r="N217" s="67"/>
      <c r="O217" s="67"/>
      <c r="P217" s="67"/>
      <c r="Q217" s="67"/>
      <c r="R217" s="67"/>
    </row>
    <row r="218" spans="1:18" s="66" customFormat="1">
      <c r="A218" s="80"/>
      <c r="B218" s="86"/>
      <c r="C218" s="86"/>
      <c r="D218" s="82"/>
      <c r="E218" s="80"/>
      <c r="F218" s="80"/>
      <c r="G218" s="80"/>
      <c r="H218" s="87"/>
      <c r="I218" s="65"/>
      <c r="K218" s="67"/>
      <c r="L218" s="67"/>
      <c r="M218" s="67"/>
      <c r="N218" s="67"/>
      <c r="O218" s="67"/>
      <c r="P218" s="67"/>
      <c r="Q218" s="67"/>
      <c r="R218" s="67"/>
    </row>
    <row r="219" spans="1:18" s="66" customFormat="1">
      <c r="A219" s="80"/>
      <c r="B219" s="86"/>
      <c r="C219" s="86"/>
      <c r="D219" s="82"/>
      <c r="E219" s="80"/>
      <c r="F219" s="80"/>
      <c r="G219" s="80"/>
      <c r="H219" s="87"/>
      <c r="I219" s="65"/>
      <c r="K219" s="67"/>
      <c r="L219" s="67"/>
      <c r="M219" s="67"/>
      <c r="N219" s="67"/>
      <c r="O219" s="67"/>
      <c r="P219" s="67"/>
      <c r="Q219" s="67"/>
      <c r="R219" s="67"/>
    </row>
    <row r="220" spans="1:18" s="66" customFormat="1">
      <c r="A220" s="80"/>
      <c r="B220" s="86"/>
      <c r="C220" s="86"/>
      <c r="D220" s="82"/>
      <c r="E220" s="80"/>
      <c r="F220" s="80"/>
      <c r="G220" s="80"/>
      <c r="H220" s="87"/>
      <c r="I220" s="65"/>
      <c r="K220" s="67"/>
      <c r="L220" s="67"/>
      <c r="M220" s="67"/>
      <c r="N220" s="67"/>
      <c r="O220" s="67"/>
      <c r="P220" s="67"/>
      <c r="Q220" s="67"/>
      <c r="R220" s="67"/>
    </row>
    <row r="221" spans="1:18" s="66" customFormat="1">
      <c r="A221" s="80"/>
      <c r="B221" s="86"/>
      <c r="C221" s="86"/>
      <c r="D221" s="82"/>
      <c r="E221" s="80"/>
      <c r="F221" s="80"/>
      <c r="G221" s="80"/>
      <c r="H221" s="87"/>
      <c r="I221" s="65"/>
      <c r="K221" s="67"/>
      <c r="L221" s="67"/>
      <c r="M221" s="67"/>
      <c r="N221" s="67"/>
      <c r="O221" s="67"/>
      <c r="P221" s="67"/>
      <c r="Q221" s="67"/>
      <c r="R221" s="67"/>
    </row>
    <row r="222" spans="1:18" s="66" customFormat="1">
      <c r="A222" s="80"/>
      <c r="B222" s="86"/>
      <c r="C222" s="86"/>
      <c r="D222" s="82"/>
      <c r="E222" s="80"/>
      <c r="F222" s="80"/>
      <c r="G222" s="80"/>
      <c r="H222" s="87"/>
      <c r="I222" s="65"/>
      <c r="K222" s="67"/>
      <c r="L222" s="67"/>
      <c r="M222" s="67"/>
      <c r="N222" s="67"/>
      <c r="O222" s="67"/>
      <c r="P222" s="67"/>
      <c r="Q222" s="67"/>
      <c r="R222" s="67"/>
    </row>
    <row r="223" spans="1:18" s="66" customFormat="1">
      <c r="A223" s="80"/>
      <c r="B223" s="86"/>
      <c r="C223" s="86"/>
      <c r="D223" s="82"/>
      <c r="E223" s="80"/>
      <c r="F223" s="80"/>
      <c r="G223" s="80"/>
      <c r="H223" s="87"/>
      <c r="I223" s="65"/>
      <c r="K223" s="67"/>
      <c r="L223" s="67"/>
      <c r="M223" s="67"/>
      <c r="N223" s="67"/>
      <c r="O223" s="67"/>
      <c r="P223" s="67"/>
      <c r="Q223" s="67"/>
      <c r="R223" s="67"/>
    </row>
    <row r="224" spans="1:18" s="66" customFormat="1">
      <c r="A224" s="80"/>
      <c r="B224" s="86"/>
      <c r="C224" s="86"/>
      <c r="D224" s="82"/>
      <c r="E224" s="80"/>
      <c r="F224" s="80"/>
      <c r="G224" s="80"/>
      <c r="H224" s="87"/>
      <c r="I224" s="65"/>
      <c r="K224" s="67"/>
      <c r="L224" s="67"/>
      <c r="M224" s="67"/>
      <c r="N224" s="67"/>
      <c r="O224" s="67"/>
      <c r="P224" s="67"/>
      <c r="Q224" s="67"/>
      <c r="R224" s="67"/>
    </row>
    <row r="225" spans="1:18" s="66" customFormat="1">
      <c r="A225" s="80"/>
      <c r="B225" s="86"/>
      <c r="C225" s="86"/>
      <c r="D225" s="82"/>
      <c r="E225" s="80"/>
      <c r="F225" s="80"/>
      <c r="G225" s="80"/>
      <c r="H225" s="87"/>
      <c r="I225" s="65"/>
      <c r="K225" s="67"/>
      <c r="L225" s="67"/>
      <c r="M225" s="67"/>
      <c r="N225" s="67"/>
      <c r="O225" s="67"/>
      <c r="P225" s="67"/>
      <c r="Q225" s="67"/>
      <c r="R225" s="67"/>
    </row>
    <row r="226" spans="1:18" s="66" customFormat="1">
      <c r="A226" s="80"/>
      <c r="B226" s="86"/>
      <c r="C226" s="86"/>
      <c r="D226" s="82"/>
      <c r="E226" s="80"/>
      <c r="F226" s="80"/>
      <c r="G226" s="80"/>
      <c r="H226" s="87"/>
      <c r="I226" s="65"/>
      <c r="K226" s="67"/>
      <c r="L226" s="67"/>
      <c r="M226" s="67"/>
      <c r="N226" s="67"/>
      <c r="O226" s="67"/>
      <c r="P226" s="67"/>
      <c r="Q226" s="67"/>
      <c r="R226" s="67"/>
    </row>
    <row r="227" spans="1:18" s="66" customFormat="1">
      <c r="A227" s="80"/>
      <c r="B227" s="86"/>
      <c r="C227" s="86"/>
      <c r="D227" s="82"/>
      <c r="E227" s="80"/>
      <c r="F227" s="80"/>
      <c r="G227" s="80"/>
      <c r="H227" s="87"/>
      <c r="I227" s="65"/>
      <c r="K227" s="67"/>
      <c r="L227" s="67"/>
      <c r="M227" s="67"/>
      <c r="N227" s="67"/>
      <c r="O227" s="67"/>
      <c r="P227" s="67"/>
      <c r="Q227" s="67"/>
      <c r="R227" s="67"/>
    </row>
    <row r="228" spans="1:18" s="66" customFormat="1">
      <c r="A228" s="80"/>
      <c r="B228" s="86"/>
      <c r="C228" s="86"/>
      <c r="D228" s="82"/>
      <c r="E228" s="80"/>
      <c r="F228" s="80"/>
      <c r="G228" s="80"/>
      <c r="H228" s="87"/>
      <c r="I228" s="65"/>
      <c r="K228" s="67"/>
      <c r="L228" s="67"/>
      <c r="M228" s="67"/>
      <c r="N228" s="67"/>
      <c r="O228" s="67"/>
      <c r="P228" s="67"/>
      <c r="Q228" s="67"/>
      <c r="R228" s="67"/>
    </row>
    <row r="229" spans="1:18" s="66" customFormat="1">
      <c r="A229" s="80"/>
      <c r="B229" s="86"/>
      <c r="C229" s="86"/>
      <c r="D229" s="82"/>
      <c r="E229" s="80"/>
      <c r="F229" s="80"/>
      <c r="G229" s="80"/>
      <c r="H229" s="87"/>
      <c r="I229" s="65"/>
      <c r="K229" s="67"/>
      <c r="L229" s="67"/>
      <c r="M229" s="67"/>
      <c r="N229" s="67"/>
      <c r="O229" s="67"/>
      <c r="P229" s="67"/>
      <c r="Q229" s="67"/>
      <c r="R229" s="67"/>
    </row>
    <row r="230" spans="1:18" s="66" customFormat="1">
      <c r="A230" s="80"/>
      <c r="B230" s="86"/>
      <c r="C230" s="86"/>
      <c r="D230" s="82"/>
      <c r="E230" s="80"/>
      <c r="F230" s="80"/>
      <c r="G230" s="80"/>
      <c r="H230" s="87"/>
      <c r="I230" s="65"/>
      <c r="K230" s="67"/>
      <c r="L230" s="67"/>
      <c r="M230" s="67"/>
      <c r="N230" s="67"/>
      <c r="O230" s="67"/>
      <c r="P230" s="67"/>
      <c r="Q230" s="67"/>
      <c r="R230" s="67"/>
    </row>
    <row r="231" spans="1:18" s="66" customFormat="1">
      <c r="A231" s="80"/>
      <c r="B231" s="86"/>
      <c r="C231" s="86"/>
      <c r="D231" s="82"/>
      <c r="E231" s="80"/>
      <c r="F231" s="80"/>
      <c r="G231" s="80"/>
      <c r="H231" s="87"/>
      <c r="I231" s="65"/>
      <c r="K231" s="67"/>
      <c r="L231" s="67"/>
      <c r="M231" s="67"/>
      <c r="N231" s="67"/>
      <c r="O231" s="67"/>
      <c r="P231" s="67"/>
      <c r="Q231" s="67"/>
      <c r="R231" s="67"/>
    </row>
    <row r="232" spans="1:18" s="66" customFormat="1">
      <c r="A232" s="80"/>
      <c r="B232" s="86"/>
      <c r="C232" s="86"/>
      <c r="D232" s="82"/>
      <c r="E232" s="80"/>
      <c r="F232" s="80"/>
      <c r="G232" s="80"/>
      <c r="H232" s="87"/>
      <c r="I232" s="65"/>
      <c r="K232" s="67"/>
      <c r="L232" s="67"/>
      <c r="M232" s="67"/>
      <c r="N232" s="67"/>
      <c r="O232" s="67"/>
      <c r="P232" s="67"/>
      <c r="Q232" s="67"/>
      <c r="R232" s="67"/>
    </row>
    <row r="233" spans="1:18" s="66" customFormat="1">
      <c r="A233" s="80"/>
      <c r="B233" s="86"/>
      <c r="C233" s="86"/>
      <c r="D233" s="82"/>
      <c r="E233" s="80"/>
      <c r="F233" s="80"/>
      <c r="G233" s="80"/>
      <c r="H233" s="87"/>
      <c r="I233" s="65"/>
      <c r="K233" s="67"/>
      <c r="L233" s="67"/>
      <c r="M233" s="67"/>
      <c r="N233" s="67"/>
      <c r="O233" s="67"/>
      <c r="P233" s="67"/>
      <c r="Q233" s="67"/>
      <c r="R233" s="67"/>
    </row>
    <row r="234" spans="1:18" s="66" customFormat="1">
      <c r="A234" s="80"/>
      <c r="B234" s="86"/>
      <c r="C234" s="86"/>
      <c r="D234" s="82"/>
      <c r="E234" s="80"/>
      <c r="F234" s="80"/>
      <c r="G234" s="80"/>
      <c r="H234" s="87"/>
      <c r="I234" s="65"/>
      <c r="K234" s="67"/>
      <c r="L234" s="67"/>
      <c r="M234" s="67"/>
      <c r="N234" s="67"/>
      <c r="O234" s="67"/>
      <c r="P234" s="67"/>
      <c r="Q234" s="67"/>
      <c r="R234" s="67"/>
    </row>
    <row r="235" spans="1:18" s="66" customFormat="1">
      <c r="A235" s="80"/>
      <c r="B235" s="86"/>
      <c r="C235" s="86"/>
      <c r="D235" s="82"/>
      <c r="E235" s="80"/>
      <c r="F235" s="80"/>
      <c r="G235" s="80"/>
      <c r="H235" s="87"/>
      <c r="I235" s="65"/>
      <c r="K235" s="67"/>
      <c r="L235" s="67"/>
      <c r="M235" s="67"/>
      <c r="N235" s="67"/>
      <c r="O235" s="67"/>
      <c r="P235" s="67"/>
      <c r="Q235" s="67"/>
      <c r="R235" s="67"/>
    </row>
    <row r="236" spans="1:18" s="66" customFormat="1">
      <c r="A236" s="80"/>
      <c r="B236" s="86"/>
      <c r="C236" s="86"/>
      <c r="D236" s="82"/>
      <c r="E236" s="80"/>
      <c r="F236" s="80"/>
      <c r="G236" s="80"/>
      <c r="H236" s="87"/>
      <c r="I236" s="65"/>
      <c r="K236" s="67"/>
      <c r="L236" s="67"/>
      <c r="M236" s="67"/>
      <c r="N236" s="67"/>
      <c r="O236" s="67"/>
      <c r="P236" s="67"/>
      <c r="Q236" s="67"/>
      <c r="R236" s="67"/>
    </row>
    <row r="237" spans="1:18" s="66" customFormat="1">
      <c r="A237" s="80"/>
      <c r="B237" s="86"/>
      <c r="C237" s="86"/>
      <c r="D237" s="82"/>
      <c r="E237" s="80"/>
      <c r="F237" s="80"/>
      <c r="G237" s="80"/>
      <c r="H237" s="87"/>
      <c r="I237" s="65"/>
      <c r="K237" s="67"/>
      <c r="L237" s="67"/>
      <c r="M237" s="67"/>
      <c r="N237" s="67"/>
      <c r="O237" s="67"/>
      <c r="P237" s="67"/>
      <c r="Q237" s="67"/>
      <c r="R237" s="67"/>
    </row>
    <row r="238" spans="1:18" s="66" customFormat="1">
      <c r="A238" s="80"/>
      <c r="B238" s="86"/>
      <c r="C238" s="86"/>
      <c r="D238" s="82"/>
      <c r="E238" s="80"/>
      <c r="F238" s="80"/>
      <c r="G238" s="80"/>
      <c r="H238" s="87"/>
      <c r="I238" s="65"/>
      <c r="K238" s="67"/>
      <c r="L238" s="67"/>
      <c r="M238" s="67"/>
      <c r="N238" s="67"/>
      <c r="O238" s="67"/>
      <c r="P238" s="67"/>
      <c r="Q238" s="67"/>
      <c r="R238" s="67"/>
    </row>
    <row r="239" spans="1:18" s="66" customFormat="1">
      <c r="A239" s="80"/>
      <c r="B239" s="86"/>
      <c r="C239" s="86"/>
      <c r="D239" s="82"/>
      <c r="E239" s="80"/>
      <c r="F239" s="80"/>
      <c r="G239" s="80"/>
      <c r="H239" s="87"/>
      <c r="I239" s="65"/>
      <c r="K239" s="67"/>
      <c r="L239" s="67"/>
      <c r="M239" s="67"/>
      <c r="N239" s="67"/>
      <c r="O239" s="67"/>
      <c r="P239" s="67"/>
      <c r="Q239" s="67"/>
      <c r="R239" s="67"/>
    </row>
    <row r="240" spans="1:18" s="66" customFormat="1">
      <c r="A240" s="80"/>
      <c r="B240" s="86"/>
      <c r="C240" s="86"/>
      <c r="D240" s="82"/>
      <c r="E240" s="80"/>
      <c r="F240" s="80"/>
      <c r="G240" s="80"/>
      <c r="H240" s="87"/>
      <c r="I240" s="65"/>
      <c r="K240" s="67"/>
      <c r="L240" s="67"/>
      <c r="M240" s="67"/>
      <c r="N240" s="67"/>
      <c r="O240" s="67"/>
      <c r="P240" s="67"/>
      <c r="Q240" s="67"/>
      <c r="R240" s="67"/>
    </row>
    <row r="241" spans="1:18" s="66" customFormat="1">
      <c r="A241" s="80"/>
      <c r="B241" s="86"/>
      <c r="C241" s="86"/>
      <c r="D241" s="82"/>
      <c r="E241" s="80"/>
      <c r="F241" s="80"/>
      <c r="G241" s="80"/>
      <c r="H241" s="87"/>
      <c r="I241" s="65"/>
      <c r="K241" s="67"/>
      <c r="L241" s="67"/>
      <c r="M241" s="67"/>
      <c r="N241" s="67"/>
      <c r="O241" s="67"/>
      <c r="P241" s="67"/>
      <c r="Q241" s="67"/>
      <c r="R241" s="67"/>
    </row>
    <row r="242" spans="1:18" s="66" customFormat="1">
      <c r="A242" s="80"/>
      <c r="B242" s="86"/>
      <c r="C242" s="86"/>
      <c r="D242" s="82"/>
      <c r="E242" s="80"/>
      <c r="F242" s="80"/>
      <c r="G242" s="80"/>
      <c r="H242" s="87"/>
      <c r="I242" s="65"/>
      <c r="K242" s="67"/>
      <c r="L242" s="67"/>
      <c r="M242" s="67"/>
      <c r="N242" s="67"/>
      <c r="O242" s="67"/>
      <c r="P242" s="67"/>
      <c r="Q242" s="67"/>
      <c r="R242" s="67"/>
    </row>
    <row r="243" spans="1:18" s="66" customFormat="1">
      <c r="A243" s="80"/>
      <c r="B243" s="86"/>
      <c r="C243" s="86"/>
      <c r="D243" s="82"/>
      <c r="E243" s="80"/>
      <c r="F243" s="80"/>
      <c r="G243" s="80"/>
      <c r="H243" s="87"/>
      <c r="I243" s="65"/>
      <c r="K243" s="67"/>
      <c r="L243" s="67"/>
      <c r="M243" s="67"/>
      <c r="N243" s="67"/>
      <c r="O243" s="67"/>
      <c r="P243" s="67"/>
      <c r="Q243" s="67"/>
      <c r="R243" s="67"/>
    </row>
    <row r="244" spans="1:18" s="66" customFormat="1">
      <c r="A244" s="80"/>
      <c r="B244" s="86"/>
      <c r="C244" s="86"/>
      <c r="D244" s="82"/>
      <c r="E244" s="80"/>
      <c r="F244" s="80"/>
      <c r="G244" s="80"/>
      <c r="H244" s="87"/>
      <c r="I244" s="65"/>
      <c r="K244" s="67"/>
      <c r="L244" s="67"/>
      <c r="M244" s="67"/>
      <c r="N244" s="67"/>
      <c r="O244" s="67"/>
      <c r="P244" s="67"/>
      <c r="Q244" s="67"/>
      <c r="R244" s="67"/>
    </row>
    <row r="245" spans="1:18" s="66" customFormat="1">
      <c r="A245" s="80"/>
      <c r="B245" s="86"/>
      <c r="C245" s="86"/>
      <c r="D245" s="82"/>
      <c r="E245" s="80"/>
      <c r="F245" s="80"/>
      <c r="G245" s="80"/>
      <c r="H245" s="87"/>
      <c r="I245" s="65"/>
      <c r="K245" s="67"/>
      <c r="L245" s="67"/>
      <c r="M245" s="67"/>
      <c r="N245" s="67"/>
      <c r="O245" s="67"/>
      <c r="P245" s="67"/>
      <c r="Q245" s="67"/>
      <c r="R245" s="67"/>
    </row>
    <row r="246" spans="1:18" s="66" customFormat="1">
      <c r="A246" s="80"/>
      <c r="B246" s="86"/>
      <c r="C246" s="86"/>
      <c r="D246" s="82"/>
      <c r="E246" s="80"/>
      <c r="F246" s="80"/>
      <c r="G246" s="80"/>
      <c r="H246" s="87"/>
      <c r="I246" s="65"/>
      <c r="K246" s="67"/>
      <c r="L246" s="67"/>
      <c r="M246" s="67"/>
      <c r="N246" s="67"/>
      <c r="O246" s="67"/>
      <c r="P246" s="67"/>
      <c r="Q246" s="67"/>
      <c r="R246" s="67"/>
    </row>
    <row r="247" spans="1:18" s="66" customFormat="1">
      <c r="A247" s="80"/>
      <c r="B247" s="86"/>
      <c r="C247" s="86"/>
      <c r="D247" s="82"/>
      <c r="E247" s="80"/>
      <c r="F247" s="80"/>
      <c r="G247" s="80"/>
      <c r="H247" s="87"/>
      <c r="I247" s="65"/>
      <c r="K247" s="67"/>
      <c r="L247" s="67"/>
      <c r="M247" s="67"/>
      <c r="N247" s="67"/>
      <c r="O247" s="67"/>
      <c r="P247" s="67"/>
      <c r="Q247" s="67"/>
      <c r="R247" s="67"/>
    </row>
    <row r="248" spans="1:18" s="66" customFormat="1">
      <c r="A248" s="80"/>
      <c r="B248" s="86"/>
      <c r="C248" s="86"/>
      <c r="D248" s="82"/>
      <c r="E248" s="80"/>
      <c r="F248" s="80"/>
      <c r="G248" s="80"/>
      <c r="H248" s="87"/>
      <c r="I248" s="65"/>
      <c r="K248" s="67"/>
      <c r="L248" s="67"/>
      <c r="M248" s="67"/>
      <c r="N248" s="67"/>
      <c r="O248" s="67"/>
      <c r="P248" s="67"/>
      <c r="Q248" s="67"/>
      <c r="R248" s="67"/>
    </row>
    <row r="249" spans="1:18" s="66" customFormat="1">
      <c r="A249" s="80"/>
      <c r="B249" s="86"/>
      <c r="C249" s="86"/>
      <c r="D249" s="82"/>
      <c r="E249" s="80"/>
      <c r="F249" s="80"/>
      <c r="G249" s="80"/>
      <c r="H249" s="87"/>
      <c r="I249" s="65"/>
      <c r="K249" s="67"/>
      <c r="L249" s="67"/>
      <c r="M249" s="67"/>
      <c r="N249" s="67"/>
      <c r="O249" s="67"/>
      <c r="P249" s="67"/>
      <c r="Q249" s="67"/>
      <c r="R249" s="67"/>
    </row>
    <row r="250" spans="1:18" s="66" customFormat="1">
      <c r="A250" s="80"/>
      <c r="B250" s="86"/>
      <c r="C250" s="86"/>
      <c r="D250" s="82"/>
      <c r="E250" s="80"/>
      <c r="F250" s="80"/>
      <c r="G250" s="80"/>
      <c r="H250" s="87"/>
      <c r="I250" s="65"/>
      <c r="K250" s="67"/>
      <c r="L250" s="67"/>
      <c r="M250" s="67"/>
      <c r="N250" s="67"/>
      <c r="O250" s="67"/>
      <c r="P250" s="67"/>
      <c r="Q250" s="67"/>
      <c r="R250" s="67"/>
    </row>
    <row r="251" spans="1:18" s="66" customFormat="1">
      <c r="A251" s="80"/>
      <c r="B251" s="86"/>
      <c r="C251" s="86"/>
      <c r="D251" s="82"/>
      <c r="E251" s="80"/>
      <c r="F251" s="80"/>
      <c r="G251" s="80"/>
      <c r="H251" s="87"/>
      <c r="I251" s="65"/>
      <c r="K251" s="67"/>
      <c r="L251" s="67"/>
      <c r="M251" s="67"/>
      <c r="N251" s="67"/>
      <c r="O251" s="67"/>
      <c r="P251" s="67"/>
      <c r="Q251" s="67"/>
      <c r="R251" s="67"/>
    </row>
    <row r="252" spans="1:18" s="66" customFormat="1">
      <c r="A252" s="80"/>
      <c r="B252" s="86"/>
      <c r="C252" s="86"/>
      <c r="D252" s="82"/>
      <c r="E252" s="80"/>
      <c r="F252" s="80"/>
      <c r="G252" s="80"/>
      <c r="H252" s="87"/>
      <c r="I252" s="65"/>
      <c r="K252" s="67"/>
      <c r="L252" s="67"/>
      <c r="M252" s="67"/>
      <c r="N252" s="67"/>
      <c r="O252" s="67"/>
      <c r="P252" s="67"/>
      <c r="Q252" s="67"/>
      <c r="R252" s="67"/>
    </row>
    <row r="253" spans="1:18" s="66" customFormat="1">
      <c r="A253" s="80"/>
      <c r="B253" s="86"/>
      <c r="C253" s="86"/>
      <c r="D253" s="82"/>
      <c r="E253" s="80"/>
      <c r="F253" s="80"/>
      <c r="G253" s="80"/>
      <c r="H253" s="87"/>
      <c r="I253" s="65"/>
      <c r="K253" s="67"/>
      <c r="L253" s="67"/>
      <c r="M253" s="67"/>
      <c r="N253" s="67"/>
      <c r="O253" s="67"/>
      <c r="P253" s="67"/>
      <c r="Q253" s="67"/>
      <c r="R253" s="67"/>
    </row>
    <row r="254" spans="1:18" s="66" customFormat="1">
      <c r="A254" s="80"/>
      <c r="B254" s="86"/>
      <c r="C254" s="86"/>
      <c r="D254" s="82"/>
      <c r="E254" s="80"/>
      <c r="F254" s="80"/>
      <c r="G254" s="80"/>
      <c r="H254" s="87"/>
      <c r="I254" s="65"/>
      <c r="K254" s="67"/>
      <c r="L254" s="67"/>
      <c r="M254" s="67"/>
      <c r="N254" s="67"/>
      <c r="O254" s="67"/>
      <c r="P254" s="67"/>
      <c r="Q254" s="67"/>
      <c r="R254" s="67"/>
    </row>
    <row r="255" spans="1:18" s="66" customFormat="1">
      <c r="A255" s="80"/>
      <c r="B255" s="86"/>
      <c r="C255" s="86"/>
      <c r="D255" s="82"/>
      <c r="E255" s="80"/>
      <c r="F255" s="80"/>
      <c r="G255" s="80"/>
      <c r="H255" s="87"/>
      <c r="I255" s="65"/>
      <c r="K255" s="67"/>
      <c r="L255" s="67"/>
      <c r="M255" s="67"/>
      <c r="N255" s="67"/>
      <c r="O255" s="67"/>
      <c r="P255" s="67"/>
      <c r="Q255" s="67"/>
      <c r="R255" s="67"/>
    </row>
    <row r="256" spans="1:18" s="66" customFormat="1">
      <c r="A256" s="80"/>
      <c r="B256" s="86"/>
      <c r="C256" s="86"/>
      <c r="D256" s="82"/>
      <c r="E256" s="80"/>
      <c r="F256" s="80"/>
      <c r="G256" s="80"/>
      <c r="H256" s="87"/>
      <c r="I256" s="65"/>
      <c r="K256" s="67"/>
      <c r="L256" s="67"/>
      <c r="M256" s="67"/>
      <c r="N256" s="67"/>
      <c r="O256" s="67"/>
      <c r="P256" s="67"/>
      <c r="Q256" s="67"/>
      <c r="R256" s="67"/>
    </row>
    <row r="257" spans="1:18" s="66" customFormat="1">
      <c r="A257" s="80"/>
      <c r="B257" s="86"/>
      <c r="C257" s="86"/>
      <c r="D257" s="82"/>
      <c r="E257" s="80"/>
      <c r="F257" s="80"/>
      <c r="G257" s="80"/>
      <c r="H257" s="87"/>
      <c r="I257" s="65"/>
      <c r="K257" s="67"/>
      <c r="L257" s="67"/>
      <c r="M257" s="67"/>
      <c r="N257" s="67"/>
      <c r="O257" s="67"/>
      <c r="P257" s="67"/>
      <c r="Q257" s="67"/>
      <c r="R257" s="67"/>
    </row>
    <row r="258" spans="1:18" s="66" customFormat="1">
      <c r="A258" s="80"/>
      <c r="B258" s="86"/>
      <c r="C258" s="86"/>
      <c r="D258" s="82"/>
      <c r="E258" s="80"/>
      <c r="F258" s="80"/>
      <c r="G258" s="80"/>
      <c r="H258" s="87"/>
      <c r="I258" s="65"/>
      <c r="K258" s="67"/>
      <c r="L258" s="67"/>
      <c r="M258" s="67"/>
      <c r="N258" s="67"/>
      <c r="O258" s="67"/>
      <c r="P258" s="67"/>
      <c r="Q258" s="67"/>
      <c r="R258" s="67"/>
    </row>
    <row r="259" spans="1:18" s="66" customFormat="1">
      <c r="A259" s="80"/>
      <c r="B259" s="86"/>
      <c r="C259" s="86"/>
      <c r="D259" s="82"/>
      <c r="E259" s="80"/>
      <c r="F259" s="80"/>
      <c r="G259" s="80"/>
      <c r="H259" s="87"/>
      <c r="I259" s="65"/>
      <c r="K259" s="67"/>
      <c r="L259" s="67"/>
      <c r="M259" s="67"/>
      <c r="N259" s="67"/>
      <c r="O259" s="67"/>
      <c r="P259" s="67"/>
      <c r="Q259" s="67"/>
      <c r="R259" s="67"/>
    </row>
    <row r="260" spans="1:18" s="66" customFormat="1">
      <c r="A260" s="80"/>
      <c r="B260" s="86"/>
      <c r="C260" s="86"/>
      <c r="D260" s="82"/>
      <c r="E260" s="80"/>
      <c r="F260" s="80"/>
      <c r="G260" s="80"/>
      <c r="H260" s="87"/>
      <c r="I260" s="65"/>
      <c r="K260" s="67"/>
      <c r="L260" s="67"/>
      <c r="M260" s="67"/>
      <c r="N260" s="67"/>
      <c r="O260" s="67"/>
      <c r="P260" s="67"/>
      <c r="Q260" s="67"/>
      <c r="R260" s="67"/>
    </row>
    <row r="261" spans="1:18" s="66" customFormat="1">
      <c r="A261" s="80"/>
      <c r="B261" s="86"/>
      <c r="C261" s="86"/>
      <c r="D261" s="82"/>
      <c r="E261" s="80"/>
      <c r="F261" s="80"/>
      <c r="G261" s="80"/>
      <c r="H261" s="87"/>
      <c r="I261" s="65"/>
      <c r="K261" s="67"/>
      <c r="L261" s="67"/>
      <c r="M261" s="67"/>
      <c r="N261" s="67"/>
      <c r="O261" s="67"/>
      <c r="P261" s="67"/>
      <c r="Q261" s="67"/>
      <c r="R261" s="67"/>
    </row>
    <row r="262" spans="1:18" s="66" customFormat="1">
      <c r="A262" s="80"/>
      <c r="B262" s="86"/>
      <c r="C262" s="86"/>
      <c r="D262" s="82"/>
      <c r="E262" s="80"/>
      <c r="F262" s="80"/>
      <c r="G262" s="80"/>
      <c r="H262" s="87"/>
      <c r="I262" s="65"/>
      <c r="K262" s="67"/>
      <c r="L262" s="67"/>
      <c r="M262" s="67"/>
      <c r="N262" s="67"/>
      <c r="O262" s="67"/>
      <c r="P262" s="67"/>
      <c r="Q262" s="67"/>
      <c r="R262" s="67"/>
    </row>
    <row r="263" spans="1:18" s="66" customFormat="1">
      <c r="A263" s="80"/>
      <c r="B263" s="86"/>
      <c r="C263" s="86"/>
      <c r="D263" s="82"/>
      <c r="E263" s="80"/>
      <c r="F263" s="80"/>
      <c r="G263" s="80"/>
      <c r="H263" s="87"/>
      <c r="I263" s="65"/>
      <c r="K263" s="67"/>
      <c r="L263" s="67"/>
      <c r="M263" s="67"/>
      <c r="N263" s="67"/>
      <c r="O263" s="67"/>
      <c r="P263" s="67"/>
      <c r="Q263" s="67"/>
      <c r="R263" s="67"/>
    </row>
    <row r="264" spans="1:18" s="66" customFormat="1">
      <c r="A264" s="80"/>
      <c r="B264" s="86"/>
      <c r="C264" s="86"/>
      <c r="D264" s="82"/>
      <c r="E264" s="80"/>
      <c r="F264" s="80"/>
      <c r="G264" s="80"/>
      <c r="H264" s="87"/>
      <c r="I264" s="65"/>
      <c r="K264" s="67"/>
      <c r="L264" s="67"/>
      <c r="M264" s="67"/>
      <c r="N264" s="67"/>
      <c r="O264" s="67"/>
      <c r="P264" s="67"/>
      <c r="Q264" s="67"/>
      <c r="R264" s="67"/>
    </row>
    <row r="265" spans="1:18" s="66" customFormat="1">
      <c r="A265" s="80"/>
      <c r="B265" s="86"/>
      <c r="C265" s="86"/>
      <c r="D265" s="82"/>
      <c r="E265" s="80"/>
      <c r="F265" s="80"/>
      <c r="G265" s="80"/>
      <c r="H265" s="87"/>
      <c r="I265" s="65"/>
      <c r="K265" s="67"/>
      <c r="L265" s="67"/>
      <c r="M265" s="67"/>
      <c r="N265" s="67"/>
      <c r="O265" s="67"/>
      <c r="P265" s="67"/>
      <c r="Q265" s="67"/>
      <c r="R265" s="67"/>
    </row>
    <row r="266" spans="1:18" s="66" customFormat="1">
      <c r="A266" s="80"/>
      <c r="B266" s="86"/>
      <c r="C266" s="86"/>
      <c r="D266" s="82"/>
      <c r="E266" s="80"/>
      <c r="F266" s="80"/>
      <c r="G266" s="80"/>
      <c r="H266" s="87"/>
      <c r="I266" s="65"/>
      <c r="K266" s="67"/>
      <c r="L266" s="67"/>
      <c r="M266" s="67"/>
      <c r="N266" s="67"/>
      <c r="O266" s="67"/>
      <c r="P266" s="67"/>
      <c r="Q266" s="67"/>
      <c r="R266" s="67"/>
    </row>
    <row r="267" spans="1:18" s="66" customFormat="1">
      <c r="A267" s="80"/>
      <c r="B267" s="86"/>
      <c r="C267" s="86"/>
      <c r="D267" s="82"/>
      <c r="E267" s="80"/>
      <c r="F267" s="80"/>
      <c r="G267" s="80"/>
      <c r="H267" s="87"/>
      <c r="I267" s="65"/>
      <c r="K267" s="67"/>
      <c r="L267" s="67"/>
      <c r="M267" s="67"/>
      <c r="N267" s="67"/>
      <c r="O267" s="67"/>
      <c r="P267" s="67"/>
      <c r="Q267" s="67"/>
      <c r="R267" s="67"/>
    </row>
    <row r="268" spans="1:18" s="66" customFormat="1">
      <c r="A268" s="80"/>
      <c r="B268" s="86"/>
      <c r="C268" s="86"/>
      <c r="D268" s="82"/>
      <c r="E268" s="80"/>
      <c r="F268" s="80"/>
      <c r="G268" s="80"/>
      <c r="H268" s="87"/>
      <c r="I268" s="65"/>
      <c r="K268" s="67"/>
      <c r="L268" s="67"/>
      <c r="M268" s="67"/>
      <c r="N268" s="67"/>
      <c r="O268" s="67"/>
      <c r="P268" s="67"/>
      <c r="Q268" s="67"/>
      <c r="R268" s="67"/>
    </row>
    <row r="269" spans="1:18" s="66" customFormat="1">
      <c r="A269" s="80"/>
      <c r="B269" s="86"/>
      <c r="C269" s="86"/>
      <c r="D269" s="82"/>
      <c r="E269" s="80"/>
      <c r="F269" s="80"/>
      <c r="G269" s="80"/>
      <c r="H269" s="87"/>
      <c r="I269" s="65"/>
      <c r="K269" s="67"/>
      <c r="L269" s="67"/>
      <c r="M269" s="67"/>
      <c r="N269" s="67"/>
      <c r="O269" s="67"/>
      <c r="P269" s="67"/>
      <c r="Q269" s="67"/>
      <c r="R269" s="67"/>
    </row>
    <row r="270" spans="1:18" s="66" customFormat="1">
      <c r="A270" s="80"/>
      <c r="B270" s="86"/>
      <c r="C270" s="86"/>
      <c r="D270" s="82"/>
      <c r="E270" s="80"/>
      <c r="F270" s="80"/>
      <c r="G270" s="80"/>
      <c r="H270" s="87"/>
      <c r="I270" s="65"/>
      <c r="K270" s="67"/>
      <c r="L270" s="67"/>
      <c r="M270" s="67"/>
      <c r="N270" s="67"/>
      <c r="O270" s="67"/>
      <c r="P270" s="67"/>
      <c r="Q270" s="67"/>
      <c r="R270" s="67"/>
    </row>
    <row r="271" spans="1:18" s="66" customFormat="1">
      <c r="A271" s="80"/>
      <c r="B271" s="86"/>
      <c r="C271" s="86"/>
      <c r="D271" s="82"/>
      <c r="E271" s="80"/>
      <c r="F271" s="80"/>
      <c r="G271" s="80"/>
      <c r="H271" s="87"/>
      <c r="I271" s="65"/>
      <c r="K271" s="67"/>
      <c r="L271" s="67"/>
      <c r="M271" s="67"/>
      <c r="N271" s="67"/>
      <c r="O271" s="67"/>
      <c r="P271" s="67"/>
      <c r="Q271" s="67"/>
      <c r="R271" s="67"/>
    </row>
    <row r="272" spans="1:18" s="66" customFormat="1">
      <c r="A272" s="80"/>
      <c r="B272" s="86"/>
      <c r="C272" s="86"/>
      <c r="D272" s="82"/>
      <c r="E272" s="80"/>
      <c r="F272" s="80"/>
      <c r="G272" s="80"/>
      <c r="H272" s="87"/>
      <c r="I272" s="65"/>
      <c r="K272" s="67"/>
      <c r="L272" s="67"/>
      <c r="M272" s="67"/>
      <c r="N272" s="67"/>
      <c r="O272" s="67"/>
      <c r="P272" s="67"/>
      <c r="Q272" s="67"/>
      <c r="R272" s="67"/>
    </row>
    <row r="273" spans="1:18" s="66" customFormat="1">
      <c r="A273" s="80"/>
      <c r="B273" s="86"/>
      <c r="C273" s="86"/>
      <c r="D273" s="82"/>
      <c r="E273" s="80"/>
      <c r="F273" s="80"/>
      <c r="G273" s="80"/>
      <c r="H273" s="87"/>
      <c r="I273" s="65"/>
      <c r="K273" s="67"/>
      <c r="L273" s="67"/>
      <c r="M273" s="67"/>
      <c r="N273" s="67"/>
      <c r="O273" s="67"/>
      <c r="P273" s="67"/>
      <c r="Q273" s="67"/>
      <c r="R273" s="67"/>
    </row>
    <row r="274" spans="1:18" s="66" customFormat="1">
      <c r="A274" s="80"/>
      <c r="B274" s="86"/>
      <c r="C274" s="86"/>
      <c r="D274" s="82"/>
      <c r="E274" s="80"/>
      <c r="F274" s="80"/>
      <c r="G274" s="80"/>
      <c r="H274" s="87"/>
      <c r="I274" s="65"/>
      <c r="K274" s="67"/>
      <c r="L274" s="67"/>
      <c r="M274" s="67"/>
      <c r="N274" s="67"/>
      <c r="O274" s="67"/>
      <c r="P274" s="67"/>
      <c r="Q274" s="67"/>
      <c r="R274" s="67"/>
    </row>
    <row r="275" spans="1:18" s="66" customFormat="1">
      <c r="A275" s="80"/>
      <c r="B275" s="86"/>
      <c r="C275" s="86"/>
      <c r="D275" s="82"/>
      <c r="E275" s="80"/>
      <c r="F275" s="80"/>
      <c r="G275" s="80"/>
      <c r="H275" s="87"/>
      <c r="I275" s="65"/>
      <c r="K275" s="67"/>
      <c r="L275" s="67"/>
      <c r="M275" s="67"/>
      <c r="N275" s="67"/>
      <c r="O275" s="67"/>
      <c r="P275" s="67"/>
      <c r="Q275" s="67"/>
      <c r="R275" s="67"/>
    </row>
    <row r="276" spans="1:18" s="66" customFormat="1">
      <c r="A276" s="80"/>
      <c r="B276" s="86"/>
      <c r="C276" s="86"/>
      <c r="D276" s="82"/>
      <c r="E276" s="80"/>
      <c r="F276" s="80"/>
      <c r="G276" s="80"/>
      <c r="H276" s="87"/>
      <c r="I276" s="65"/>
      <c r="K276" s="67"/>
      <c r="L276" s="67"/>
      <c r="M276" s="67"/>
      <c r="N276" s="67"/>
      <c r="O276" s="67"/>
      <c r="P276" s="67"/>
      <c r="Q276" s="67"/>
      <c r="R276" s="67"/>
    </row>
    <row r="277" spans="1:18" s="66" customFormat="1">
      <c r="A277" s="80"/>
      <c r="B277" s="86"/>
      <c r="C277" s="86"/>
      <c r="D277" s="82"/>
      <c r="E277" s="80"/>
      <c r="F277" s="80"/>
      <c r="G277" s="80"/>
      <c r="H277" s="87"/>
      <c r="I277" s="65"/>
      <c r="K277" s="67"/>
      <c r="L277" s="67"/>
      <c r="M277" s="67"/>
      <c r="N277" s="67"/>
      <c r="O277" s="67"/>
      <c r="P277" s="67"/>
      <c r="Q277" s="67"/>
      <c r="R277" s="67"/>
    </row>
    <row r="278" spans="1:18" s="66" customFormat="1">
      <c r="A278" s="80"/>
      <c r="B278" s="86"/>
      <c r="C278" s="86"/>
      <c r="D278" s="82"/>
      <c r="E278" s="80"/>
      <c r="F278" s="80"/>
      <c r="G278" s="80"/>
      <c r="H278" s="87"/>
      <c r="I278" s="65"/>
      <c r="K278" s="67"/>
      <c r="L278" s="67"/>
      <c r="M278" s="67"/>
      <c r="N278" s="67"/>
      <c r="O278" s="67"/>
      <c r="P278" s="67"/>
      <c r="Q278" s="67"/>
      <c r="R278" s="67"/>
    </row>
    <row r="279" spans="1:18" s="66" customFormat="1">
      <c r="A279" s="80"/>
      <c r="B279" s="86"/>
      <c r="C279" s="86"/>
      <c r="D279" s="82"/>
      <c r="E279" s="80"/>
      <c r="F279" s="80"/>
      <c r="G279" s="80"/>
      <c r="H279" s="87"/>
      <c r="I279" s="65"/>
      <c r="K279" s="67"/>
      <c r="L279" s="67"/>
      <c r="M279" s="67"/>
      <c r="N279" s="67"/>
      <c r="O279" s="67"/>
      <c r="P279" s="67"/>
      <c r="Q279" s="67"/>
      <c r="R279" s="67"/>
    </row>
    <row r="280" spans="1:18" s="66" customFormat="1">
      <c r="A280" s="80"/>
      <c r="B280" s="86"/>
      <c r="C280" s="86"/>
      <c r="D280" s="82"/>
      <c r="E280" s="80"/>
      <c r="F280" s="80"/>
      <c r="G280" s="80"/>
      <c r="H280" s="87"/>
      <c r="I280" s="65"/>
      <c r="K280" s="67"/>
      <c r="L280" s="67"/>
      <c r="M280" s="67"/>
      <c r="N280" s="67"/>
      <c r="O280" s="67"/>
      <c r="P280" s="67"/>
      <c r="Q280" s="67"/>
      <c r="R280" s="67"/>
    </row>
    <row r="281" spans="1:18" s="66" customFormat="1">
      <c r="A281" s="80"/>
      <c r="B281" s="86"/>
      <c r="C281" s="86"/>
      <c r="D281" s="82"/>
      <c r="E281" s="80"/>
      <c r="F281" s="80"/>
      <c r="G281" s="80"/>
      <c r="H281" s="87"/>
      <c r="I281" s="65"/>
      <c r="K281" s="67"/>
      <c r="L281" s="67"/>
      <c r="M281" s="67"/>
      <c r="N281" s="67"/>
      <c r="O281" s="67"/>
      <c r="P281" s="67"/>
      <c r="Q281" s="67"/>
      <c r="R281" s="67"/>
    </row>
    <row r="282" spans="1:18" s="66" customFormat="1">
      <c r="A282" s="80"/>
      <c r="B282" s="86"/>
      <c r="C282" s="86"/>
      <c r="D282" s="82"/>
      <c r="E282" s="80"/>
      <c r="F282" s="80"/>
      <c r="G282" s="80"/>
      <c r="H282" s="87"/>
      <c r="I282" s="65"/>
      <c r="K282" s="67"/>
      <c r="L282" s="67"/>
      <c r="M282" s="67"/>
      <c r="N282" s="67"/>
      <c r="O282" s="67"/>
      <c r="P282" s="67"/>
      <c r="Q282" s="67"/>
      <c r="R282" s="67"/>
    </row>
    <row r="283" spans="1:18" s="66" customFormat="1">
      <c r="A283" s="80"/>
      <c r="B283" s="86"/>
      <c r="C283" s="86"/>
      <c r="D283" s="82"/>
      <c r="E283" s="80"/>
      <c r="F283" s="80"/>
      <c r="G283" s="80"/>
      <c r="H283" s="87"/>
      <c r="I283" s="65"/>
      <c r="K283" s="67"/>
      <c r="L283" s="67"/>
      <c r="M283" s="67"/>
      <c r="N283" s="67"/>
      <c r="O283" s="67"/>
      <c r="P283" s="67"/>
      <c r="Q283" s="67"/>
      <c r="R283" s="67"/>
    </row>
    <row r="284" spans="1:18" s="66" customFormat="1">
      <c r="A284" s="80"/>
      <c r="B284" s="86"/>
      <c r="C284" s="86"/>
      <c r="D284" s="82"/>
      <c r="E284" s="80"/>
      <c r="F284" s="80"/>
      <c r="G284" s="80"/>
      <c r="H284" s="87"/>
      <c r="I284" s="65"/>
      <c r="K284" s="67"/>
      <c r="L284" s="67"/>
      <c r="M284" s="67"/>
      <c r="N284" s="67"/>
      <c r="O284" s="67"/>
      <c r="P284" s="67"/>
      <c r="Q284" s="67"/>
      <c r="R284" s="67"/>
    </row>
    <row r="285" spans="1:18" s="66" customFormat="1">
      <c r="A285" s="80"/>
      <c r="B285" s="86"/>
      <c r="C285" s="86"/>
      <c r="D285" s="82"/>
      <c r="E285" s="80"/>
      <c r="F285" s="80"/>
      <c r="G285" s="80"/>
      <c r="H285" s="87"/>
      <c r="I285" s="65"/>
      <c r="K285" s="67"/>
      <c r="L285" s="67"/>
      <c r="M285" s="67"/>
      <c r="N285" s="67"/>
      <c r="O285" s="67"/>
      <c r="P285" s="67"/>
      <c r="Q285" s="67"/>
      <c r="R285" s="67"/>
    </row>
    <row r="286" spans="1:18" s="66" customFormat="1">
      <c r="A286" s="80"/>
      <c r="B286" s="86"/>
      <c r="C286" s="86"/>
      <c r="D286" s="82"/>
      <c r="E286" s="80"/>
      <c r="F286" s="80"/>
      <c r="G286" s="80"/>
      <c r="H286" s="87"/>
      <c r="I286" s="65"/>
      <c r="K286" s="67"/>
      <c r="L286" s="67"/>
      <c r="M286" s="67"/>
      <c r="N286" s="67"/>
      <c r="O286" s="67"/>
      <c r="P286" s="67"/>
      <c r="Q286" s="67"/>
      <c r="R286" s="67"/>
    </row>
    <row r="287" spans="1:18" s="66" customFormat="1">
      <c r="A287" s="80"/>
      <c r="B287" s="86"/>
      <c r="C287" s="86"/>
      <c r="D287" s="82"/>
      <c r="E287" s="80"/>
      <c r="F287" s="80"/>
      <c r="G287" s="80"/>
      <c r="H287" s="87"/>
      <c r="I287" s="65"/>
      <c r="K287" s="67"/>
      <c r="L287" s="67"/>
      <c r="M287" s="67"/>
      <c r="N287" s="67"/>
      <c r="O287" s="67"/>
      <c r="P287" s="67"/>
      <c r="Q287" s="67"/>
      <c r="R287" s="67"/>
    </row>
    <row r="288" spans="1:18" s="66" customFormat="1">
      <c r="A288" s="80"/>
      <c r="B288" s="86"/>
      <c r="C288" s="86"/>
      <c r="D288" s="82"/>
      <c r="E288" s="80"/>
      <c r="F288" s="80"/>
      <c r="G288" s="80"/>
      <c r="H288" s="87"/>
      <c r="I288" s="65"/>
      <c r="K288" s="67"/>
      <c r="L288" s="67"/>
      <c r="M288" s="67"/>
      <c r="N288" s="67"/>
      <c r="O288" s="67"/>
      <c r="P288" s="67"/>
      <c r="Q288" s="67"/>
      <c r="R288" s="67"/>
    </row>
    <row r="289" spans="1:18" s="66" customFormat="1">
      <c r="A289" s="80"/>
      <c r="B289" s="86"/>
      <c r="C289" s="86"/>
      <c r="D289" s="82"/>
      <c r="E289" s="80"/>
      <c r="F289" s="80"/>
      <c r="G289" s="80"/>
      <c r="H289" s="87"/>
      <c r="I289" s="65"/>
      <c r="K289" s="67"/>
      <c r="L289" s="67"/>
      <c r="M289" s="67"/>
      <c r="N289" s="67"/>
      <c r="O289" s="67"/>
      <c r="P289" s="67"/>
      <c r="Q289" s="67"/>
      <c r="R289" s="67"/>
    </row>
    <row r="290" spans="1:18" s="66" customFormat="1">
      <c r="A290" s="80"/>
      <c r="B290" s="86"/>
      <c r="C290" s="86"/>
      <c r="D290" s="82"/>
      <c r="E290" s="80"/>
      <c r="F290" s="80"/>
      <c r="G290" s="80"/>
      <c r="H290" s="87"/>
      <c r="I290" s="65"/>
      <c r="K290" s="67"/>
      <c r="L290" s="67"/>
      <c r="M290" s="67"/>
      <c r="N290" s="67"/>
      <c r="O290" s="67"/>
      <c r="P290" s="67"/>
      <c r="Q290" s="67"/>
      <c r="R290" s="67"/>
    </row>
    <row r="291" spans="1:18" s="66" customFormat="1">
      <c r="A291" s="80"/>
      <c r="B291" s="86"/>
      <c r="C291" s="86"/>
      <c r="D291" s="82"/>
      <c r="E291" s="80"/>
      <c r="F291" s="80"/>
      <c r="G291" s="80"/>
      <c r="H291" s="87"/>
      <c r="I291" s="65"/>
      <c r="K291" s="67"/>
      <c r="L291" s="67"/>
      <c r="M291" s="67"/>
      <c r="N291" s="67"/>
      <c r="O291" s="67"/>
      <c r="P291" s="67"/>
      <c r="Q291" s="67"/>
      <c r="R291" s="67"/>
    </row>
    <row r="292" spans="1:18" s="66" customFormat="1">
      <c r="A292" s="80"/>
      <c r="B292" s="86"/>
      <c r="C292" s="86"/>
      <c r="D292" s="82"/>
      <c r="E292" s="80"/>
      <c r="F292" s="80"/>
      <c r="G292" s="80"/>
      <c r="H292" s="87"/>
      <c r="I292" s="65"/>
      <c r="K292" s="67"/>
      <c r="L292" s="67"/>
      <c r="M292" s="67"/>
      <c r="N292" s="67"/>
      <c r="O292" s="67"/>
      <c r="P292" s="67"/>
      <c r="Q292" s="67"/>
      <c r="R292" s="67"/>
    </row>
    <row r="293" spans="1:18" s="66" customFormat="1">
      <c r="A293" s="80"/>
      <c r="B293" s="86"/>
      <c r="C293" s="86"/>
      <c r="D293" s="82"/>
      <c r="E293" s="80"/>
      <c r="F293" s="80"/>
      <c r="G293" s="80"/>
      <c r="H293" s="87"/>
      <c r="I293" s="65"/>
      <c r="K293" s="67"/>
      <c r="L293" s="67"/>
      <c r="M293" s="67"/>
      <c r="N293" s="67"/>
      <c r="O293" s="67"/>
      <c r="P293" s="67"/>
      <c r="Q293" s="67"/>
      <c r="R293" s="67"/>
    </row>
    <row r="294" spans="1:18" s="66" customFormat="1">
      <c r="A294" s="80"/>
      <c r="B294" s="86"/>
      <c r="C294" s="86"/>
      <c r="D294" s="82"/>
      <c r="E294" s="80"/>
      <c r="F294" s="80"/>
      <c r="G294" s="80"/>
      <c r="H294" s="87"/>
      <c r="I294" s="65"/>
      <c r="K294" s="67"/>
      <c r="L294" s="67"/>
      <c r="M294" s="67"/>
      <c r="N294" s="67"/>
      <c r="O294" s="67"/>
      <c r="P294" s="67"/>
      <c r="Q294" s="67"/>
      <c r="R294" s="67"/>
    </row>
    <row r="295" spans="1:18" s="66" customFormat="1">
      <c r="A295" s="80"/>
      <c r="B295" s="86"/>
      <c r="C295" s="86"/>
      <c r="D295" s="82"/>
      <c r="E295" s="80"/>
      <c r="F295" s="80"/>
      <c r="G295" s="80"/>
      <c r="H295" s="87"/>
      <c r="I295" s="65"/>
      <c r="K295" s="67"/>
      <c r="L295" s="67"/>
      <c r="M295" s="67"/>
      <c r="N295" s="67"/>
      <c r="O295" s="67"/>
      <c r="P295" s="67"/>
      <c r="Q295" s="67"/>
      <c r="R295" s="67"/>
    </row>
    <row r="296" spans="1:18" s="66" customFormat="1">
      <c r="A296" s="80"/>
      <c r="B296" s="86"/>
      <c r="C296" s="86"/>
      <c r="D296" s="82"/>
      <c r="E296" s="80"/>
      <c r="F296" s="80"/>
      <c r="G296" s="80"/>
      <c r="H296" s="87"/>
      <c r="I296" s="65"/>
      <c r="K296" s="67"/>
      <c r="L296" s="67"/>
      <c r="M296" s="67"/>
      <c r="N296" s="67"/>
      <c r="O296" s="67"/>
      <c r="P296" s="67"/>
      <c r="Q296" s="67"/>
      <c r="R296" s="67"/>
    </row>
    <row r="297" spans="1:18" s="66" customFormat="1">
      <c r="A297" s="80"/>
      <c r="B297" s="86"/>
      <c r="C297" s="86"/>
      <c r="D297" s="82"/>
      <c r="E297" s="80"/>
      <c r="F297" s="80"/>
      <c r="G297" s="80"/>
      <c r="H297" s="87"/>
      <c r="I297" s="65"/>
      <c r="K297" s="67"/>
      <c r="L297" s="67"/>
      <c r="M297" s="67"/>
      <c r="N297" s="67"/>
      <c r="O297" s="67"/>
      <c r="P297" s="67"/>
      <c r="Q297" s="67"/>
      <c r="R297" s="67"/>
    </row>
    <row r="298" spans="1:18" s="66" customFormat="1">
      <c r="A298" s="80"/>
      <c r="B298" s="86"/>
      <c r="C298" s="86"/>
      <c r="D298" s="82"/>
      <c r="E298" s="80"/>
      <c r="F298" s="80"/>
      <c r="G298" s="80"/>
      <c r="H298" s="87"/>
      <c r="I298" s="65"/>
      <c r="K298" s="67"/>
      <c r="L298" s="67"/>
      <c r="M298" s="67"/>
      <c r="N298" s="67"/>
      <c r="O298" s="67"/>
      <c r="P298" s="67"/>
      <c r="Q298" s="67"/>
      <c r="R298" s="67"/>
    </row>
    <row r="299" spans="1:18" s="66" customFormat="1">
      <c r="A299" s="80"/>
      <c r="B299" s="86"/>
      <c r="C299" s="86"/>
      <c r="D299" s="82"/>
      <c r="E299" s="80"/>
      <c r="F299" s="80"/>
      <c r="G299" s="80"/>
      <c r="H299" s="87"/>
      <c r="I299" s="65"/>
      <c r="K299" s="67"/>
      <c r="L299" s="67"/>
      <c r="M299" s="67"/>
      <c r="N299" s="67"/>
      <c r="O299" s="67"/>
      <c r="P299" s="67"/>
      <c r="Q299" s="67"/>
      <c r="R299" s="67"/>
    </row>
    <row r="300" spans="1:18" s="66" customFormat="1">
      <c r="A300" s="80"/>
      <c r="B300" s="86"/>
      <c r="C300" s="86"/>
      <c r="D300" s="82"/>
      <c r="E300" s="80"/>
      <c r="F300" s="80"/>
      <c r="G300" s="80"/>
      <c r="H300" s="87"/>
      <c r="I300" s="65"/>
      <c r="K300" s="67"/>
      <c r="L300" s="67"/>
      <c r="M300" s="67"/>
      <c r="N300" s="67"/>
      <c r="O300" s="67"/>
      <c r="P300" s="67"/>
      <c r="Q300" s="67"/>
      <c r="R300" s="67"/>
    </row>
    <row r="301" spans="1:18" s="66" customFormat="1">
      <c r="A301" s="80"/>
      <c r="B301" s="86"/>
      <c r="C301" s="86"/>
      <c r="D301" s="82"/>
      <c r="E301" s="80"/>
      <c r="F301" s="80"/>
      <c r="G301" s="80"/>
      <c r="H301" s="87"/>
      <c r="I301" s="65"/>
      <c r="K301" s="67"/>
      <c r="L301" s="67"/>
      <c r="M301" s="67"/>
      <c r="N301" s="67"/>
      <c r="O301" s="67"/>
      <c r="P301" s="67"/>
      <c r="Q301" s="67"/>
      <c r="R301" s="67"/>
    </row>
    <row r="302" spans="1:18" s="66" customFormat="1">
      <c r="A302" s="80"/>
      <c r="B302" s="86"/>
      <c r="C302" s="86"/>
      <c r="D302" s="82"/>
      <c r="E302" s="80"/>
      <c r="F302" s="80"/>
      <c r="G302" s="80"/>
      <c r="H302" s="87"/>
      <c r="I302" s="65"/>
      <c r="K302" s="67"/>
      <c r="L302" s="67"/>
      <c r="M302" s="67"/>
      <c r="N302" s="67"/>
      <c r="O302" s="67"/>
      <c r="P302" s="67"/>
      <c r="Q302" s="67"/>
      <c r="R302" s="67"/>
    </row>
    <row r="303" spans="1:18" s="66" customFormat="1">
      <c r="A303" s="80"/>
      <c r="B303" s="86"/>
      <c r="C303" s="86"/>
      <c r="D303" s="82"/>
      <c r="E303" s="80"/>
      <c r="F303" s="80"/>
      <c r="G303" s="80"/>
      <c r="H303" s="87"/>
      <c r="I303" s="65"/>
      <c r="K303" s="67"/>
      <c r="L303" s="67"/>
      <c r="M303" s="67"/>
      <c r="N303" s="67"/>
      <c r="O303" s="67"/>
      <c r="P303" s="67"/>
      <c r="Q303" s="67"/>
      <c r="R303" s="67"/>
    </row>
    <row r="304" spans="1:18" s="66" customFormat="1">
      <c r="A304" s="80"/>
      <c r="B304" s="86"/>
      <c r="C304" s="86"/>
      <c r="D304" s="82"/>
      <c r="E304" s="80"/>
      <c r="F304" s="80"/>
      <c r="G304" s="80"/>
      <c r="H304" s="87"/>
      <c r="I304" s="65"/>
      <c r="K304" s="67"/>
      <c r="L304" s="67"/>
      <c r="M304" s="67"/>
      <c r="N304" s="67"/>
      <c r="O304" s="67"/>
      <c r="P304" s="67"/>
      <c r="Q304" s="67"/>
      <c r="R304" s="67"/>
    </row>
    <row r="305" spans="1:18" s="66" customFormat="1">
      <c r="A305" s="80"/>
      <c r="B305" s="86"/>
      <c r="C305" s="86"/>
      <c r="D305" s="82"/>
      <c r="E305" s="80"/>
      <c r="F305" s="80"/>
      <c r="G305" s="80"/>
      <c r="H305" s="87"/>
      <c r="I305" s="65"/>
      <c r="K305" s="67"/>
      <c r="L305" s="67"/>
      <c r="M305" s="67"/>
      <c r="N305" s="67"/>
      <c r="O305" s="67"/>
      <c r="P305" s="67"/>
      <c r="Q305" s="67"/>
      <c r="R305" s="67"/>
    </row>
    <row r="306" spans="1:18" s="66" customFormat="1">
      <c r="A306" s="80"/>
      <c r="B306" s="86"/>
      <c r="C306" s="86"/>
      <c r="D306" s="82"/>
      <c r="E306" s="80"/>
      <c r="F306" s="80"/>
      <c r="G306" s="80"/>
      <c r="H306" s="87"/>
      <c r="I306" s="65"/>
      <c r="K306" s="67"/>
      <c r="L306" s="67"/>
      <c r="M306" s="67"/>
      <c r="N306" s="67"/>
      <c r="O306" s="67"/>
      <c r="P306" s="67"/>
      <c r="Q306" s="67"/>
      <c r="R306" s="67"/>
    </row>
    <row r="307" spans="1:18" s="66" customFormat="1">
      <c r="A307" s="80"/>
      <c r="B307" s="86"/>
      <c r="C307" s="86"/>
      <c r="D307" s="82"/>
      <c r="E307" s="80"/>
      <c r="F307" s="80"/>
      <c r="G307" s="80"/>
      <c r="H307" s="87"/>
      <c r="I307" s="65"/>
      <c r="K307" s="67"/>
      <c r="L307" s="67"/>
      <c r="M307" s="67"/>
      <c r="N307" s="67"/>
      <c r="O307" s="67"/>
      <c r="P307" s="67"/>
      <c r="Q307" s="67"/>
      <c r="R307" s="67"/>
    </row>
    <row r="308" spans="1:18" s="66" customFormat="1">
      <c r="A308" s="80"/>
      <c r="B308" s="86"/>
      <c r="C308" s="86"/>
      <c r="D308" s="82"/>
      <c r="E308" s="80"/>
      <c r="F308" s="80"/>
      <c r="G308" s="80"/>
      <c r="H308" s="87"/>
      <c r="I308" s="65"/>
      <c r="K308" s="67"/>
      <c r="L308" s="67"/>
      <c r="M308" s="67"/>
      <c r="N308" s="67"/>
      <c r="O308" s="67"/>
      <c r="P308" s="67"/>
      <c r="Q308" s="67"/>
      <c r="R308" s="67"/>
    </row>
    <row r="309" spans="1:18" s="66" customFormat="1">
      <c r="A309" s="80"/>
      <c r="B309" s="86"/>
      <c r="C309" s="86"/>
      <c r="D309" s="82"/>
      <c r="E309" s="80"/>
      <c r="F309" s="80"/>
      <c r="G309" s="80"/>
      <c r="H309" s="87"/>
      <c r="I309" s="65"/>
      <c r="K309" s="67"/>
      <c r="L309" s="67"/>
      <c r="M309" s="67"/>
      <c r="N309" s="67"/>
      <c r="O309" s="67"/>
      <c r="P309" s="67"/>
      <c r="Q309" s="67"/>
      <c r="R309" s="67"/>
    </row>
    <row r="310" spans="1:18" s="66" customFormat="1">
      <c r="A310" s="80"/>
      <c r="B310" s="86"/>
      <c r="C310" s="86"/>
      <c r="D310" s="82"/>
      <c r="E310" s="80"/>
      <c r="F310" s="80"/>
      <c r="G310" s="80"/>
      <c r="H310" s="87"/>
      <c r="I310" s="65"/>
      <c r="K310" s="67"/>
      <c r="L310" s="67"/>
      <c r="M310" s="67"/>
      <c r="N310" s="67"/>
      <c r="O310" s="67"/>
      <c r="P310" s="67"/>
      <c r="Q310" s="67"/>
      <c r="R310" s="67"/>
    </row>
    <row r="311" spans="1:18" s="66" customFormat="1">
      <c r="A311" s="80"/>
      <c r="B311" s="86"/>
      <c r="C311" s="86"/>
      <c r="D311" s="82"/>
      <c r="E311" s="80"/>
      <c r="F311" s="80"/>
      <c r="G311" s="80"/>
      <c r="H311" s="87"/>
      <c r="I311" s="65"/>
      <c r="K311" s="67"/>
      <c r="L311" s="67"/>
      <c r="M311" s="67"/>
      <c r="N311" s="67"/>
      <c r="O311" s="67"/>
      <c r="P311" s="67"/>
      <c r="Q311" s="67"/>
      <c r="R311" s="67"/>
    </row>
    <row r="312" spans="1:18" s="66" customFormat="1">
      <c r="A312" s="80"/>
      <c r="B312" s="86"/>
      <c r="C312" s="86"/>
      <c r="D312" s="82"/>
      <c r="E312" s="80"/>
      <c r="F312" s="80"/>
      <c r="G312" s="80"/>
      <c r="H312" s="87"/>
      <c r="I312" s="65"/>
      <c r="K312" s="67"/>
      <c r="L312" s="67"/>
      <c r="M312" s="67"/>
      <c r="N312" s="67"/>
      <c r="O312" s="67"/>
      <c r="P312" s="67"/>
      <c r="Q312" s="67"/>
      <c r="R312" s="67"/>
    </row>
    <row r="313" spans="1:18" s="66" customFormat="1">
      <c r="A313" s="80"/>
      <c r="B313" s="86"/>
      <c r="C313" s="86"/>
      <c r="D313" s="82"/>
      <c r="E313" s="80"/>
      <c r="F313" s="80"/>
      <c r="G313" s="80"/>
      <c r="H313" s="87"/>
      <c r="I313" s="65"/>
      <c r="K313" s="67"/>
      <c r="L313" s="67"/>
      <c r="M313" s="67"/>
      <c r="N313" s="67"/>
      <c r="O313" s="67"/>
      <c r="P313" s="67"/>
      <c r="Q313" s="67"/>
      <c r="R313" s="67"/>
    </row>
    <row r="314" spans="1:18" s="66" customFormat="1">
      <c r="A314" s="80"/>
      <c r="B314" s="86"/>
      <c r="C314" s="86"/>
      <c r="D314" s="82"/>
      <c r="E314" s="80"/>
      <c r="F314" s="80"/>
      <c r="G314" s="80"/>
      <c r="H314" s="87"/>
      <c r="I314" s="65"/>
      <c r="K314" s="67"/>
      <c r="L314" s="67"/>
      <c r="M314" s="67"/>
      <c r="N314" s="67"/>
      <c r="O314" s="67"/>
      <c r="P314" s="67"/>
      <c r="Q314" s="67"/>
      <c r="R314" s="67"/>
    </row>
    <row r="315" spans="1:18" s="66" customFormat="1">
      <c r="A315" s="80"/>
      <c r="B315" s="86"/>
      <c r="C315" s="86"/>
      <c r="D315" s="82"/>
      <c r="E315" s="80"/>
      <c r="F315" s="80"/>
      <c r="G315" s="80"/>
      <c r="H315" s="87"/>
      <c r="I315" s="65"/>
      <c r="K315" s="67"/>
      <c r="L315" s="67"/>
      <c r="M315" s="67"/>
      <c r="N315" s="67"/>
      <c r="O315" s="67"/>
      <c r="P315" s="67"/>
      <c r="Q315" s="67"/>
      <c r="R315" s="67"/>
    </row>
    <row r="316" spans="1:18" s="66" customFormat="1">
      <c r="A316" s="80"/>
      <c r="B316" s="86"/>
      <c r="C316" s="86"/>
      <c r="D316" s="82"/>
      <c r="E316" s="80"/>
      <c r="F316" s="80"/>
      <c r="G316" s="80"/>
      <c r="H316" s="87"/>
      <c r="I316" s="65"/>
      <c r="K316" s="67"/>
      <c r="L316" s="67"/>
      <c r="M316" s="67"/>
      <c r="N316" s="67"/>
      <c r="O316" s="67"/>
      <c r="P316" s="67"/>
      <c r="Q316" s="67"/>
      <c r="R316" s="67"/>
    </row>
    <row r="317" spans="1:18" s="66" customFormat="1">
      <c r="A317" s="80"/>
      <c r="B317" s="86"/>
      <c r="C317" s="86"/>
      <c r="D317" s="82"/>
      <c r="E317" s="80"/>
      <c r="F317" s="80"/>
      <c r="G317" s="80"/>
      <c r="H317" s="87"/>
      <c r="I317" s="65"/>
      <c r="K317" s="67"/>
      <c r="L317" s="67"/>
      <c r="M317" s="67"/>
      <c r="N317" s="67"/>
      <c r="O317" s="67"/>
      <c r="P317" s="67"/>
      <c r="Q317" s="67"/>
      <c r="R317" s="67"/>
    </row>
    <row r="318" spans="1:18" s="66" customFormat="1">
      <c r="A318" s="80"/>
      <c r="B318" s="86"/>
      <c r="C318" s="86"/>
      <c r="D318" s="82"/>
      <c r="E318" s="80"/>
      <c r="F318" s="80"/>
      <c r="G318" s="80"/>
      <c r="H318" s="87"/>
      <c r="I318" s="65"/>
      <c r="K318" s="67"/>
      <c r="L318" s="67"/>
      <c r="M318" s="67"/>
      <c r="N318" s="67"/>
      <c r="O318" s="67"/>
      <c r="P318" s="67"/>
      <c r="Q318" s="67"/>
      <c r="R318" s="67"/>
    </row>
    <row r="319" spans="1:18" s="66" customFormat="1">
      <c r="A319" s="80"/>
      <c r="B319" s="86"/>
      <c r="C319" s="86"/>
      <c r="D319" s="82"/>
      <c r="E319" s="80"/>
      <c r="F319" s="80"/>
      <c r="G319" s="80"/>
      <c r="H319" s="87"/>
      <c r="I319" s="65"/>
      <c r="K319" s="67"/>
      <c r="L319" s="67"/>
      <c r="M319" s="67"/>
      <c r="N319" s="67"/>
      <c r="O319" s="67"/>
      <c r="P319" s="67"/>
      <c r="Q319" s="67"/>
      <c r="R319" s="67"/>
    </row>
    <row r="320" spans="1:18" s="66" customFormat="1">
      <c r="A320" s="80"/>
      <c r="B320" s="86"/>
      <c r="C320" s="86"/>
      <c r="D320" s="82"/>
      <c r="E320" s="80"/>
      <c r="F320" s="80"/>
      <c r="G320" s="80"/>
      <c r="H320" s="87"/>
      <c r="I320" s="65"/>
      <c r="K320" s="67"/>
      <c r="L320" s="67"/>
      <c r="M320" s="67"/>
      <c r="N320" s="67"/>
      <c r="O320" s="67"/>
      <c r="P320" s="67"/>
      <c r="Q320" s="67"/>
      <c r="R320" s="67"/>
    </row>
    <row r="321" spans="1:18" s="66" customFormat="1">
      <c r="A321" s="80"/>
      <c r="B321" s="86"/>
      <c r="C321" s="86"/>
      <c r="D321" s="82"/>
      <c r="E321" s="80"/>
      <c r="F321" s="80"/>
      <c r="G321" s="80"/>
      <c r="H321" s="87"/>
      <c r="I321" s="65"/>
      <c r="K321" s="67"/>
      <c r="L321" s="67"/>
      <c r="M321" s="67"/>
      <c r="N321" s="67"/>
      <c r="O321" s="67"/>
      <c r="P321" s="67"/>
      <c r="Q321" s="67"/>
      <c r="R321" s="67"/>
    </row>
    <row r="322" spans="1:18" s="66" customFormat="1">
      <c r="A322" s="80"/>
      <c r="B322" s="86"/>
      <c r="C322" s="86"/>
      <c r="D322" s="82"/>
      <c r="E322" s="80"/>
      <c r="F322" s="80"/>
      <c r="G322" s="80"/>
      <c r="H322" s="87"/>
      <c r="I322" s="65"/>
      <c r="K322" s="67"/>
      <c r="L322" s="67"/>
      <c r="M322" s="67"/>
      <c r="N322" s="67"/>
      <c r="O322" s="67"/>
      <c r="P322" s="67"/>
      <c r="Q322" s="67"/>
      <c r="R322" s="67"/>
    </row>
    <row r="323" spans="1:18" s="66" customFormat="1">
      <c r="A323" s="80"/>
      <c r="B323" s="86"/>
      <c r="C323" s="86"/>
      <c r="D323" s="82"/>
      <c r="E323" s="80"/>
      <c r="F323" s="80"/>
      <c r="G323" s="80"/>
      <c r="H323" s="87"/>
      <c r="I323" s="65"/>
      <c r="K323" s="67"/>
      <c r="L323" s="67"/>
      <c r="M323" s="67"/>
      <c r="N323" s="67"/>
      <c r="O323" s="67"/>
      <c r="P323" s="67"/>
      <c r="Q323" s="67"/>
      <c r="R323" s="67"/>
    </row>
    <row r="324" spans="1:18" s="66" customFormat="1">
      <c r="A324" s="80"/>
      <c r="B324" s="86"/>
      <c r="C324" s="86"/>
      <c r="D324" s="82"/>
      <c r="E324" s="80"/>
      <c r="F324" s="80"/>
      <c r="G324" s="80"/>
      <c r="H324" s="87"/>
      <c r="I324" s="65"/>
      <c r="K324" s="67"/>
      <c r="L324" s="67"/>
      <c r="M324" s="67"/>
      <c r="N324" s="67"/>
      <c r="O324" s="67"/>
      <c r="P324" s="67"/>
      <c r="Q324" s="67"/>
      <c r="R324" s="67"/>
    </row>
    <row r="325" spans="1:18" s="66" customFormat="1">
      <c r="A325" s="80"/>
      <c r="B325" s="86"/>
      <c r="C325" s="86"/>
      <c r="D325" s="82"/>
      <c r="E325" s="80"/>
      <c r="F325" s="80"/>
      <c r="G325" s="80"/>
      <c r="H325" s="87"/>
      <c r="I325" s="65"/>
      <c r="K325" s="67"/>
      <c r="L325" s="67"/>
      <c r="M325" s="67"/>
      <c r="N325" s="67"/>
      <c r="O325" s="67"/>
      <c r="P325" s="67"/>
      <c r="Q325" s="67"/>
      <c r="R325" s="67"/>
    </row>
    <row r="326" spans="1:18" s="66" customFormat="1">
      <c r="A326" s="80"/>
      <c r="B326" s="86"/>
      <c r="C326" s="86"/>
      <c r="D326" s="82"/>
      <c r="E326" s="80"/>
      <c r="F326" s="80"/>
      <c r="G326" s="80"/>
      <c r="H326" s="87"/>
      <c r="I326" s="65"/>
      <c r="K326" s="67"/>
      <c r="L326" s="67"/>
      <c r="M326" s="67"/>
      <c r="N326" s="67"/>
      <c r="O326" s="67"/>
      <c r="P326" s="67"/>
      <c r="Q326" s="67"/>
      <c r="R326" s="67"/>
    </row>
    <row r="327" spans="1:18" s="66" customFormat="1">
      <c r="A327" s="80"/>
      <c r="B327" s="86"/>
      <c r="C327" s="86"/>
      <c r="D327" s="82"/>
      <c r="E327" s="80"/>
      <c r="F327" s="80"/>
      <c r="G327" s="80"/>
      <c r="H327" s="87"/>
      <c r="I327" s="65"/>
      <c r="K327" s="67"/>
      <c r="L327" s="67"/>
      <c r="M327" s="67"/>
      <c r="N327" s="67"/>
      <c r="O327" s="67"/>
      <c r="P327" s="67"/>
      <c r="Q327" s="67"/>
      <c r="R327" s="67"/>
    </row>
    <row r="328" spans="1:18" s="66" customFormat="1">
      <c r="A328" s="80"/>
      <c r="B328" s="86"/>
      <c r="C328" s="86"/>
      <c r="D328" s="82"/>
      <c r="E328" s="80"/>
      <c r="F328" s="80"/>
      <c r="G328" s="80"/>
      <c r="H328" s="87"/>
      <c r="I328" s="65"/>
      <c r="K328" s="67"/>
      <c r="L328" s="67"/>
      <c r="M328" s="67"/>
      <c r="N328" s="67"/>
      <c r="O328" s="67"/>
      <c r="P328" s="67"/>
      <c r="Q328" s="67"/>
      <c r="R328" s="67"/>
    </row>
    <row r="329" spans="1:18" s="66" customFormat="1">
      <c r="A329" s="80"/>
      <c r="B329" s="86"/>
      <c r="C329" s="86"/>
      <c r="D329" s="82"/>
      <c r="E329" s="80"/>
      <c r="F329" s="80"/>
      <c r="G329" s="80"/>
      <c r="H329" s="87"/>
      <c r="I329" s="65"/>
      <c r="K329" s="67"/>
      <c r="L329" s="67"/>
      <c r="M329" s="67"/>
      <c r="N329" s="67"/>
      <c r="O329" s="67"/>
      <c r="P329" s="67"/>
      <c r="Q329" s="67"/>
      <c r="R329" s="67"/>
    </row>
    <row r="330" spans="1:18" s="66" customFormat="1">
      <c r="A330" s="80"/>
      <c r="B330" s="86"/>
      <c r="C330" s="86"/>
      <c r="D330" s="82"/>
      <c r="E330" s="80"/>
      <c r="F330" s="80"/>
      <c r="G330" s="80"/>
      <c r="H330" s="87"/>
      <c r="I330" s="65"/>
      <c r="K330" s="67"/>
      <c r="L330" s="67"/>
      <c r="M330" s="67"/>
      <c r="N330" s="67"/>
      <c r="O330" s="67"/>
      <c r="P330" s="67"/>
      <c r="Q330" s="67"/>
      <c r="R330" s="67"/>
    </row>
    <row r="331" spans="1:18" s="66" customFormat="1">
      <c r="A331" s="80"/>
      <c r="B331" s="86"/>
      <c r="C331" s="86"/>
      <c r="D331" s="82"/>
      <c r="E331" s="80"/>
      <c r="F331" s="80"/>
      <c r="G331" s="80"/>
      <c r="H331" s="87"/>
      <c r="I331" s="65"/>
      <c r="K331" s="67"/>
      <c r="L331" s="67"/>
      <c r="M331" s="67"/>
      <c r="N331" s="67"/>
      <c r="O331" s="67"/>
      <c r="P331" s="67"/>
      <c r="Q331" s="67"/>
      <c r="R331" s="67"/>
    </row>
    <row r="332" spans="1:18" s="66" customFormat="1">
      <c r="A332" s="80"/>
      <c r="B332" s="86"/>
      <c r="C332" s="86"/>
      <c r="D332" s="82"/>
      <c r="E332" s="80"/>
      <c r="F332" s="80"/>
      <c r="G332" s="80"/>
      <c r="H332" s="87"/>
      <c r="I332" s="65"/>
      <c r="K332" s="67"/>
      <c r="L332" s="67"/>
      <c r="M332" s="67"/>
      <c r="N332" s="67"/>
      <c r="O332" s="67"/>
      <c r="P332" s="67"/>
      <c r="Q332" s="67"/>
      <c r="R332" s="67"/>
    </row>
    <row r="333" spans="1:18" s="66" customFormat="1">
      <c r="A333" s="80"/>
      <c r="B333" s="86"/>
      <c r="C333" s="86"/>
      <c r="D333" s="82"/>
      <c r="E333" s="80"/>
      <c r="F333" s="80"/>
      <c r="G333" s="80"/>
      <c r="H333" s="87"/>
      <c r="I333" s="65"/>
      <c r="K333" s="67"/>
      <c r="L333" s="67"/>
      <c r="M333" s="67"/>
      <c r="N333" s="67"/>
      <c r="O333" s="67"/>
      <c r="P333" s="67"/>
      <c r="Q333" s="67"/>
      <c r="R333" s="67"/>
    </row>
    <row r="334" spans="1:18" s="66" customFormat="1">
      <c r="A334" s="80"/>
      <c r="B334" s="86"/>
      <c r="C334" s="86"/>
      <c r="D334" s="82"/>
      <c r="E334" s="80"/>
      <c r="F334" s="80"/>
      <c r="G334" s="80"/>
      <c r="H334" s="87"/>
      <c r="I334" s="65"/>
      <c r="K334" s="67"/>
      <c r="L334" s="67"/>
      <c r="M334" s="67"/>
      <c r="N334" s="67"/>
      <c r="O334" s="67"/>
      <c r="P334" s="67"/>
      <c r="Q334" s="67"/>
      <c r="R334" s="67"/>
    </row>
    <row r="335" spans="1:18" s="66" customFormat="1">
      <c r="A335" s="80"/>
      <c r="B335" s="86"/>
      <c r="C335" s="86"/>
      <c r="D335" s="82"/>
      <c r="E335" s="80"/>
      <c r="F335" s="80"/>
      <c r="G335" s="80"/>
      <c r="H335" s="87"/>
      <c r="I335" s="65"/>
      <c r="K335" s="67"/>
      <c r="L335" s="67"/>
      <c r="M335" s="67"/>
      <c r="N335" s="67"/>
      <c r="O335" s="67"/>
      <c r="P335" s="67"/>
      <c r="Q335" s="67"/>
      <c r="R335" s="67"/>
    </row>
    <row r="336" spans="1:18" s="66" customFormat="1">
      <c r="A336" s="80"/>
      <c r="B336" s="86"/>
      <c r="C336" s="86"/>
      <c r="D336" s="82"/>
      <c r="E336" s="80"/>
      <c r="F336" s="80"/>
      <c r="G336" s="80"/>
      <c r="H336" s="87"/>
      <c r="I336" s="65"/>
      <c r="K336" s="67"/>
      <c r="L336" s="67"/>
      <c r="M336" s="67"/>
      <c r="N336" s="67"/>
      <c r="O336" s="67"/>
      <c r="P336" s="67"/>
      <c r="Q336" s="67"/>
      <c r="R336" s="67"/>
    </row>
    <row r="337" spans="1:18" s="66" customFormat="1">
      <c r="A337" s="80"/>
      <c r="B337" s="86"/>
      <c r="C337" s="86"/>
      <c r="D337" s="82"/>
      <c r="E337" s="80"/>
      <c r="F337" s="80"/>
      <c r="G337" s="80"/>
      <c r="H337" s="87"/>
      <c r="I337" s="65"/>
      <c r="K337" s="67"/>
      <c r="L337" s="67"/>
      <c r="M337" s="67"/>
      <c r="N337" s="67"/>
      <c r="O337" s="67"/>
      <c r="P337" s="67"/>
      <c r="Q337" s="67"/>
      <c r="R337" s="67"/>
    </row>
    <row r="338" spans="1:18" s="66" customFormat="1">
      <c r="A338" s="80"/>
      <c r="B338" s="86"/>
      <c r="C338" s="86"/>
      <c r="D338" s="82"/>
      <c r="E338" s="80"/>
      <c r="F338" s="80"/>
      <c r="G338" s="80"/>
      <c r="H338" s="87"/>
      <c r="I338" s="65"/>
      <c r="K338" s="67"/>
      <c r="L338" s="67"/>
      <c r="M338" s="67"/>
      <c r="N338" s="67"/>
      <c r="O338" s="67"/>
      <c r="P338" s="67"/>
      <c r="Q338" s="67"/>
      <c r="R338" s="67"/>
    </row>
    <row r="339" spans="1:18" s="66" customFormat="1">
      <c r="A339" s="80"/>
      <c r="B339" s="86"/>
      <c r="C339" s="86"/>
      <c r="D339" s="82"/>
      <c r="E339" s="80"/>
      <c r="F339" s="80"/>
      <c r="G339" s="80"/>
      <c r="H339" s="87"/>
      <c r="I339" s="65"/>
      <c r="K339" s="67"/>
      <c r="L339" s="67"/>
      <c r="M339" s="67"/>
      <c r="N339" s="67"/>
      <c r="O339" s="67"/>
      <c r="P339" s="67"/>
      <c r="Q339" s="67"/>
      <c r="R339" s="67"/>
    </row>
    <row r="340" spans="1:18" s="66" customFormat="1">
      <c r="A340" s="80"/>
      <c r="B340" s="86"/>
      <c r="C340" s="86"/>
      <c r="D340" s="82"/>
      <c r="E340" s="80"/>
      <c r="F340" s="80"/>
      <c r="G340" s="80"/>
      <c r="H340" s="87"/>
      <c r="I340" s="65"/>
      <c r="K340" s="67"/>
      <c r="L340" s="67"/>
      <c r="M340" s="67"/>
      <c r="N340" s="67"/>
      <c r="O340" s="67"/>
      <c r="P340" s="67"/>
      <c r="Q340" s="67"/>
      <c r="R340" s="67"/>
    </row>
    <row r="341" spans="1:18" s="66" customFormat="1">
      <c r="A341" s="80"/>
      <c r="B341" s="86"/>
      <c r="C341" s="86"/>
      <c r="D341" s="82"/>
      <c r="E341" s="80"/>
      <c r="F341" s="80"/>
      <c r="G341" s="80"/>
      <c r="H341" s="87"/>
      <c r="I341" s="65"/>
      <c r="K341" s="67"/>
      <c r="L341" s="67"/>
      <c r="M341" s="67"/>
      <c r="N341" s="67"/>
      <c r="O341" s="67"/>
      <c r="P341" s="67"/>
      <c r="Q341" s="67"/>
      <c r="R341" s="67"/>
    </row>
    <row r="342" spans="1:18" s="66" customFormat="1">
      <c r="A342" s="80"/>
      <c r="B342" s="86"/>
      <c r="C342" s="86"/>
      <c r="D342" s="82"/>
      <c r="E342" s="80"/>
      <c r="F342" s="80"/>
      <c r="G342" s="80"/>
      <c r="H342" s="87"/>
      <c r="I342" s="65"/>
      <c r="K342" s="67"/>
      <c r="L342" s="67"/>
      <c r="M342" s="67"/>
      <c r="N342" s="67"/>
      <c r="O342" s="67"/>
      <c r="P342" s="67"/>
      <c r="Q342" s="67"/>
      <c r="R342" s="67"/>
    </row>
    <row r="343" spans="1:18" s="66" customFormat="1">
      <c r="A343" s="80"/>
      <c r="B343" s="86"/>
      <c r="C343" s="86"/>
      <c r="D343" s="82"/>
      <c r="E343" s="80"/>
      <c r="F343" s="80"/>
      <c r="G343" s="80"/>
      <c r="H343" s="87"/>
      <c r="I343" s="65"/>
      <c r="K343" s="67"/>
      <c r="L343" s="67"/>
      <c r="M343" s="67"/>
      <c r="N343" s="67"/>
      <c r="O343" s="67"/>
      <c r="P343" s="67"/>
      <c r="Q343" s="67"/>
      <c r="R343" s="67"/>
    </row>
    <row r="344" spans="1:18" s="66" customFormat="1">
      <c r="A344" s="80"/>
      <c r="B344" s="86"/>
      <c r="C344" s="86"/>
      <c r="D344" s="82"/>
      <c r="E344" s="80"/>
      <c r="F344" s="80"/>
      <c r="G344" s="80"/>
      <c r="H344" s="87"/>
      <c r="I344" s="65"/>
      <c r="K344" s="67"/>
      <c r="L344" s="67"/>
      <c r="M344" s="67"/>
      <c r="N344" s="67"/>
      <c r="O344" s="67"/>
      <c r="P344" s="67"/>
      <c r="Q344" s="67"/>
      <c r="R344" s="67"/>
    </row>
    <row r="345" spans="1:18" s="66" customFormat="1">
      <c r="A345" s="80"/>
      <c r="B345" s="86"/>
      <c r="C345" s="86"/>
      <c r="D345" s="82"/>
      <c r="E345" s="80"/>
      <c r="F345" s="80"/>
      <c r="G345" s="80"/>
      <c r="H345" s="87"/>
      <c r="I345" s="65"/>
      <c r="K345" s="67"/>
      <c r="L345" s="67"/>
      <c r="M345" s="67"/>
      <c r="N345" s="67"/>
      <c r="O345" s="67"/>
      <c r="P345" s="67"/>
      <c r="Q345" s="67"/>
      <c r="R345" s="67"/>
    </row>
    <row r="346" spans="1:18" s="66" customFormat="1">
      <c r="A346" s="80"/>
      <c r="B346" s="86"/>
      <c r="C346" s="86"/>
      <c r="D346" s="82"/>
      <c r="E346" s="80"/>
      <c r="F346" s="80"/>
      <c r="G346" s="80"/>
      <c r="H346" s="87"/>
      <c r="I346" s="65"/>
      <c r="K346" s="67"/>
      <c r="L346" s="67"/>
      <c r="M346" s="67"/>
      <c r="N346" s="67"/>
      <c r="O346" s="67"/>
      <c r="P346" s="67"/>
      <c r="Q346" s="67"/>
      <c r="R346" s="67"/>
    </row>
    <row r="347" spans="1:18" s="66" customFormat="1">
      <c r="A347" s="80"/>
      <c r="B347" s="86"/>
      <c r="C347" s="86"/>
      <c r="D347" s="82"/>
      <c r="E347" s="80"/>
      <c r="F347" s="80"/>
      <c r="G347" s="80"/>
      <c r="H347" s="87"/>
      <c r="I347" s="65"/>
      <c r="K347" s="67"/>
      <c r="L347" s="67"/>
      <c r="M347" s="67"/>
      <c r="N347" s="67"/>
      <c r="O347" s="67"/>
      <c r="P347" s="67"/>
      <c r="Q347" s="67"/>
      <c r="R347" s="67"/>
    </row>
    <row r="348" spans="1:18" s="66" customFormat="1">
      <c r="A348" s="80"/>
      <c r="B348" s="86"/>
      <c r="C348" s="86"/>
      <c r="D348" s="82"/>
      <c r="E348" s="80"/>
      <c r="F348" s="80"/>
      <c r="G348" s="80"/>
      <c r="H348" s="87"/>
      <c r="I348" s="65"/>
      <c r="K348" s="67"/>
      <c r="L348" s="67"/>
      <c r="M348" s="67"/>
      <c r="N348" s="67"/>
      <c r="O348" s="67"/>
      <c r="P348" s="67"/>
      <c r="Q348" s="67"/>
      <c r="R348" s="67"/>
    </row>
    <row r="349" spans="1:18" s="66" customFormat="1">
      <c r="A349" s="80"/>
      <c r="B349" s="86"/>
      <c r="C349" s="86"/>
      <c r="D349" s="82"/>
      <c r="E349" s="80"/>
      <c r="F349" s="80"/>
      <c r="G349" s="80"/>
      <c r="H349" s="87"/>
      <c r="I349" s="65"/>
      <c r="K349" s="67"/>
      <c r="L349" s="67"/>
      <c r="M349" s="67"/>
      <c r="N349" s="67"/>
      <c r="O349" s="67"/>
      <c r="P349" s="67"/>
      <c r="Q349" s="67"/>
      <c r="R349" s="67"/>
    </row>
    <row r="350" spans="1:18" s="66" customFormat="1">
      <c r="A350" s="80"/>
      <c r="B350" s="86"/>
      <c r="C350" s="86"/>
      <c r="D350" s="82"/>
      <c r="E350" s="80"/>
      <c r="F350" s="80"/>
      <c r="G350" s="80"/>
      <c r="H350" s="87"/>
      <c r="I350" s="65"/>
      <c r="K350" s="67"/>
      <c r="L350" s="67"/>
      <c r="M350" s="67"/>
      <c r="N350" s="67"/>
      <c r="O350" s="67"/>
      <c r="P350" s="67"/>
      <c r="Q350" s="67"/>
      <c r="R350" s="67"/>
    </row>
    <row r="351" spans="1:18" s="66" customFormat="1">
      <c r="A351" s="80"/>
      <c r="B351" s="86"/>
      <c r="C351" s="86"/>
      <c r="D351" s="82"/>
      <c r="E351" s="80"/>
      <c r="F351" s="80"/>
      <c r="G351" s="80"/>
      <c r="H351" s="87"/>
      <c r="I351" s="65"/>
      <c r="K351" s="67"/>
      <c r="L351" s="67"/>
      <c r="M351" s="67"/>
      <c r="N351" s="67"/>
      <c r="O351" s="67"/>
      <c r="P351" s="67"/>
      <c r="Q351" s="67"/>
      <c r="R351" s="67"/>
    </row>
    <row r="352" spans="1:18" s="66" customFormat="1">
      <c r="A352" s="80"/>
      <c r="B352" s="86"/>
      <c r="C352" s="86"/>
      <c r="D352" s="82"/>
      <c r="E352" s="80"/>
      <c r="F352" s="80"/>
      <c r="G352" s="80"/>
      <c r="H352" s="87"/>
      <c r="I352" s="65"/>
      <c r="K352" s="67"/>
      <c r="L352" s="67"/>
      <c r="M352" s="67"/>
      <c r="N352" s="67"/>
      <c r="O352" s="67"/>
      <c r="P352" s="67"/>
      <c r="Q352" s="67"/>
      <c r="R352" s="67"/>
    </row>
    <row r="353" spans="1:18" s="66" customFormat="1">
      <c r="A353" s="80"/>
      <c r="B353" s="86"/>
      <c r="C353" s="86"/>
      <c r="D353" s="82"/>
      <c r="E353" s="80"/>
      <c r="F353" s="80"/>
      <c r="G353" s="80"/>
      <c r="H353" s="87"/>
      <c r="I353" s="65"/>
      <c r="K353" s="67"/>
      <c r="L353" s="67"/>
      <c r="M353" s="67"/>
      <c r="N353" s="67"/>
      <c r="O353" s="67"/>
      <c r="P353" s="67"/>
      <c r="Q353" s="67"/>
      <c r="R353" s="67"/>
    </row>
    <row r="354" spans="1:18" s="66" customFormat="1">
      <c r="A354" s="80"/>
      <c r="B354" s="86"/>
      <c r="C354" s="86"/>
      <c r="D354" s="82"/>
      <c r="E354" s="80"/>
      <c r="F354" s="80"/>
      <c r="G354" s="80"/>
      <c r="H354" s="87"/>
      <c r="I354" s="65"/>
      <c r="K354" s="67"/>
      <c r="L354" s="67"/>
      <c r="M354" s="67"/>
      <c r="N354" s="67"/>
      <c r="O354" s="67"/>
      <c r="P354" s="67"/>
      <c r="Q354" s="67"/>
      <c r="R354" s="67"/>
    </row>
    <row r="355" spans="1:18" s="66" customFormat="1">
      <c r="A355" s="80"/>
      <c r="B355" s="86"/>
      <c r="C355" s="86"/>
      <c r="D355" s="82"/>
      <c r="E355" s="80"/>
      <c r="F355" s="80"/>
      <c r="G355" s="80"/>
      <c r="H355" s="87"/>
      <c r="I355" s="65"/>
      <c r="K355" s="67"/>
      <c r="L355" s="67"/>
      <c r="M355" s="67"/>
      <c r="N355" s="67"/>
      <c r="O355" s="67"/>
      <c r="P355" s="67"/>
      <c r="Q355" s="67"/>
      <c r="R355" s="67"/>
    </row>
    <row r="356" spans="1:18" s="66" customFormat="1">
      <c r="A356" s="80"/>
      <c r="B356" s="86"/>
      <c r="C356" s="86"/>
      <c r="D356" s="82"/>
      <c r="E356" s="80"/>
      <c r="F356" s="80"/>
      <c r="G356" s="80"/>
      <c r="H356" s="87"/>
      <c r="I356" s="65"/>
      <c r="K356" s="67"/>
      <c r="L356" s="67"/>
      <c r="M356" s="67"/>
      <c r="N356" s="67"/>
      <c r="O356" s="67"/>
      <c r="P356" s="67"/>
      <c r="Q356" s="67"/>
      <c r="R356" s="67"/>
    </row>
    <row r="357" spans="1:18" s="66" customFormat="1">
      <c r="A357" s="80"/>
      <c r="B357" s="86"/>
      <c r="C357" s="86"/>
      <c r="D357" s="82"/>
      <c r="E357" s="80"/>
      <c r="F357" s="80"/>
      <c r="G357" s="80"/>
      <c r="H357" s="87"/>
      <c r="I357" s="65"/>
      <c r="K357" s="67"/>
      <c r="L357" s="67"/>
      <c r="M357" s="67"/>
      <c r="N357" s="67"/>
      <c r="O357" s="67"/>
      <c r="P357" s="67"/>
      <c r="Q357" s="67"/>
      <c r="R357" s="67"/>
    </row>
    <row r="358" spans="1:18" s="66" customFormat="1">
      <c r="A358" s="80"/>
      <c r="B358" s="86"/>
      <c r="C358" s="86"/>
      <c r="D358" s="82"/>
      <c r="E358" s="80"/>
      <c r="F358" s="80"/>
      <c r="G358" s="80"/>
      <c r="H358" s="87"/>
      <c r="I358" s="65"/>
      <c r="K358" s="67"/>
      <c r="L358" s="67"/>
      <c r="M358" s="67"/>
      <c r="N358" s="67"/>
      <c r="O358" s="67"/>
      <c r="P358" s="67"/>
      <c r="Q358" s="67"/>
      <c r="R358" s="67"/>
    </row>
    <row r="359" spans="1:18" s="66" customFormat="1">
      <c r="A359" s="80"/>
      <c r="B359" s="86"/>
      <c r="C359" s="86"/>
      <c r="D359" s="82"/>
      <c r="E359" s="80"/>
      <c r="F359" s="80"/>
      <c r="G359" s="80"/>
      <c r="H359" s="87"/>
      <c r="I359" s="65"/>
      <c r="K359" s="67"/>
      <c r="L359" s="67"/>
      <c r="M359" s="67"/>
      <c r="N359" s="67"/>
      <c r="O359" s="67"/>
      <c r="P359" s="67"/>
      <c r="Q359" s="67"/>
      <c r="R359" s="67"/>
    </row>
    <row r="360" spans="1:18" s="66" customFormat="1">
      <c r="A360" s="80"/>
      <c r="B360" s="86"/>
      <c r="C360" s="86"/>
      <c r="D360" s="82"/>
      <c r="E360" s="80"/>
      <c r="F360" s="80"/>
      <c r="G360" s="80"/>
      <c r="H360" s="87"/>
      <c r="I360" s="65"/>
      <c r="K360" s="67"/>
      <c r="L360" s="67"/>
      <c r="M360" s="67"/>
      <c r="N360" s="67"/>
      <c r="O360" s="67"/>
      <c r="P360" s="67"/>
      <c r="Q360" s="67"/>
      <c r="R360" s="67"/>
    </row>
    <row r="361" spans="1:18" s="66" customFormat="1">
      <c r="A361" s="80"/>
      <c r="B361" s="86"/>
      <c r="C361" s="86"/>
      <c r="D361" s="82"/>
      <c r="E361" s="80"/>
      <c r="F361" s="80"/>
      <c r="G361" s="80"/>
      <c r="H361" s="87"/>
      <c r="I361" s="65"/>
      <c r="K361" s="67"/>
      <c r="L361" s="67"/>
      <c r="M361" s="67"/>
      <c r="N361" s="67"/>
      <c r="O361" s="67"/>
      <c r="P361" s="67"/>
      <c r="Q361" s="67"/>
      <c r="R361" s="67"/>
    </row>
    <row r="362" spans="1:18" s="66" customFormat="1">
      <c r="A362" s="80"/>
      <c r="B362" s="86"/>
      <c r="C362" s="86"/>
      <c r="D362" s="82"/>
      <c r="E362" s="80"/>
      <c r="F362" s="80"/>
      <c r="G362" s="80"/>
      <c r="H362" s="87"/>
      <c r="I362" s="65"/>
      <c r="K362" s="67"/>
      <c r="L362" s="67"/>
      <c r="M362" s="67"/>
      <c r="N362" s="67"/>
      <c r="O362" s="67"/>
      <c r="P362" s="67"/>
      <c r="Q362" s="67"/>
      <c r="R362" s="67"/>
    </row>
    <row r="363" spans="1:18" s="66" customFormat="1">
      <c r="A363" s="80"/>
      <c r="B363" s="86"/>
      <c r="C363" s="86"/>
      <c r="D363" s="82"/>
      <c r="E363" s="80"/>
      <c r="F363" s="80"/>
      <c r="G363" s="80"/>
      <c r="H363" s="87"/>
      <c r="I363" s="65"/>
      <c r="K363" s="67"/>
      <c r="L363" s="67"/>
      <c r="M363" s="67"/>
      <c r="N363" s="67"/>
      <c r="O363" s="67"/>
      <c r="P363" s="67"/>
      <c r="Q363" s="67"/>
      <c r="R363" s="67"/>
    </row>
    <row r="364" spans="1:18" s="66" customFormat="1">
      <c r="A364" s="80"/>
      <c r="B364" s="86"/>
      <c r="C364" s="86"/>
      <c r="D364" s="82"/>
      <c r="E364" s="80"/>
      <c r="F364" s="80"/>
      <c r="G364" s="80"/>
      <c r="H364" s="87"/>
      <c r="I364" s="65"/>
      <c r="K364" s="67"/>
      <c r="L364" s="67"/>
      <c r="M364" s="67"/>
      <c r="N364" s="67"/>
      <c r="O364" s="67"/>
      <c r="P364" s="67"/>
      <c r="Q364" s="67"/>
      <c r="R364" s="67"/>
    </row>
    <row r="365" spans="1:18" s="66" customFormat="1">
      <c r="A365" s="80"/>
      <c r="B365" s="86"/>
      <c r="C365" s="86"/>
      <c r="D365" s="82"/>
      <c r="E365" s="80"/>
      <c r="F365" s="80"/>
      <c r="G365" s="80"/>
      <c r="H365" s="87"/>
      <c r="I365" s="65"/>
      <c r="K365" s="67"/>
      <c r="L365" s="67"/>
      <c r="M365" s="67"/>
      <c r="N365" s="67"/>
      <c r="O365" s="67"/>
      <c r="P365" s="67"/>
      <c r="Q365" s="67"/>
      <c r="R365" s="67"/>
    </row>
    <row r="366" spans="1:18" s="66" customFormat="1">
      <c r="A366" s="80"/>
      <c r="B366" s="86"/>
      <c r="C366" s="86"/>
      <c r="D366" s="82"/>
      <c r="E366" s="80"/>
      <c r="F366" s="80"/>
      <c r="G366" s="80"/>
      <c r="H366" s="87"/>
      <c r="I366" s="65"/>
      <c r="K366" s="67"/>
      <c r="L366" s="67"/>
      <c r="M366" s="67"/>
      <c r="N366" s="67"/>
      <c r="O366" s="67"/>
      <c r="P366" s="67"/>
      <c r="Q366" s="67"/>
      <c r="R366" s="67"/>
    </row>
    <row r="367" spans="1:18" s="66" customFormat="1">
      <c r="A367" s="80"/>
      <c r="B367" s="86"/>
      <c r="C367" s="86"/>
      <c r="D367" s="82"/>
      <c r="E367" s="80"/>
      <c r="F367" s="80"/>
      <c r="G367" s="80"/>
      <c r="H367" s="87"/>
      <c r="I367" s="65"/>
      <c r="K367" s="67"/>
      <c r="L367" s="67"/>
      <c r="M367" s="67"/>
      <c r="N367" s="67"/>
      <c r="O367" s="67"/>
      <c r="P367" s="67"/>
      <c r="Q367" s="67"/>
      <c r="R367" s="67"/>
    </row>
    <row r="368" spans="1:18" s="66" customFormat="1">
      <c r="A368" s="80"/>
      <c r="B368" s="86"/>
      <c r="C368" s="86"/>
      <c r="D368" s="82"/>
      <c r="E368" s="80"/>
      <c r="F368" s="80"/>
      <c r="G368" s="80"/>
      <c r="H368" s="87"/>
      <c r="I368" s="65"/>
      <c r="K368" s="67"/>
      <c r="L368" s="67"/>
      <c r="M368" s="67"/>
      <c r="N368" s="67"/>
      <c r="O368" s="67"/>
      <c r="P368" s="67"/>
      <c r="Q368" s="67"/>
      <c r="R368" s="67"/>
    </row>
    <row r="369" spans="1:18" s="66" customFormat="1">
      <c r="A369" s="80"/>
      <c r="B369" s="86"/>
      <c r="C369" s="86"/>
      <c r="D369" s="82"/>
      <c r="E369" s="80"/>
      <c r="F369" s="80"/>
      <c r="G369" s="80"/>
      <c r="H369" s="87"/>
      <c r="I369" s="65"/>
      <c r="K369" s="67"/>
      <c r="L369" s="67"/>
      <c r="M369" s="67"/>
      <c r="N369" s="67"/>
      <c r="O369" s="67"/>
      <c r="P369" s="67"/>
      <c r="Q369" s="67"/>
      <c r="R369" s="67"/>
    </row>
    <row r="370" spans="1:18" s="66" customFormat="1">
      <c r="A370" s="80"/>
      <c r="B370" s="86"/>
      <c r="C370" s="86"/>
      <c r="D370" s="82"/>
      <c r="E370" s="80"/>
      <c r="F370" s="80"/>
      <c r="G370" s="80"/>
      <c r="H370" s="87"/>
      <c r="I370" s="65"/>
      <c r="K370" s="67"/>
      <c r="L370" s="67"/>
      <c r="M370" s="67"/>
      <c r="N370" s="67"/>
      <c r="O370" s="67"/>
      <c r="P370" s="67"/>
      <c r="Q370" s="67"/>
      <c r="R370" s="67"/>
    </row>
    <row r="371" spans="1:18" s="66" customFormat="1">
      <c r="A371" s="80"/>
      <c r="B371" s="86"/>
      <c r="C371" s="86"/>
      <c r="D371" s="82"/>
      <c r="E371" s="80"/>
      <c r="F371" s="80"/>
      <c r="G371" s="80"/>
      <c r="H371" s="87"/>
      <c r="I371" s="65"/>
      <c r="K371" s="67"/>
      <c r="L371" s="67"/>
      <c r="M371" s="67"/>
      <c r="N371" s="67"/>
      <c r="O371" s="67"/>
      <c r="P371" s="67"/>
      <c r="Q371" s="67"/>
      <c r="R371" s="67"/>
    </row>
    <row r="372" spans="1:18" s="66" customFormat="1">
      <c r="A372" s="80"/>
      <c r="B372" s="86"/>
      <c r="C372" s="86"/>
      <c r="D372" s="82"/>
      <c r="E372" s="80"/>
      <c r="F372" s="80"/>
      <c r="G372" s="80"/>
      <c r="H372" s="87"/>
      <c r="I372" s="65"/>
      <c r="K372" s="67"/>
      <c r="L372" s="67"/>
      <c r="M372" s="67"/>
      <c r="N372" s="67"/>
      <c r="O372" s="67"/>
      <c r="P372" s="67"/>
      <c r="Q372" s="67"/>
      <c r="R372" s="67"/>
    </row>
    <row r="373" spans="1:18" s="66" customFormat="1">
      <c r="A373" s="80"/>
      <c r="B373" s="86"/>
      <c r="C373" s="86"/>
      <c r="D373" s="82"/>
      <c r="E373" s="80"/>
      <c r="F373" s="80"/>
      <c r="G373" s="80"/>
      <c r="H373" s="87"/>
      <c r="I373" s="65"/>
      <c r="K373" s="67"/>
      <c r="L373" s="67"/>
      <c r="M373" s="67"/>
      <c r="N373" s="67"/>
      <c r="O373" s="67"/>
      <c r="P373" s="67"/>
      <c r="Q373" s="67"/>
      <c r="R373" s="67"/>
    </row>
    <row r="374" spans="1:18" s="66" customFormat="1">
      <c r="A374" s="80"/>
      <c r="B374" s="86"/>
      <c r="C374" s="86"/>
      <c r="D374" s="82"/>
      <c r="E374" s="80"/>
      <c r="F374" s="80"/>
      <c r="G374" s="80"/>
      <c r="H374" s="87"/>
      <c r="I374" s="65"/>
      <c r="K374" s="67"/>
      <c r="L374" s="67"/>
      <c r="M374" s="67"/>
      <c r="N374" s="67"/>
      <c r="O374" s="67"/>
      <c r="P374" s="67"/>
      <c r="Q374" s="67"/>
      <c r="R374" s="67"/>
    </row>
    <row r="375" spans="1:18" s="66" customFormat="1">
      <c r="A375" s="80"/>
      <c r="B375" s="86"/>
      <c r="C375" s="86"/>
      <c r="D375" s="82"/>
      <c r="E375" s="80"/>
      <c r="F375" s="80"/>
      <c r="G375" s="80"/>
      <c r="H375" s="87"/>
      <c r="I375" s="65"/>
      <c r="K375" s="67"/>
      <c r="L375" s="67"/>
      <c r="M375" s="67"/>
      <c r="N375" s="67"/>
      <c r="O375" s="67"/>
      <c r="P375" s="67"/>
      <c r="Q375" s="67"/>
      <c r="R375" s="67"/>
    </row>
    <row r="376" spans="1:18" s="66" customFormat="1">
      <c r="A376" s="80"/>
      <c r="B376" s="86"/>
      <c r="C376" s="86"/>
      <c r="D376" s="82"/>
      <c r="E376" s="80"/>
      <c r="F376" s="80"/>
      <c r="G376" s="80"/>
      <c r="H376" s="87"/>
      <c r="I376" s="65"/>
      <c r="K376" s="67"/>
      <c r="L376" s="67"/>
      <c r="M376" s="67"/>
      <c r="N376" s="67"/>
      <c r="O376" s="67"/>
      <c r="P376" s="67"/>
      <c r="Q376" s="67"/>
      <c r="R376" s="67"/>
    </row>
    <row r="377" spans="1:18" s="66" customFormat="1">
      <c r="A377" s="80"/>
      <c r="B377" s="86"/>
      <c r="C377" s="86"/>
      <c r="D377" s="82"/>
      <c r="E377" s="80"/>
      <c r="F377" s="80"/>
      <c r="G377" s="80"/>
      <c r="H377" s="87"/>
      <c r="I377" s="65"/>
      <c r="K377" s="67"/>
      <c r="L377" s="67"/>
      <c r="M377" s="67"/>
      <c r="N377" s="67"/>
      <c r="O377" s="67"/>
      <c r="P377" s="67"/>
      <c r="Q377" s="67"/>
      <c r="R377" s="67"/>
    </row>
    <row r="378" spans="1:18" s="66" customFormat="1">
      <c r="A378" s="80"/>
      <c r="B378" s="86"/>
      <c r="C378" s="86"/>
      <c r="D378" s="82"/>
      <c r="E378" s="80"/>
      <c r="F378" s="80"/>
      <c r="G378" s="80"/>
      <c r="H378" s="87"/>
      <c r="I378" s="65"/>
      <c r="K378" s="67"/>
      <c r="L378" s="67"/>
      <c r="M378" s="67"/>
      <c r="N378" s="67"/>
      <c r="O378" s="67"/>
      <c r="P378" s="67"/>
      <c r="Q378" s="67"/>
      <c r="R378" s="67"/>
    </row>
    <row r="379" spans="1:18" s="66" customFormat="1">
      <c r="A379" s="80"/>
      <c r="B379" s="86"/>
      <c r="C379" s="86"/>
      <c r="D379" s="82"/>
      <c r="E379" s="80"/>
      <c r="F379" s="80"/>
      <c r="G379" s="80"/>
      <c r="H379" s="87"/>
      <c r="I379" s="65"/>
      <c r="K379" s="67"/>
      <c r="L379" s="67"/>
      <c r="M379" s="67"/>
      <c r="N379" s="67"/>
      <c r="O379" s="67"/>
      <c r="P379" s="67"/>
      <c r="Q379" s="67"/>
      <c r="R379" s="67"/>
    </row>
    <row r="380" spans="1:18" s="66" customFormat="1">
      <c r="A380" s="80"/>
      <c r="B380" s="86"/>
      <c r="C380" s="86"/>
      <c r="D380" s="82"/>
      <c r="E380" s="80"/>
      <c r="F380" s="80"/>
      <c r="G380" s="80"/>
      <c r="H380" s="87"/>
      <c r="I380" s="65"/>
      <c r="K380" s="67"/>
      <c r="L380" s="67"/>
      <c r="M380" s="67"/>
      <c r="N380" s="67"/>
      <c r="O380" s="67"/>
      <c r="P380" s="67"/>
      <c r="Q380" s="67"/>
      <c r="R380" s="67"/>
    </row>
    <row r="381" spans="1:18" s="66" customFormat="1">
      <c r="A381" s="80"/>
      <c r="B381" s="86"/>
      <c r="C381" s="86"/>
      <c r="D381" s="82"/>
      <c r="E381" s="80"/>
      <c r="F381" s="80"/>
      <c r="G381" s="80"/>
      <c r="H381" s="87"/>
      <c r="I381" s="65"/>
      <c r="K381" s="67"/>
      <c r="L381" s="67"/>
      <c r="M381" s="67"/>
      <c r="N381" s="67"/>
      <c r="O381" s="67"/>
      <c r="P381" s="67"/>
      <c r="Q381" s="67"/>
      <c r="R381" s="67"/>
    </row>
    <row r="382" spans="1:18" s="66" customFormat="1">
      <c r="A382" s="80"/>
      <c r="B382" s="86"/>
      <c r="C382" s="86"/>
      <c r="D382" s="82"/>
      <c r="E382" s="80"/>
      <c r="F382" s="80"/>
      <c r="G382" s="80"/>
      <c r="H382" s="87"/>
      <c r="I382" s="65"/>
      <c r="K382" s="67"/>
      <c r="L382" s="67"/>
      <c r="M382" s="67"/>
      <c r="N382" s="67"/>
      <c r="O382" s="67"/>
      <c r="P382" s="67"/>
      <c r="Q382" s="67"/>
      <c r="R382" s="67"/>
    </row>
    <row r="383" spans="1:18" s="66" customFormat="1">
      <c r="A383" s="80"/>
      <c r="B383" s="86"/>
      <c r="C383" s="86"/>
      <c r="D383" s="82"/>
      <c r="E383" s="80"/>
      <c r="F383" s="80"/>
      <c r="G383" s="80"/>
      <c r="H383" s="87"/>
      <c r="I383" s="65"/>
      <c r="K383" s="67"/>
      <c r="L383" s="67"/>
      <c r="M383" s="67"/>
      <c r="N383" s="67"/>
      <c r="O383" s="67"/>
      <c r="P383" s="67"/>
      <c r="Q383" s="67"/>
      <c r="R383" s="67"/>
    </row>
    <row r="384" spans="1:18" s="66" customFormat="1">
      <c r="A384" s="80"/>
      <c r="B384" s="86"/>
      <c r="C384" s="86"/>
      <c r="D384" s="82"/>
      <c r="E384" s="80"/>
      <c r="F384" s="80"/>
      <c r="G384" s="80"/>
      <c r="H384" s="87"/>
      <c r="I384" s="65"/>
      <c r="K384" s="67"/>
      <c r="L384" s="67"/>
      <c r="M384" s="67"/>
      <c r="N384" s="67"/>
      <c r="O384" s="67"/>
      <c r="P384" s="67"/>
      <c r="Q384" s="67"/>
      <c r="R384" s="67"/>
    </row>
    <row r="385" spans="1:18" s="66" customFormat="1">
      <c r="A385" s="80"/>
      <c r="B385" s="86"/>
      <c r="C385" s="86"/>
      <c r="D385" s="82"/>
      <c r="E385" s="80"/>
      <c r="F385" s="80"/>
      <c r="G385" s="80"/>
      <c r="H385" s="87"/>
      <c r="I385" s="65"/>
      <c r="K385" s="67"/>
      <c r="L385" s="67"/>
      <c r="M385" s="67"/>
      <c r="N385" s="67"/>
      <c r="O385" s="67"/>
      <c r="P385" s="67"/>
      <c r="Q385" s="67"/>
      <c r="R385" s="67"/>
    </row>
    <row r="386" spans="1:18" s="66" customFormat="1">
      <c r="A386" s="80"/>
      <c r="B386" s="86"/>
      <c r="C386" s="86"/>
      <c r="D386" s="82"/>
      <c r="E386" s="80"/>
      <c r="F386" s="80"/>
      <c r="G386" s="80"/>
      <c r="H386" s="87"/>
      <c r="I386" s="65"/>
      <c r="K386" s="67"/>
      <c r="L386" s="67"/>
      <c r="M386" s="67"/>
      <c r="N386" s="67"/>
      <c r="O386" s="67"/>
      <c r="P386" s="67"/>
      <c r="Q386" s="67"/>
      <c r="R386" s="67"/>
    </row>
    <row r="387" spans="1:18" s="66" customFormat="1">
      <c r="A387" s="80"/>
      <c r="B387" s="86"/>
      <c r="C387" s="86"/>
      <c r="D387" s="82"/>
      <c r="E387" s="80"/>
      <c r="F387" s="80"/>
      <c r="G387" s="80"/>
      <c r="H387" s="87"/>
      <c r="I387" s="65"/>
      <c r="K387" s="67"/>
      <c r="L387" s="67"/>
      <c r="M387" s="67"/>
      <c r="N387" s="67"/>
      <c r="O387" s="67"/>
      <c r="P387" s="67"/>
      <c r="Q387" s="67"/>
      <c r="R387" s="67"/>
    </row>
    <row r="388" spans="1:18" s="66" customFormat="1">
      <c r="A388" s="80"/>
      <c r="B388" s="86"/>
      <c r="C388" s="86"/>
      <c r="D388" s="82"/>
      <c r="E388" s="80"/>
      <c r="F388" s="80"/>
      <c r="G388" s="80"/>
      <c r="H388" s="87"/>
      <c r="I388" s="65"/>
      <c r="K388" s="67"/>
      <c r="L388" s="67"/>
      <c r="M388" s="67"/>
      <c r="N388" s="67"/>
      <c r="O388" s="67"/>
      <c r="P388" s="67"/>
      <c r="Q388" s="67"/>
      <c r="R388" s="67"/>
    </row>
    <row r="389" spans="1:18" s="66" customFormat="1">
      <c r="A389" s="80"/>
      <c r="B389" s="86"/>
      <c r="C389" s="86"/>
      <c r="D389" s="82"/>
      <c r="E389" s="80"/>
      <c r="F389" s="80"/>
      <c r="G389" s="80"/>
      <c r="H389" s="87"/>
      <c r="I389" s="65"/>
      <c r="K389" s="67"/>
      <c r="L389" s="67"/>
      <c r="M389" s="67"/>
      <c r="N389" s="67"/>
      <c r="O389" s="67"/>
      <c r="P389" s="67"/>
      <c r="Q389" s="67"/>
      <c r="R389" s="67"/>
    </row>
    <row r="390" spans="1:18" s="66" customFormat="1">
      <c r="A390" s="80"/>
      <c r="B390" s="86"/>
      <c r="C390" s="86"/>
      <c r="D390" s="82"/>
      <c r="E390" s="80"/>
      <c r="F390" s="80"/>
      <c r="G390" s="80"/>
      <c r="H390" s="87"/>
      <c r="I390" s="65"/>
      <c r="K390" s="67"/>
      <c r="L390" s="67"/>
      <c r="M390" s="67"/>
      <c r="N390" s="67"/>
      <c r="O390" s="67"/>
      <c r="P390" s="67"/>
      <c r="Q390" s="67"/>
      <c r="R390" s="67"/>
    </row>
    <row r="391" spans="1:18" s="66" customFormat="1">
      <c r="A391" s="80"/>
      <c r="B391" s="86"/>
      <c r="C391" s="86"/>
      <c r="D391" s="82"/>
      <c r="E391" s="80"/>
      <c r="F391" s="80"/>
      <c r="G391" s="80"/>
      <c r="H391" s="87"/>
      <c r="I391" s="65"/>
      <c r="K391" s="67"/>
      <c r="L391" s="67"/>
      <c r="M391" s="67"/>
      <c r="N391" s="67"/>
      <c r="O391" s="67"/>
      <c r="P391" s="67"/>
      <c r="Q391" s="67"/>
      <c r="R391" s="67"/>
    </row>
    <row r="392" spans="1:18" s="66" customFormat="1">
      <c r="A392" s="80"/>
      <c r="B392" s="86"/>
      <c r="C392" s="86"/>
      <c r="D392" s="82"/>
      <c r="E392" s="80"/>
      <c r="F392" s="80"/>
      <c r="G392" s="80"/>
      <c r="H392" s="87"/>
      <c r="I392" s="65"/>
      <c r="K392" s="67"/>
      <c r="L392" s="67"/>
      <c r="M392" s="67"/>
      <c r="N392" s="67"/>
      <c r="O392" s="67"/>
      <c r="P392" s="67"/>
      <c r="Q392" s="67"/>
      <c r="R392" s="67"/>
    </row>
    <row r="393" spans="1:18" s="66" customFormat="1">
      <c r="A393" s="80"/>
      <c r="B393" s="86"/>
      <c r="C393" s="86"/>
      <c r="D393" s="82"/>
      <c r="E393" s="80"/>
      <c r="F393" s="80"/>
      <c r="G393" s="80"/>
      <c r="H393" s="87"/>
      <c r="I393" s="65"/>
      <c r="K393" s="67"/>
      <c r="L393" s="67"/>
      <c r="M393" s="67"/>
      <c r="N393" s="67"/>
      <c r="O393" s="67"/>
      <c r="P393" s="67"/>
      <c r="Q393" s="67"/>
      <c r="R393" s="67"/>
    </row>
    <row r="394" spans="1:18" s="66" customFormat="1">
      <c r="A394" s="80"/>
      <c r="B394" s="86"/>
      <c r="C394" s="86"/>
      <c r="D394" s="82"/>
      <c r="E394" s="80"/>
      <c r="F394" s="80"/>
      <c r="G394" s="80"/>
      <c r="H394" s="87"/>
      <c r="I394" s="65"/>
      <c r="K394" s="67"/>
      <c r="L394" s="67"/>
      <c r="M394" s="67"/>
      <c r="N394" s="67"/>
      <c r="O394" s="67"/>
      <c r="P394" s="67"/>
      <c r="Q394" s="67"/>
      <c r="R394" s="67"/>
    </row>
    <row r="395" spans="1:18" s="66" customFormat="1">
      <c r="A395" s="80"/>
      <c r="B395" s="86"/>
      <c r="C395" s="86"/>
      <c r="D395" s="82"/>
      <c r="E395" s="80"/>
      <c r="F395" s="80"/>
      <c r="G395" s="80"/>
      <c r="H395" s="87"/>
      <c r="I395" s="65"/>
      <c r="K395" s="67"/>
      <c r="L395" s="67"/>
      <c r="M395" s="67"/>
      <c r="N395" s="67"/>
      <c r="O395" s="67"/>
      <c r="P395" s="67"/>
      <c r="Q395" s="67"/>
      <c r="R395" s="67"/>
    </row>
    <row r="396" spans="1:18" s="66" customFormat="1">
      <c r="A396" s="80"/>
      <c r="B396" s="86"/>
      <c r="C396" s="86"/>
      <c r="D396" s="82"/>
      <c r="E396" s="80"/>
      <c r="F396" s="80"/>
      <c r="G396" s="80"/>
      <c r="H396" s="87"/>
      <c r="I396" s="65"/>
      <c r="K396" s="67"/>
      <c r="L396" s="67"/>
      <c r="M396" s="67"/>
      <c r="N396" s="67"/>
      <c r="O396" s="67"/>
      <c r="P396" s="67"/>
      <c r="Q396" s="67"/>
      <c r="R396" s="67"/>
    </row>
    <row r="397" spans="1:18" s="66" customFormat="1">
      <c r="A397" s="80"/>
      <c r="B397" s="86"/>
      <c r="C397" s="86"/>
      <c r="D397" s="82"/>
      <c r="E397" s="80"/>
      <c r="F397" s="80"/>
      <c r="G397" s="80"/>
      <c r="H397" s="87"/>
      <c r="I397" s="65"/>
      <c r="K397" s="67"/>
      <c r="L397" s="67"/>
      <c r="M397" s="67"/>
      <c r="N397" s="67"/>
      <c r="O397" s="67"/>
      <c r="P397" s="67"/>
      <c r="Q397" s="67"/>
      <c r="R397" s="67"/>
    </row>
    <row r="398" spans="1:18" s="66" customFormat="1">
      <c r="A398" s="80"/>
      <c r="B398" s="86"/>
      <c r="C398" s="86"/>
      <c r="D398" s="82"/>
      <c r="E398" s="80"/>
      <c r="F398" s="80"/>
      <c r="G398" s="80"/>
      <c r="H398" s="87"/>
      <c r="I398" s="65"/>
      <c r="K398" s="67"/>
      <c r="L398" s="67"/>
      <c r="M398" s="67"/>
      <c r="N398" s="67"/>
      <c r="O398" s="67"/>
      <c r="P398" s="67"/>
      <c r="Q398" s="67"/>
      <c r="R398" s="67"/>
    </row>
    <row r="399" spans="1:18" s="66" customFormat="1">
      <c r="A399" s="80"/>
      <c r="B399" s="86"/>
      <c r="C399" s="86"/>
      <c r="D399" s="82"/>
      <c r="E399" s="80"/>
      <c r="F399" s="80"/>
      <c r="G399" s="80"/>
      <c r="H399" s="87"/>
      <c r="I399" s="65"/>
      <c r="K399" s="67"/>
      <c r="L399" s="67"/>
      <c r="M399" s="67"/>
      <c r="N399" s="67"/>
      <c r="O399" s="67"/>
      <c r="P399" s="67"/>
      <c r="Q399" s="67"/>
      <c r="R399" s="67"/>
    </row>
    <row r="400" spans="1:18" s="66" customFormat="1">
      <c r="A400" s="80"/>
      <c r="B400" s="86"/>
      <c r="C400" s="86"/>
      <c r="D400" s="82"/>
      <c r="E400" s="80"/>
      <c r="F400" s="80"/>
      <c r="G400" s="80"/>
      <c r="H400" s="87"/>
      <c r="I400" s="65"/>
      <c r="K400" s="67"/>
      <c r="L400" s="67"/>
      <c r="M400" s="67"/>
      <c r="N400" s="67"/>
      <c r="O400" s="67"/>
      <c r="P400" s="67"/>
      <c r="Q400" s="67"/>
      <c r="R400" s="67"/>
    </row>
    <row r="401" spans="1:18" s="66" customFormat="1">
      <c r="A401" s="80"/>
      <c r="B401" s="86"/>
      <c r="C401" s="86"/>
      <c r="D401" s="82"/>
      <c r="E401" s="80"/>
      <c r="F401" s="80"/>
      <c r="G401" s="80"/>
      <c r="H401" s="87"/>
      <c r="I401" s="65"/>
      <c r="K401" s="67"/>
      <c r="L401" s="67"/>
      <c r="M401" s="67"/>
      <c r="N401" s="67"/>
      <c r="O401" s="67"/>
      <c r="P401" s="67"/>
      <c r="Q401" s="67"/>
      <c r="R401" s="67"/>
    </row>
    <row r="402" spans="1:18" s="66" customFormat="1">
      <c r="A402" s="80"/>
      <c r="B402" s="86"/>
      <c r="C402" s="86"/>
      <c r="D402" s="82"/>
      <c r="E402" s="80"/>
      <c r="F402" s="80"/>
      <c r="G402" s="80"/>
      <c r="H402" s="87"/>
      <c r="I402" s="65"/>
      <c r="K402" s="67"/>
      <c r="L402" s="67"/>
      <c r="M402" s="67"/>
      <c r="N402" s="67"/>
      <c r="O402" s="67"/>
      <c r="P402" s="67"/>
      <c r="Q402" s="67"/>
      <c r="R402" s="67"/>
    </row>
    <row r="403" spans="1:18" s="66" customFormat="1">
      <c r="A403" s="80"/>
      <c r="B403" s="86"/>
      <c r="C403" s="86"/>
      <c r="D403" s="82"/>
      <c r="E403" s="80"/>
      <c r="F403" s="80"/>
      <c r="G403" s="80"/>
      <c r="H403" s="87"/>
      <c r="I403" s="65"/>
      <c r="K403" s="67"/>
      <c r="L403" s="67"/>
      <c r="M403" s="67"/>
      <c r="N403" s="67"/>
      <c r="O403" s="67"/>
      <c r="P403" s="67"/>
      <c r="Q403" s="67"/>
      <c r="R403" s="67"/>
    </row>
    <row r="404" spans="1:18" s="66" customFormat="1">
      <c r="A404" s="80"/>
      <c r="B404" s="86"/>
      <c r="C404" s="86"/>
      <c r="D404" s="82"/>
      <c r="E404" s="80"/>
      <c r="F404" s="80"/>
      <c r="G404" s="80"/>
      <c r="H404" s="87"/>
      <c r="I404" s="65"/>
      <c r="K404" s="67"/>
      <c r="L404" s="67"/>
      <c r="M404" s="67"/>
      <c r="N404" s="67"/>
      <c r="O404" s="67"/>
      <c r="P404" s="67"/>
      <c r="Q404" s="67"/>
      <c r="R404" s="67"/>
    </row>
    <row r="405" spans="1:18" s="66" customFormat="1">
      <c r="A405" s="80"/>
      <c r="B405" s="86"/>
      <c r="C405" s="86"/>
      <c r="D405" s="82"/>
      <c r="E405" s="80"/>
      <c r="F405" s="80"/>
      <c r="G405" s="80"/>
      <c r="H405" s="87"/>
      <c r="I405" s="65"/>
      <c r="K405" s="67"/>
      <c r="L405" s="67"/>
      <c r="M405" s="67"/>
      <c r="N405" s="67"/>
      <c r="O405" s="67"/>
      <c r="P405" s="67"/>
      <c r="Q405" s="67"/>
      <c r="R405" s="67"/>
    </row>
    <row r="406" spans="1:18" s="66" customFormat="1">
      <c r="A406" s="80"/>
      <c r="B406" s="86"/>
      <c r="C406" s="86"/>
      <c r="D406" s="82"/>
      <c r="E406" s="80"/>
      <c r="F406" s="80"/>
      <c r="G406" s="80"/>
      <c r="H406" s="87"/>
      <c r="I406" s="65"/>
      <c r="K406" s="67"/>
      <c r="L406" s="67"/>
      <c r="M406" s="67"/>
      <c r="N406" s="67"/>
      <c r="O406" s="67"/>
      <c r="P406" s="67"/>
      <c r="Q406" s="67"/>
      <c r="R406" s="67"/>
    </row>
    <row r="407" spans="1:18" s="66" customFormat="1">
      <c r="A407" s="80"/>
      <c r="B407" s="86"/>
      <c r="C407" s="86"/>
      <c r="D407" s="82"/>
      <c r="E407" s="80"/>
      <c r="F407" s="80"/>
      <c r="G407" s="80"/>
      <c r="H407" s="87"/>
      <c r="I407" s="65"/>
      <c r="K407" s="67"/>
      <c r="L407" s="67"/>
      <c r="M407" s="67"/>
      <c r="N407" s="67"/>
      <c r="O407" s="67"/>
      <c r="P407" s="67"/>
      <c r="Q407" s="67"/>
      <c r="R407" s="67"/>
    </row>
    <row r="408" spans="1:18" s="66" customFormat="1">
      <c r="A408" s="80"/>
      <c r="B408" s="86"/>
      <c r="C408" s="86"/>
      <c r="D408" s="82"/>
      <c r="E408" s="80"/>
      <c r="F408" s="80"/>
      <c r="G408" s="80"/>
      <c r="H408" s="87"/>
      <c r="I408" s="65"/>
      <c r="K408" s="67"/>
      <c r="L408" s="67"/>
      <c r="M408" s="67"/>
      <c r="N408" s="67"/>
      <c r="O408" s="67"/>
      <c r="P408" s="67"/>
      <c r="Q408" s="67"/>
      <c r="R408" s="67"/>
    </row>
    <row r="409" spans="1:18" s="66" customFormat="1">
      <c r="A409" s="80"/>
      <c r="B409" s="86"/>
      <c r="C409" s="86"/>
      <c r="D409" s="82"/>
      <c r="E409" s="80"/>
      <c r="F409" s="80"/>
      <c r="G409" s="80"/>
      <c r="H409" s="87"/>
      <c r="I409" s="65"/>
      <c r="K409" s="67"/>
      <c r="L409" s="67"/>
      <c r="M409" s="67"/>
      <c r="N409" s="67"/>
      <c r="O409" s="67"/>
      <c r="P409" s="67"/>
      <c r="Q409" s="67"/>
      <c r="R409" s="67"/>
    </row>
    <row r="410" spans="1:18" s="66" customFormat="1">
      <c r="A410" s="80"/>
      <c r="B410" s="86"/>
      <c r="C410" s="86"/>
      <c r="D410" s="82"/>
      <c r="E410" s="80"/>
      <c r="F410" s="80"/>
      <c r="G410" s="80"/>
      <c r="H410" s="87"/>
      <c r="I410" s="65"/>
      <c r="K410" s="67"/>
      <c r="L410" s="67"/>
      <c r="M410" s="67"/>
      <c r="N410" s="67"/>
      <c r="O410" s="67"/>
      <c r="P410" s="67"/>
      <c r="Q410" s="67"/>
      <c r="R410" s="67"/>
    </row>
    <row r="411" spans="1:18" s="66" customFormat="1">
      <c r="A411" s="80"/>
      <c r="B411" s="86"/>
      <c r="C411" s="86"/>
      <c r="D411" s="82"/>
      <c r="E411" s="80"/>
      <c r="F411" s="80"/>
      <c r="G411" s="80"/>
      <c r="H411" s="87"/>
      <c r="I411" s="65"/>
      <c r="K411" s="67"/>
      <c r="L411" s="67"/>
      <c r="M411" s="67"/>
      <c r="N411" s="67"/>
      <c r="O411" s="67"/>
      <c r="P411" s="67"/>
      <c r="Q411" s="67"/>
      <c r="R411" s="67"/>
    </row>
    <row r="412" spans="1:18" s="66" customFormat="1">
      <c r="A412" s="80"/>
      <c r="B412" s="86"/>
      <c r="C412" s="86"/>
      <c r="D412" s="82"/>
      <c r="E412" s="80"/>
      <c r="F412" s="80"/>
      <c r="G412" s="80"/>
      <c r="H412" s="87"/>
      <c r="I412" s="65"/>
      <c r="K412" s="67"/>
      <c r="L412" s="67"/>
      <c r="M412" s="67"/>
      <c r="N412" s="67"/>
      <c r="O412" s="67"/>
      <c r="P412" s="67"/>
      <c r="Q412" s="67"/>
      <c r="R412" s="67"/>
    </row>
    <row r="413" spans="1:18" s="66" customFormat="1">
      <c r="A413" s="80"/>
      <c r="B413" s="86"/>
      <c r="C413" s="86"/>
      <c r="D413" s="82"/>
      <c r="E413" s="80"/>
      <c r="F413" s="80"/>
      <c r="G413" s="80"/>
      <c r="H413" s="87"/>
      <c r="I413" s="65"/>
      <c r="K413" s="67"/>
      <c r="L413" s="67"/>
      <c r="M413" s="67"/>
      <c r="N413" s="67"/>
      <c r="O413" s="67"/>
      <c r="P413" s="67"/>
      <c r="Q413" s="67"/>
      <c r="R413" s="67"/>
    </row>
    <row r="414" spans="1:18" s="66" customFormat="1">
      <c r="A414" s="80"/>
      <c r="B414" s="86"/>
      <c r="C414" s="86"/>
      <c r="D414" s="82"/>
      <c r="E414" s="80"/>
      <c r="F414" s="80"/>
      <c r="G414" s="80"/>
      <c r="H414" s="87"/>
      <c r="I414" s="65"/>
      <c r="K414" s="67"/>
      <c r="L414" s="67"/>
      <c r="M414" s="67"/>
      <c r="N414" s="67"/>
      <c r="O414" s="67"/>
      <c r="P414" s="67"/>
      <c r="Q414" s="67"/>
      <c r="R414" s="67"/>
    </row>
    <row r="415" spans="1:18" s="66" customFormat="1">
      <c r="A415" s="80"/>
      <c r="B415" s="86"/>
      <c r="C415" s="86"/>
      <c r="D415" s="82"/>
      <c r="E415" s="80"/>
      <c r="F415" s="80"/>
      <c r="G415" s="80"/>
      <c r="H415" s="87"/>
      <c r="I415" s="65"/>
      <c r="K415" s="67"/>
      <c r="L415" s="67"/>
      <c r="M415" s="67"/>
      <c r="N415" s="67"/>
      <c r="O415" s="67"/>
      <c r="P415" s="67"/>
      <c r="Q415" s="67"/>
      <c r="R415" s="67"/>
    </row>
    <row r="416" spans="1:18" s="66" customFormat="1">
      <c r="A416" s="80"/>
      <c r="B416" s="86"/>
      <c r="C416" s="86"/>
      <c r="D416" s="82"/>
      <c r="E416" s="80"/>
      <c r="F416" s="80"/>
      <c r="G416" s="80"/>
      <c r="H416" s="87"/>
      <c r="I416" s="65"/>
      <c r="K416" s="67"/>
      <c r="L416" s="67"/>
      <c r="M416" s="67"/>
      <c r="N416" s="67"/>
      <c r="O416" s="67"/>
      <c r="P416" s="67"/>
      <c r="Q416" s="67"/>
      <c r="R416" s="67"/>
    </row>
    <row r="417" spans="1:18" s="66" customFormat="1">
      <c r="A417" s="80"/>
      <c r="B417" s="86"/>
      <c r="C417" s="86"/>
      <c r="D417" s="82"/>
      <c r="E417" s="80"/>
      <c r="F417" s="80"/>
      <c r="G417" s="80"/>
      <c r="H417" s="87"/>
      <c r="I417" s="65"/>
      <c r="K417" s="67"/>
      <c r="L417" s="67"/>
      <c r="M417" s="67"/>
      <c r="N417" s="67"/>
      <c r="O417" s="67"/>
      <c r="P417" s="67"/>
      <c r="Q417" s="67"/>
      <c r="R417" s="67"/>
    </row>
    <row r="418" spans="1:18" s="66" customFormat="1">
      <c r="A418" s="80"/>
      <c r="B418" s="86"/>
      <c r="C418" s="86"/>
      <c r="D418" s="82"/>
      <c r="E418" s="80"/>
      <c r="F418" s="80"/>
      <c r="G418" s="80"/>
      <c r="H418" s="87"/>
      <c r="I418" s="65"/>
      <c r="K418" s="67"/>
      <c r="L418" s="67"/>
      <c r="M418" s="67"/>
      <c r="N418" s="67"/>
      <c r="O418" s="67"/>
      <c r="P418" s="67"/>
      <c r="Q418" s="67"/>
      <c r="R418" s="67"/>
    </row>
    <row r="419" spans="1:18" s="66" customFormat="1">
      <c r="A419" s="80"/>
      <c r="B419" s="86"/>
      <c r="C419" s="86"/>
      <c r="D419" s="82"/>
      <c r="E419" s="80"/>
      <c r="F419" s="80"/>
      <c r="G419" s="80"/>
      <c r="H419" s="87"/>
      <c r="I419" s="65"/>
      <c r="K419" s="67"/>
      <c r="L419" s="67"/>
      <c r="M419" s="67"/>
      <c r="N419" s="67"/>
      <c r="O419" s="67"/>
      <c r="P419" s="67"/>
      <c r="Q419" s="67"/>
      <c r="R419" s="67"/>
    </row>
    <row r="420" spans="1:18" s="66" customFormat="1">
      <c r="A420" s="80"/>
      <c r="B420" s="86"/>
      <c r="C420" s="86"/>
      <c r="D420" s="82"/>
      <c r="E420" s="80"/>
      <c r="F420" s="80"/>
      <c r="G420" s="80"/>
      <c r="H420" s="87"/>
      <c r="I420" s="65"/>
      <c r="K420" s="67"/>
      <c r="L420" s="67"/>
      <c r="M420" s="67"/>
      <c r="N420" s="67"/>
      <c r="O420" s="67"/>
      <c r="P420" s="67"/>
      <c r="Q420" s="67"/>
      <c r="R420" s="67"/>
    </row>
    <row r="421" spans="1:18" s="66" customFormat="1">
      <c r="A421" s="80"/>
      <c r="B421" s="86"/>
      <c r="C421" s="86"/>
      <c r="D421" s="82"/>
      <c r="E421" s="80"/>
      <c r="F421" s="80"/>
      <c r="G421" s="80"/>
      <c r="H421" s="87"/>
      <c r="I421" s="65"/>
      <c r="K421" s="67"/>
      <c r="L421" s="67"/>
      <c r="M421" s="67"/>
      <c r="N421" s="67"/>
      <c r="O421" s="67"/>
      <c r="P421" s="67"/>
      <c r="Q421" s="67"/>
      <c r="R421" s="67"/>
    </row>
    <row r="422" spans="1:18" s="66" customFormat="1">
      <c r="A422" s="80"/>
      <c r="B422" s="86"/>
      <c r="C422" s="86"/>
      <c r="D422" s="82"/>
      <c r="E422" s="80"/>
      <c r="F422" s="80"/>
      <c r="G422" s="80"/>
      <c r="H422" s="87"/>
      <c r="I422" s="65"/>
      <c r="K422" s="67"/>
      <c r="L422" s="67"/>
      <c r="M422" s="67"/>
      <c r="N422" s="67"/>
      <c r="O422" s="67"/>
      <c r="P422" s="67"/>
      <c r="Q422" s="67"/>
      <c r="R422" s="67"/>
    </row>
    <row r="423" spans="1:18" s="66" customFormat="1">
      <c r="A423" s="80"/>
      <c r="B423" s="86"/>
      <c r="C423" s="86"/>
      <c r="D423" s="82"/>
      <c r="E423" s="80"/>
      <c r="F423" s="80"/>
      <c r="G423" s="80"/>
      <c r="H423" s="87"/>
      <c r="I423" s="65"/>
      <c r="K423" s="67"/>
      <c r="L423" s="67"/>
      <c r="M423" s="67"/>
      <c r="N423" s="67"/>
      <c r="O423" s="67"/>
      <c r="P423" s="67"/>
      <c r="Q423" s="67"/>
      <c r="R423" s="67"/>
    </row>
    <row r="424" spans="1:18" s="66" customFormat="1">
      <c r="A424" s="80"/>
      <c r="B424" s="86"/>
      <c r="C424" s="86"/>
      <c r="D424" s="82"/>
      <c r="E424" s="80"/>
      <c r="F424" s="80"/>
      <c r="G424" s="80"/>
      <c r="H424" s="87"/>
      <c r="I424" s="65"/>
      <c r="K424" s="67"/>
      <c r="L424" s="67"/>
      <c r="M424" s="67"/>
      <c r="N424" s="67"/>
      <c r="O424" s="67"/>
      <c r="P424" s="67"/>
      <c r="Q424" s="67"/>
      <c r="R424" s="67"/>
    </row>
    <row r="425" spans="1:18" s="66" customFormat="1">
      <c r="A425" s="80"/>
      <c r="B425" s="86"/>
      <c r="C425" s="86"/>
      <c r="D425" s="82"/>
      <c r="E425" s="80"/>
      <c r="F425" s="80"/>
      <c r="G425" s="80"/>
      <c r="H425" s="87"/>
      <c r="I425" s="65"/>
      <c r="K425" s="67"/>
      <c r="L425" s="67"/>
      <c r="M425" s="67"/>
      <c r="N425" s="67"/>
      <c r="O425" s="67"/>
      <c r="P425" s="67"/>
      <c r="Q425" s="67"/>
      <c r="R425" s="67"/>
    </row>
    <row r="426" spans="1:18" s="66" customFormat="1">
      <c r="A426" s="80"/>
      <c r="B426" s="86"/>
      <c r="C426" s="86"/>
      <c r="D426" s="82"/>
      <c r="E426" s="80"/>
      <c r="F426" s="80"/>
      <c r="G426" s="80"/>
      <c r="H426" s="87"/>
      <c r="I426" s="65"/>
      <c r="K426" s="67"/>
      <c r="L426" s="67"/>
      <c r="M426" s="67"/>
      <c r="N426" s="67"/>
      <c r="O426" s="67"/>
      <c r="P426" s="67"/>
      <c r="Q426" s="67"/>
      <c r="R426" s="67"/>
    </row>
    <row r="427" spans="1:18" s="66" customFormat="1">
      <c r="A427" s="80"/>
      <c r="B427" s="86"/>
      <c r="C427" s="86"/>
      <c r="D427" s="82"/>
      <c r="E427" s="80"/>
      <c r="F427" s="80"/>
      <c r="G427" s="80"/>
      <c r="H427" s="87"/>
      <c r="I427" s="65"/>
      <c r="K427" s="67"/>
      <c r="L427" s="67"/>
      <c r="M427" s="67"/>
      <c r="N427" s="67"/>
      <c r="O427" s="67"/>
      <c r="P427" s="67"/>
      <c r="Q427" s="67"/>
      <c r="R427" s="67"/>
    </row>
    <row r="428" spans="1:18" s="66" customFormat="1">
      <c r="A428" s="80"/>
      <c r="B428" s="86"/>
      <c r="C428" s="86"/>
      <c r="D428" s="82"/>
      <c r="E428" s="80"/>
      <c r="F428" s="80"/>
      <c r="G428" s="80"/>
      <c r="H428" s="87"/>
      <c r="I428" s="65"/>
      <c r="K428" s="67"/>
      <c r="L428" s="67"/>
      <c r="M428" s="67"/>
      <c r="N428" s="67"/>
      <c r="O428" s="67"/>
      <c r="P428" s="67"/>
      <c r="Q428" s="67"/>
      <c r="R428" s="67"/>
    </row>
    <row r="429" spans="1:18" s="66" customFormat="1">
      <c r="A429" s="80"/>
      <c r="B429" s="86"/>
      <c r="C429" s="86"/>
      <c r="D429" s="82"/>
      <c r="E429" s="80"/>
      <c r="F429" s="80"/>
      <c r="G429" s="80"/>
      <c r="H429" s="87"/>
      <c r="I429" s="65"/>
      <c r="K429" s="67"/>
      <c r="L429" s="67"/>
      <c r="M429" s="67"/>
      <c r="N429" s="67"/>
      <c r="O429" s="67"/>
      <c r="P429" s="67"/>
      <c r="Q429" s="67"/>
      <c r="R429" s="67"/>
    </row>
    <row r="430" spans="1:18" s="66" customFormat="1">
      <c r="A430" s="80"/>
      <c r="B430" s="86"/>
      <c r="C430" s="86"/>
      <c r="D430" s="82"/>
      <c r="E430" s="80"/>
      <c r="F430" s="80"/>
      <c r="G430" s="80"/>
      <c r="H430" s="87"/>
      <c r="I430" s="65"/>
      <c r="K430" s="67"/>
      <c r="L430" s="67"/>
      <c r="M430" s="67"/>
      <c r="N430" s="67"/>
      <c r="O430" s="67"/>
      <c r="P430" s="67"/>
      <c r="Q430" s="67"/>
      <c r="R430" s="67"/>
    </row>
    <row r="431" spans="1:18" s="66" customFormat="1">
      <c r="A431" s="80"/>
      <c r="B431" s="86"/>
      <c r="C431" s="86"/>
      <c r="D431" s="82"/>
      <c r="E431" s="80"/>
      <c r="F431" s="80"/>
      <c r="G431" s="80"/>
      <c r="H431" s="87"/>
      <c r="I431" s="65"/>
      <c r="K431" s="67"/>
      <c r="L431" s="67"/>
      <c r="M431" s="67"/>
      <c r="N431" s="67"/>
      <c r="O431" s="67"/>
      <c r="P431" s="67"/>
      <c r="Q431" s="67"/>
      <c r="R431" s="67"/>
    </row>
    <row r="432" spans="1:18" s="66" customFormat="1">
      <c r="A432" s="80"/>
      <c r="B432" s="86"/>
      <c r="C432" s="86"/>
      <c r="D432" s="82"/>
      <c r="E432" s="80"/>
      <c r="F432" s="80"/>
      <c r="G432" s="80"/>
      <c r="H432" s="87"/>
      <c r="I432" s="65"/>
      <c r="K432" s="67"/>
      <c r="L432" s="67"/>
      <c r="M432" s="67"/>
      <c r="N432" s="67"/>
      <c r="O432" s="67"/>
      <c r="P432" s="67"/>
      <c r="Q432" s="67"/>
      <c r="R432" s="67"/>
    </row>
    <row r="433" spans="1:18" s="66" customFormat="1">
      <c r="A433" s="80"/>
      <c r="B433" s="86"/>
      <c r="C433" s="86"/>
      <c r="D433" s="82"/>
      <c r="E433" s="80"/>
      <c r="F433" s="80"/>
      <c r="G433" s="80"/>
      <c r="H433" s="87"/>
      <c r="I433" s="65"/>
      <c r="K433" s="67"/>
      <c r="L433" s="67"/>
      <c r="M433" s="67"/>
      <c r="N433" s="67"/>
      <c r="O433" s="67"/>
      <c r="P433" s="67"/>
      <c r="Q433" s="67"/>
      <c r="R433" s="67"/>
    </row>
    <row r="434" spans="1:18" s="66" customFormat="1">
      <c r="A434" s="80"/>
      <c r="B434" s="86"/>
      <c r="C434" s="86"/>
      <c r="D434" s="82"/>
      <c r="E434" s="80"/>
      <c r="F434" s="80"/>
      <c r="G434" s="80"/>
      <c r="H434" s="87"/>
      <c r="I434" s="65"/>
      <c r="K434" s="67"/>
      <c r="L434" s="67"/>
      <c r="M434" s="67"/>
      <c r="N434" s="67"/>
      <c r="O434" s="67"/>
      <c r="P434" s="67"/>
      <c r="Q434" s="67"/>
      <c r="R434" s="67"/>
    </row>
    <row r="435" spans="1:18" s="66" customFormat="1">
      <c r="A435" s="80"/>
      <c r="B435" s="86"/>
      <c r="C435" s="86"/>
      <c r="D435" s="82"/>
      <c r="E435" s="80"/>
      <c r="F435" s="80"/>
      <c r="G435" s="80"/>
      <c r="H435" s="87"/>
      <c r="I435" s="65"/>
      <c r="K435" s="67"/>
      <c r="L435" s="67"/>
      <c r="M435" s="67"/>
      <c r="N435" s="67"/>
      <c r="O435" s="67"/>
      <c r="P435" s="67"/>
      <c r="Q435" s="67"/>
      <c r="R435" s="67"/>
    </row>
    <row r="436" spans="1:18" s="66" customFormat="1">
      <c r="A436" s="80"/>
      <c r="B436" s="86"/>
      <c r="C436" s="86"/>
      <c r="D436" s="82"/>
      <c r="E436" s="80"/>
      <c r="F436" s="80"/>
      <c r="G436" s="80"/>
      <c r="H436" s="87"/>
      <c r="I436" s="65"/>
      <c r="K436" s="67"/>
      <c r="L436" s="67"/>
      <c r="M436" s="67"/>
      <c r="N436" s="67"/>
      <c r="O436" s="67"/>
      <c r="P436" s="67"/>
      <c r="Q436" s="67"/>
      <c r="R436" s="67"/>
    </row>
    <row r="437" spans="1:18" s="66" customFormat="1">
      <c r="A437" s="80"/>
      <c r="B437" s="86"/>
      <c r="C437" s="86"/>
      <c r="D437" s="82"/>
      <c r="E437" s="80"/>
      <c r="F437" s="80"/>
      <c r="G437" s="80"/>
      <c r="H437" s="87"/>
      <c r="I437" s="65"/>
      <c r="K437" s="67"/>
      <c r="L437" s="67"/>
      <c r="M437" s="67"/>
      <c r="N437" s="67"/>
      <c r="O437" s="67"/>
      <c r="P437" s="67"/>
      <c r="Q437" s="67"/>
      <c r="R437" s="67"/>
    </row>
    <row r="438" spans="1:18" s="66" customFormat="1">
      <c r="A438" s="80"/>
      <c r="B438" s="86"/>
      <c r="C438" s="86"/>
      <c r="D438" s="82"/>
      <c r="E438" s="80"/>
      <c r="F438" s="80"/>
      <c r="G438" s="80"/>
      <c r="H438" s="87"/>
      <c r="I438" s="65"/>
      <c r="K438" s="67"/>
      <c r="L438" s="67"/>
      <c r="M438" s="67"/>
      <c r="N438" s="67"/>
      <c r="O438" s="67"/>
      <c r="P438" s="67"/>
      <c r="Q438" s="67"/>
      <c r="R438" s="67"/>
    </row>
    <row r="439" spans="1:18" s="66" customFormat="1">
      <c r="A439" s="80"/>
      <c r="B439" s="86"/>
      <c r="C439" s="86"/>
      <c r="D439" s="82"/>
      <c r="E439" s="80"/>
      <c r="F439" s="80"/>
      <c r="G439" s="80"/>
      <c r="H439" s="87"/>
      <c r="I439" s="65"/>
      <c r="K439" s="67"/>
      <c r="L439" s="67"/>
      <c r="M439" s="67"/>
      <c r="N439" s="67"/>
      <c r="O439" s="67"/>
      <c r="P439" s="67"/>
      <c r="Q439" s="67"/>
      <c r="R439" s="67"/>
    </row>
    <row r="440" spans="1:18" s="66" customFormat="1">
      <c r="A440" s="80"/>
      <c r="B440" s="86"/>
      <c r="C440" s="86"/>
      <c r="D440" s="82"/>
      <c r="E440" s="80"/>
      <c r="F440" s="80"/>
      <c r="G440" s="80"/>
      <c r="H440" s="87"/>
      <c r="I440" s="65"/>
      <c r="K440" s="67"/>
      <c r="L440" s="67"/>
      <c r="M440" s="67"/>
      <c r="N440" s="67"/>
      <c r="O440" s="67"/>
      <c r="P440" s="67"/>
      <c r="Q440" s="67"/>
      <c r="R440" s="67"/>
    </row>
    <row r="441" spans="1:18" s="66" customFormat="1">
      <c r="A441" s="80"/>
      <c r="B441" s="86"/>
      <c r="C441" s="86"/>
      <c r="D441" s="82"/>
      <c r="E441" s="80"/>
      <c r="F441" s="80"/>
      <c r="G441" s="80"/>
      <c r="H441" s="87"/>
      <c r="I441" s="65"/>
      <c r="K441" s="67"/>
      <c r="L441" s="67"/>
      <c r="M441" s="67"/>
      <c r="N441" s="67"/>
      <c r="O441" s="67"/>
      <c r="P441" s="67"/>
      <c r="Q441" s="67"/>
      <c r="R441" s="67"/>
    </row>
    <row r="442" spans="1:18" s="66" customFormat="1">
      <c r="A442" s="80"/>
      <c r="B442" s="86"/>
      <c r="C442" s="86"/>
      <c r="D442" s="82"/>
      <c r="E442" s="80"/>
      <c r="F442" s="80"/>
      <c r="G442" s="80"/>
      <c r="H442" s="87"/>
      <c r="I442" s="65"/>
      <c r="K442" s="67"/>
      <c r="L442" s="67"/>
      <c r="M442" s="67"/>
      <c r="N442" s="67"/>
      <c r="O442" s="67"/>
      <c r="P442" s="67"/>
      <c r="Q442" s="67"/>
      <c r="R442" s="67"/>
    </row>
    <row r="443" spans="1:18" s="66" customFormat="1">
      <c r="A443" s="80"/>
      <c r="B443" s="86"/>
      <c r="C443" s="86"/>
      <c r="D443" s="82"/>
      <c r="E443" s="80"/>
      <c r="F443" s="80"/>
      <c r="G443" s="80"/>
      <c r="H443" s="87"/>
      <c r="I443" s="65"/>
      <c r="K443" s="67"/>
      <c r="L443" s="67"/>
      <c r="M443" s="67"/>
      <c r="N443" s="67"/>
      <c r="O443" s="67"/>
      <c r="P443" s="67"/>
      <c r="Q443" s="67"/>
      <c r="R443" s="67"/>
    </row>
    <row r="444" spans="1:18" s="66" customFormat="1">
      <c r="A444" s="80"/>
      <c r="B444" s="86"/>
      <c r="C444" s="86"/>
      <c r="D444" s="82"/>
      <c r="E444" s="80"/>
      <c r="F444" s="80"/>
      <c r="G444" s="80"/>
      <c r="H444" s="87"/>
      <c r="I444" s="65"/>
      <c r="K444" s="67"/>
      <c r="L444" s="67"/>
      <c r="M444" s="67"/>
      <c r="N444" s="67"/>
      <c r="O444" s="67"/>
      <c r="P444" s="67"/>
      <c r="Q444" s="67"/>
      <c r="R444" s="67"/>
    </row>
    <row r="445" spans="1:18" s="66" customFormat="1">
      <c r="A445" s="80"/>
      <c r="B445" s="86"/>
      <c r="C445" s="86"/>
      <c r="D445" s="82"/>
      <c r="E445" s="80"/>
      <c r="F445" s="80"/>
      <c r="G445" s="80"/>
      <c r="H445" s="87"/>
      <c r="I445" s="65"/>
      <c r="K445" s="67"/>
      <c r="L445" s="67"/>
      <c r="M445" s="67"/>
      <c r="N445" s="67"/>
      <c r="O445" s="67"/>
      <c r="P445" s="67"/>
      <c r="Q445" s="67"/>
      <c r="R445" s="67"/>
    </row>
    <row r="446" spans="1:18" s="66" customFormat="1">
      <c r="A446" s="80"/>
      <c r="B446" s="86"/>
      <c r="C446" s="86"/>
      <c r="D446" s="82"/>
      <c r="E446" s="80"/>
      <c r="F446" s="80"/>
      <c r="G446" s="80"/>
      <c r="H446" s="87"/>
      <c r="I446" s="65"/>
      <c r="K446" s="67"/>
      <c r="L446" s="67"/>
      <c r="M446" s="67"/>
      <c r="N446" s="67"/>
      <c r="O446" s="67"/>
      <c r="P446" s="67"/>
      <c r="Q446" s="67"/>
      <c r="R446" s="67"/>
    </row>
    <row r="447" spans="1:18" s="66" customFormat="1">
      <c r="A447" s="80"/>
      <c r="B447" s="86"/>
      <c r="C447" s="86"/>
      <c r="D447" s="82"/>
      <c r="E447" s="80"/>
      <c r="F447" s="80"/>
      <c r="G447" s="80"/>
      <c r="H447" s="87"/>
      <c r="I447" s="65"/>
      <c r="K447" s="67"/>
      <c r="L447" s="67"/>
      <c r="M447" s="67"/>
      <c r="N447" s="67"/>
      <c r="O447" s="67"/>
      <c r="P447" s="67"/>
      <c r="Q447" s="67"/>
      <c r="R447" s="67"/>
    </row>
    <row r="448" spans="1:18" s="66" customFormat="1">
      <c r="A448" s="80"/>
      <c r="B448" s="86"/>
      <c r="C448" s="86"/>
      <c r="D448" s="82"/>
      <c r="E448" s="80"/>
      <c r="F448" s="80"/>
      <c r="G448" s="80"/>
      <c r="H448" s="87"/>
      <c r="I448" s="65"/>
      <c r="K448" s="67"/>
      <c r="L448" s="67"/>
      <c r="M448" s="67"/>
      <c r="N448" s="67"/>
      <c r="O448" s="67"/>
      <c r="P448" s="67"/>
      <c r="Q448" s="67"/>
      <c r="R448" s="67"/>
    </row>
    <row r="449" spans="1:18" s="66" customFormat="1">
      <c r="A449" s="80"/>
      <c r="B449" s="86"/>
      <c r="C449" s="86"/>
      <c r="D449" s="82"/>
      <c r="E449" s="80"/>
      <c r="F449" s="80"/>
      <c r="G449" s="80"/>
      <c r="H449" s="87"/>
      <c r="I449" s="65"/>
      <c r="K449" s="67"/>
      <c r="L449" s="67"/>
      <c r="M449" s="67"/>
      <c r="N449" s="67"/>
      <c r="O449" s="67"/>
      <c r="P449" s="67"/>
      <c r="Q449" s="67"/>
      <c r="R449" s="67"/>
    </row>
    <row r="450" spans="1:18" s="66" customFormat="1">
      <c r="A450" s="80"/>
      <c r="B450" s="86"/>
      <c r="C450" s="86"/>
      <c r="D450" s="82"/>
      <c r="E450" s="80"/>
      <c r="F450" s="80"/>
      <c r="G450" s="80"/>
      <c r="H450" s="87"/>
      <c r="I450" s="65"/>
      <c r="K450" s="67"/>
      <c r="L450" s="67"/>
      <c r="M450" s="67"/>
      <c r="N450" s="67"/>
      <c r="O450" s="67"/>
      <c r="P450" s="67"/>
      <c r="Q450" s="67"/>
      <c r="R450" s="67"/>
    </row>
    <row r="451" spans="1:18" s="66" customFormat="1">
      <c r="A451" s="80"/>
      <c r="B451" s="86"/>
      <c r="C451" s="86"/>
      <c r="D451" s="82"/>
      <c r="E451" s="80"/>
      <c r="F451" s="80"/>
      <c r="G451" s="80"/>
      <c r="H451" s="87"/>
      <c r="I451" s="65"/>
      <c r="K451" s="67"/>
      <c r="L451" s="67"/>
      <c r="M451" s="67"/>
      <c r="N451" s="67"/>
      <c r="O451" s="67"/>
      <c r="P451" s="67"/>
      <c r="Q451" s="67"/>
      <c r="R451" s="67"/>
    </row>
    <row r="452" spans="1:18" s="66" customFormat="1">
      <c r="A452" s="80"/>
      <c r="B452" s="86"/>
      <c r="C452" s="86"/>
      <c r="D452" s="82"/>
      <c r="E452" s="80"/>
      <c r="F452" s="80"/>
      <c r="G452" s="80"/>
      <c r="H452" s="87"/>
      <c r="I452" s="65"/>
      <c r="K452" s="67"/>
      <c r="L452" s="67"/>
      <c r="M452" s="67"/>
      <c r="N452" s="67"/>
      <c r="O452" s="67"/>
      <c r="P452" s="67"/>
      <c r="Q452" s="67"/>
      <c r="R452" s="67"/>
    </row>
    <row r="453" spans="1:18" s="66" customFormat="1">
      <c r="A453" s="80"/>
      <c r="B453" s="86"/>
      <c r="C453" s="86"/>
      <c r="D453" s="82"/>
      <c r="E453" s="80"/>
      <c r="F453" s="80"/>
      <c r="G453" s="80"/>
      <c r="H453" s="87"/>
      <c r="I453" s="65"/>
      <c r="K453" s="67"/>
      <c r="L453" s="67"/>
      <c r="M453" s="67"/>
      <c r="N453" s="67"/>
      <c r="O453" s="67"/>
      <c r="P453" s="67"/>
      <c r="Q453" s="67"/>
      <c r="R453" s="67"/>
    </row>
    <row r="454" spans="1:18" s="66" customFormat="1">
      <c r="A454" s="80"/>
      <c r="B454" s="86"/>
      <c r="C454" s="86"/>
      <c r="D454" s="82"/>
      <c r="E454" s="80"/>
      <c r="F454" s="80"/>
      <c r="G454" s="80"/>
      <c r="H454" s="87"/>
      <c r="I454" s="65"/>
      <c r="K454" s="67"/>
      <c r="L454" s="67"/>
      <c r="M454" s="67"/>
      <c r="N454" s="67"/>
      <c r="O454" s="67"/>
      <c r="P454" s="67"/>
      <c r="Q454" s="67"/>
      <c r="R454" s="67"/>
    </row>
    <row r="455" spans="1:18" s="66" customFormat="1">
      <c r="A455" s="80"/>
      <c r="B455" s="86"/>
      <c r="C455" s="86"/>
      <c r="D455" s="82"/>
      <c r="E455" s="80"/>
      <c r="F455" s="80"/>
      <c r="G455" s="80"/>
      <c r="H455" s="87"/>
      <c r="I455" s="65"/>
      <c r="K455" s="67"/>
      <c r="L455" s="67"/>
      <c r="M455" s="67"/>
      <c r="N455" s="67"/>
      <c r="O455" s="67"/>
      <c r="P455" s="67"/>
      <c r="Q455" s="67"/>
      <c r="R455" s="67"/>
    </row>
    <row r="456" spans="1:18" s="66" customFormat="1">
      <c r="A456" s="80"/>
      <c r="B456" s="86"/>
      <c r="C456" s="86"/>
      <c r="D456" s="82"/>
      <c r="E456" s="80"/>
      <c r="F456" s="80"/>
      <c r="G456" s="80"/>
      <c r="H456" s="87"/>
      <c r="I456" s="65"/>
      <c r="K456" s="67"/>
      <c r="L456" s="67"/>
      <c r="M456" s="67"/>
      <c r="N456" s="67"/>
      <c r="O456" s="67"/>
      <c r="P456" s="67"/>
      <c r="Q456" s="67"/>
      <c r="R456" s="67"/>
    </row>
    <row r="457" spans="1:18" s="66" customFormat="1">
      <c r="A457" s="80"/>
      <c r="B457" s="86"/>
      <c r="C457" s="86"/>
      <c r="D457" s="82"/>
      <c r="E457" s="80"/>
      <c r="F457" s="80"/>
      <c r="G457" s="80"/>
      <c r="H457" s="87"/>
      <c r="I457" s="65"/>
      <c r="K457" s="67"/>
      <c r="L457" s="67"/>
      <c r="M457" s="67"/>
      <c r="N457" s="67"/>
      <c r="O457" s="67"/>
      <c r="P457" s="67"/>
      <c r="Q457" s="67"/>
      <c r="R457" s="67"/>
    </row>
    <row r="458" spans="1:18" s="66" customFormat="1">
      <c r="A458" s="80"/>
      <c r="B458" s="86"/>
      <c r="C458" s="86"/>
      <c r="D458" s="82"/>
      <c r="E458" s="80"/>
      <c r="F458" s="80"/>
      <c r="G458" s="80"/>
      <c r="H458" s="87"/>
      <c r="I458" s="65"/>
      <c r="K458" s="67"/>
      <c r="L458" s="67"/>
      <c r="M458" s="67"/>
      <c r="N458" s="67"/>
      <c r="O458" s="67"/>
      <c r="P458" s="67"/>
      <c r="Q458" s="67"/>
      <c r="R458" s="67"/>
    </row>
    <row r="459" spans="1:18" s="66" customFormat="1">
      <c r="A459" s="80"/>
      <c r="B459" s="86"/>
      <c r="C459" s="86"/>
      <c r="D459" s="82"/>
      <c r="E459" s="80"/>
      <c r="F459" s="80"/>
      <c r="G459" s="80"/>
      <c r="H459" s="87"/>
      <c r="I459" s="65"/>
      <c r="K459" s="67"/>
      <c r="L459" s="67"/>
      <c r="M459" s="67"/>
      <c r="N459" s="67"/>
      <c r="O459" s="67"/>
      <c r="P459" s="67"/>
      <c r="Q459" s="67"/>
      <c r="R459" s="67"/>
    </row>
    <row r="460" spans="1:18" s="66" customFormat="1">
      <c r="A460" s="80"/>
      <c r="B460" s="86"/>
      <c r="C460" s="86"/>
      <c r="D460" s="82"/>
      <c r="E460" s="80"/>
      <c r="F460" s="80"/>
      <c r="G460" s="80"/>
      <c r="H460" s="87"/>
      <c r="I460" s="65"/>
      <c r="K460" s="67"/>
      <c r="L460" s="67"/>
      <c r="M460" s="67"/>
      <c r="N460" s="67"/>
      <c r="O460" s="67"/>
      <c r="P460" s="67"/>
      <c r="Q460" s="67"/>
      <c r="R460" s="67"/>
    </row>
    <row r="461" spans="1:18" s="66" customFormat="1">
      <c r="A461" s="80"/>
      <c r="B461" s="86"/>
      <c r="C461" s="86"/>
      <c r="D461" s="82"/>
      <c r="E461" s="80"/>
      <c r="F461" s="80"/>
      <c r="G461" s="80"/>
      <c r="H461" s="87"/>
      <c r="I461" s="65"/>
      <c r="K461" s="67"/>
      <c r="L461" s="67"/>
      <c r="M461" s="67"/>
      <c r="N461" s="67"/>
      <c r="O461" s="67"/>
      <c r="P461" s="67"/>
      <c r="Q461" s="67"/>
      <c r="R461" s="67"/>
    </row>
    <row r="462" spans="1:18" s="66" customFormat="1">
      <c r="A462" s="80"/>
      <c r="B462" s="86"/>
      <c r="C462" s="86"/>
      <c r="D462" s="82"/>
      <c r="E462" s="80"/>
      <c r="F462" s="80"/>
      <c r="G462" s="80"/>
      <c r="H462" s="87"/>
      <c r="I462" s="65"/>
      <c r="K462" s="67"/>
      <c r="L462" s="67"/>
      <c r="M462" s="67"/>
      <c r="N462" s="67"/>
      <c r="O462" s="67"/>
      <c r="P462" s="67"/>
      <c r="Q462" s="67"/>
      <c r="R462" s="67"/>
    </row>
    <row r="463" spans="1:18" s="66" customFormat="1">
      <c r="A463" s="80"/>
      <c r="B463" s="86"/>
      <c r="C463" s="86"/>
      <c r="D463" s="82"/>
      <c r="E463" s="80"/>
      <c r="F463" s="80"/>
      <c r="G463" s="80"/>
      <c r="H463" s="87"/>
      <c r="I463" s="65"/>
      <c r="K463" s="67"/>
      <c r="L463" s="67"/>
      <c r="M463" s="67"/>
      <c r="N463" s="67"/>
      <c r="O463" s="67"/>
      <c r="P463" s="67"/>
      <c r="Q463" s="67"/>
      <c r="R463" s="67"/>
    </row>
    <row r="464" spans="1:18" s="66" customFormat="1">
      <c r="A464" s="80"/>
      <c r="B464" s="86"/>
      <c r="C464" s="86"/>
      <c r="D464" s="82"/>
      <c r="E464" s="80"/>
      <c r="F464" s="80"/>
      <c r="G464" s="80"/>
      <c r="H464" s="87"/>
      <c r="I464" s="65"/>
      <c r="K464" s="67"/>
      <c r="L464" s="67"/>
      <c r="M464" s="67"/>
      <c r="N464" s="67"/>
      <c r="O464" s="67"/>
      <c r="P464" s="67"/>
      <c r="Q464" s="67"/>
      <c r="R464" s="67"/>
    </row>
    <row r="465" spans="1:18" s="66" customFormat="1">
      <c r="A465" s="80"/>
      <c r="B465" s="86"/>
      <c r="C465" s="86"/>
      <c r="D465" s="82"/>
      <c r="E465" s="80"/>
      <c r="F465" s="80"/>
      <c r="G465" s="80"/>
      <c r="H465" s="87"/>
      <c r="I465" s="65"/>
      <c r="K465" s="67"/>
      <c r="L465" s="67"/>
      <c r="M465" s="67"/>
      <c r="N465" s="67"/>
      <c r="O465" s="67"/>
      <c r="P465" s="67"/>
      <c r="Q465" s="67"/>
      <c r="R465" s="67"/>
    </row>
    <row r="466" spans="1:18" s="66" customFormat="1">
      <c r="A466" s="80"/>
      <c r="B466" s="86"/>
      <c r="C466" s="86"/>
      <c r="D466" s="82"/>
      <c r="E466" s="80"/>
      <c r="F466" s="80"/>
      <c r="G466" s="80"/>
      <c r="H466" s="87"/>
      <c r="I466" s="65"/>
      <c r="K466" s="67"/>
      <c r="L466" s="67"/>
      <c r="M466" s="67"/>
      <c r="N466" s="67"/>
      <c r="O466" s="67"/>
      <c r="P466" s="67"/>
      <c r="Q466" s="67"/>
      <c r="R466" s="67"/>
    </row>
    <row r="467" spans="1:18" s="66" customFormat="1">
      <c r="A467" s="80"/>
      <c r="B467" s="86"/>
      <c r="C467" s="86"/>
      <c r="D467" s="82"/>
      <c r="E467" s="80"/>
      <c r="F467" s="80"/>
      <c r="G467" s="80"/>
      <c r="H467" s="87"/>
      <c r="I467" s="65"/>
      <c r="K467" s="67"/>
      <c r="L467" s="67"/>
      <c r="M467" s="67"/>
      <c r="N467" s="67"/>
      <c r="O467" s="67"/>
      <c r="P467" s="67"/>
      <c r="Q467" s="67"/>
      <c r="R467" s="67"/>
    </row>
    <row r="468" spans="1:18" s="66" customFormat="1">
      <c r="A468" s="80"/>
      <c r="B468" s="86"/>
      <c r="C468" s="86"/>
      <c r="D468" s="82"/>
      <c r="E468" s="80"/>
      <c r="F468" s="80"/>
      <c r="G468" s="80"/>
      <c r="H468" s="87"/>
      <c r="I468" s="65"/>
      <c r="K468" s="67"/>
      <c r="L468" s="67"/>
      <c r="M468" s="67"/>
      <c r="N468" s="67"/>
      <c r="O468" s="67"/>
      <c r="P468" s="67"/>
      <c r="Q468" s="67"/>
      <c r="R468" s="67"/>
    </row>
    <row r="469" spans="1:18" s="66" customFormat="1">
      <c r="A469" s="80"/>
      <c r="B469" s="86"/>
      <c r="C469" s="86"/>
      <c r="D469" s="82"/>
      <c r="E469" s="80"/>
      <c r="F469" s="80"/>
      <c r="G469" s="80"/>
      <c r="H469" s="87"/>
      <c r="I469" s="65"/>
      <c r="K469" s="67"/>
      <c r="L469" s="67"/>
      <c r="M469" s="67"/>
      <c r="N469" s="67"/>
      <c r="O469" s="67"/>
      <c r="P469" s="67"/>
      <c r="Q469" s="67"/>
      <c r="R469" s="67"/>
    </row>
    <row r="470" spans="1:18" s="66" customFormat="1">
      <c r="A470" s="80"/>
      <c r="B470" s="86"/>
      <c r="C470" s="86"/>
      <c r="D470" s="82"/>
      <c r="E470" s="80"/>
      <c r="F470" s="80"/>
      <c r="G470" s="80"/>
      <c r="H470" s="87"/>
      <c r="I470" s="65"/>
      <c r="K470" s="67"/>
      <c r="L470" s="67"/>
      <c r="M470" s="67"/>
      <c r="N470" s="67"/>
      <c r="O470" s="67"/>
      <c r="P470" s="67"/>
      <c r="Q470" s="67"/>
      <c r="R470" s="67"/>
    </row>
    <row r="471" spans="1:18" s="66" customFormat="1">
      <c r="A471" s="80"/>
      <c r="B471" s="86"/>
      <c r="C471" s="86"/>
      <c r="D471" s="82"/>
      <c r="E471" s="80"/>
      <c r="F471" s="80"/>
      <c r="G471" s="80"/>
      <c r="H471" s="87"/>
      <c r="I471" s="65"/>
      <c r="K471" s="67"/>
      <c r="L471" s="67"/>
      <c r="M471" s="67"/>
      <c r="N471" s="67"/>
      <c r="O471" s="67"/>
      <c r="P471" s="67"/>
      <c r="Q471" s="67"/>
      <c r="R471" s="67"/>
    </row>
    <row r="472" spans="1:18" s="66" customFormat="1">
      <c r="A472" s="80"/>
      <c r="B472" s="86"/>
      <c r="C472" s="86"/>
      <c r="D472" s="82"/>
      <c r="E472" s="80"/>
      <c r="F472" s="80"/>
      <c r="G472" s="80"/>
      <c r="H472" s="87"/>
      <c r="I472" s="65"/>
      <c r="K472" s="67"/>
      <c r="L472" s="67"/>
      <c r="M472" s="67"/>
      <c r="N472" s="67"/>
      <c r="O472" s="67"/>
      <c r="P472" s="67"/>
      <c r="Q472" s="67"/>
      <c r="R472" s="67"/>
    </row>
    <row r="473" spans="1:18" s="66" customFormat="1">
      <c r="A473" s="80"/>
      <c r="B473" s="86"/>
      <c r="C473" s="86"/>
      <c r="D473" s="82"/>
      <c r="E473" s="80"/>
      <c r="F473" s="80"/>
      <c r="G473" s="80"/>
      <c r="H473" s="87"/>
      <c r="I473" s="65"/>
      <c r="K473" s="67"/>
      <c r="L473" s="67"/>
      <c r="M473" s="67"/>
      <c r="N473" s="67"/>
      <c r="O473" s="67"/>
      <c r="P473" s="67"/>
      <c r="Q473" s="67"/>
      <c r="R473" s="67"/>
    </row>
    <row r="474" spans="1:18" s="66" customFormat="1">
      <c r="A474" s="80"/>
      <c r="B474" s="86"/>
      <c r="C474" s="86"/>
      <c r="D474" s="82"/>
      <c r="E474" s="80"/>
      <c r="F474" s="80"/>
      <c r="G474" s="80"/>
      <c r="H474" s="87"/>
      <c r="I474" s="65"/>
      <c r="K474" s="67"/>
      <c r="L474" s="67"/>
      <c r="M474" s="67"/>
      <c r="N474" s="67"/>
      <c r="O474" s="67"/>
      <c r="P474" s="67"/>
      <c r="Q474" s="67"/>
      <c r="R474" s="67"/>
    </row>
    <row r="475" spans="1:18" s="66" customFormat="1">
      <c r="A475" s="80"/>
      <c r="B475" s="86"/>
      <c r="C475" s="86"/>
      <c r="D475" s="82"/>
      <c r="E475" s="80"/>
      <c r="F475" s="80"/>
      <c r="G475" s="80"/>
      <c r="H475" s="87"/>
      <c r="I475" s="65"/>
      <c r="K475" s="67"/>
      <c r="L475" s="67"/>
      <c r="M475" s="67"/>
      <c r="N475" s="67"/>
      <c r="O475" s="67"/>
      <c r="P475" s="67"/>
      <c r="Q475" s="67"/>
      <c r="R475" s="67"/>
    </row>
    <row r="476" spans="1:18" s="66" customFormat="1">
      <c r="A476" s="80"/>
      <c r="B476" s="86"/>
      <c r="C476" s="86"/>
      <c r="D476" s="82"/>
      <c r="E476" s="80"/>
      <c r="F476" s="80"/>
      <c r="G476" s="80"/>
      <c r="H476" s="87"/>
      <c r="I476" s="65"/>
      <c r="K476" s="67"/>
      <c r="L476" s="67"/>
      <c r="M476" s="67"/>
      <c r="N476" s="67"/>
      <c r="O476" s="67"/>
      <c r="P476" s="67"/>
      <c r="Q476" s="67"/>
      <c r="R476" s="67"/>
    </row>
    <row r="477" spans="1:18" s="66" customFormat="1">
      <c r="A477" s="80"/>
      <c r="B477" s="86"/>
      <c r="C477" s="86"/>
      <c r="D477" s="82"/>
      <c r="E477" s="80"/>
      <c r="F477" s="80"/>
      <c r="G477" s="80"/>
      <c r="H477" s="87"/>
      <c r="I477" s="65"/>
      <c r="K477" s="67"/>
      <c r="L477" s="67"/>
      <c r="M477" s="67"/>
      <c r="N477" s="67"/>
      <c r="O477" s="67"/>
      <c r="P477" s="67"/>
      <c r="Q477" s="67"/>
      <c r="R477" s="67"/>
    </row>
    <row r="478" spans="1:18" s="66" customFormat="1">
      <c r="A478" s="80"/>
      <c r="B478" s="86"/>
      <c r="C478" s="86"/>
      <c r="D478" s="82"/>
      <c r="E478" s="80"/>
      <c r="F478" s="80"/>
      <c r="G478" s="80"/>
      <c r="H478" s="87"/>
      <c r="I478" s="65"/>
      <c r="K478" s="67"/>
      <c r="L478" s="67"/>
      <c r="M478" s="67"/>
      <c r="N478" s="67"/>
      <c r="O478" s="67"/>
      <c r="P478" s="67"/>
      <c r="Q478" s="67"/>
      <c r="R478" s="67"/>
    </row>
    <row r="479" spans="1:18" s="66" customFormat="1">
      <c r="A479" s="80"/>
      <c r="B479" s="86"/>
      <c r="C479" s="86"/>
      <c r="D479" s="82"/>
      <c r="E479" s="80"/>
      <c r="F479" s="80"/>
      <c r="G479" s="80"/>
      <c r="H479" s="87"/>
      <c r="I479" s="65"/>
      <c r="K479" s="67"/>
      <c r="L479" s="67"/>
      <c r="M479" s="67"/>
      <c r="N479" s="67"/>
      <c r="O479" s="67"/>
      <c r="P479" s="67"/>
      <c r="Q479" s="67"/>
      <c r="R479" s="67"/>
    </row>
    <row r="480" spans="1:18" s="66" customFormat="1">
      <c r="A480" s="80"/>
      <c r="B480" s="86"/>
      <c r="C480" s="86"/>
      <c r="D480" s="82"/>
      <c r="E480" s="80"/>
      <c r="F480" s="80"/>
      <c r="G480" s="80"/>
      <c r="H480" s="87"/>
      <c r="I480" s="65"/>
      <c r="K480" s="67"/>
      <c r="L480" s="67"/>
      <c r="M480" s="67"/>
      <c r="N480" s="67"/>
      <c r="O480" s="67"/>
      <c r="P480" s="67"/>
      <c r="Q480" s="67"/>
      <c r="R480" s="67"/>
    </row>
    <row r="481" spans="1:18" s="66" customFormat="1">
      <c r="A481" s="80"/>
      <c r="B481" s="86"/>
      <c r="C481" s="86"/>
      <c r="D481" s="82"/>
      <c r="E481" s="80"/>
      <c r="F481" s="80"/>
      <c r="G481" s="80"/>
      <c r="H481" s="87"/>
      <c r="I481" s="65"/>
      <c r="K481" s="67"/>
      <c r="L481" s="67"/>
      <c r="M481" s="67"/>
      <c r="N481" s="67"/>
      <c r="O481" s="67"/>
      <c r="P481" s="67"/>
      <c r="Q481" s="67"/>
      <c r="R481" s="67"/>
    </row>
    <row r="482" spans="1:18" s="66" customFormat="1">
      <c r="A482" s="80"/>
      <c r="B482" s="86"/>
      <c r="C482" s="86"/>
      <c r="D482" s="82"/>
      <c r="E482" s="80"/>
      <c r="F482" s="80"/>
      <c r="G482" s="80"/>
      <c r="H482" s="87"/>
      <c r="I482" s="65"/>
      <c r="K482" s="67"/>
      <c r="L482" s="67"/>
      <c r="M482" s="67"/>
      <c r="N482" s="67"/>
      <c r="O482" s="67"/>
      <c r="P482" s="67"/>
      <c r="Q482" s="67"/>
      <c r="R482" s="67"/>
    </row>
    <row r="483" spans="1:18" s="66" customFormat="1">
      <c r="A483" s="80"/>
      <c r="B483" s="86"/>
      <c r="C483" s="86"/>
      <c r="D483" s="82"/>
      <c r="E483" s="80"/>
      <c r="F483" s="80"/>
      <c r="G483" s="80"/>
      <c r="H483" s="87"/>
      <c r="I483" s="65"/>
      <c r="K483" s="67"/>
      <c r="L483" s="67"/>
      <c r="M483" s="67"/>
      <c r="N483" s="67"/>
      <c r="O483" s="67"/>
      <c r="P483" s="67"/>
      <c r="Q483" s="67"/>
      <c r="R483" s="67"/>
    </row>
    <row r="484" spans="1:18" s="66" customFormat="1">
      <c r="A484" s="80"/>
      <c r="B484" s="86"/>
      <c r="C484" s="86"/>
      <c r="D484" s="82"/>
      <c r="E484" s="80"/>
      <c r="F484" s="80"/>
      <c r="G484" s="80"/>
      <c r="H484" s="87"/>
      <c r="I484" s="65"/>
      <c r="K484" s="67"/>
      <c r="L484" s="67"/>
      <c r="M484" s="67"/>
      <c r="N484" s="67"/>
      <c r="O484" s="67"/>
      <c r="P484" s="67"/>
      <c r="Q484" s="67"/>
      <c r="R484" s="67"/>
    </row>
    <row r="485" spans="1:18" s="66" customFormat="1">
      <c r="A485" s="80"/>
      <c r="B485" s="86"/>
      <c r="C485" s="86"/>
      <c r="D485" s="82"/>
      <c r="E485" s="80"/>
      <c r="F485" s="80"/>
      <c r="G485" s="80"/>
      <c r="H485" s="87"/>
      <c r="I485" s="65"/>
      <c r="K485" s="67"/>
      <c r="L485" s="67"/>
      <c r="M485" s="67"/>
      <c r="N485" s="67"/>
      <c r="O485" s="67"/>
      <c r="P485" s="67"/>
      <c r="Q485" s="67"/>
      <c r="R485" s="67"/>
    </row>
    <row r="486" spans="1:18" s="66" customFormat="1">
      <c r="A486" s="80"/>
      <c r="B486" s="86"/>
      <c r="C486" s="86"/>
      <c r="D486" s="82"/>
      <c r="E486" s="80"/>
      <c r="F486" s="80"/>
      <c r="G486" s="80"/>
      <c r="H486" s="87"/>
      <c r="I486" s="65"/>
      <c r="K486" s="67"/>
      <c r="L486" s="67"/>
      <c r="M486" s="67"/>
      <c r="N486" s="67"/>
      <c r="O486" s="67"/>
      <c r="P486" s="67"/>
      <c r="Q486" s="67"/>
      <c r="R486" s="67"/>
    </row>
    <row r="487" spans="1:18" s="66" customFormat="1">
      <c r="A487" s="80"/>
      <c r="B487" s="86"/>
      <c r="C487" s="86"/>
      <c r="D487" s="82"/>
      <c r="E487" s="80"/>
      <c r="F487" s="80"/>
      <c r="G487" s="80"/>
      <c r="H487" s="87"/>
      <c r="I487" s="65"/>
      <c r="K487" s="67"/>
      <c r="L487" s="67"/>
      <c r="M487" s="67"/>
      <c r="N487" s="67"/>
      <c r="O487" s="67"/>
      <c r="P487" s="67"/>
      <c r="Q487" s="67"/>
      <c r="R487" s="67"/>
    </row>
    <row r="488" spans="1:18" s="66" customFormat="1">
      <c r="A488" s="80"/>
      <c r="B488" s="86"/>
      <c r="C488" s="86"/>
      <c r="D488" s="82"/>
      <c r="E488" s="80"/>
      <c r="F488" s="80"/>
      <c r="G488" s="80"/>
      <c r="H488" s="87"/>
      <c r="I488" s="65"/>
      <c r="K488" s="67"/>
      <c r="L488" s="67"/>
      <c r="M488" s="67"/>
      <c r="N488" s="67"/>
      <c r="O488" s="67"/>
      <c r="P488" s="67"/>
      <c r="Q488" s="67"/>
      <c r="R488" s="67"/>
    </row>
    <row r="489" spans="1:18" s="66" customFormat="1">
      <c r="A489" s="80"/>
      <c r="B489" s="86"/>
      <c r="C489" s="86"/>
      <c r="D489" s="82"/>
      <c r="E489" s="80"/>
      <c r="F489" s="80"/>
      <c r="G489" s="80"/>
      <c r="H489" s="87"/>
      <c r="I489" s="65"/>
      <c r="K489" s="67"/>
      <c r="L489" s="67"/>
      <c r="M489" s="67"/>
      <c r="N489" s="67"/>
      <c r="O489" s="67"/>
      <c r="P489" s="67"/>
      <c r="Q489" s="67"/>
      <c r="R489" s="67"/>
    </row>
    <row r="490" spans="1:18" s="66" customFormat="1">
      <c r="A490" s="80"/>
      <c r="B490" s="86"/>
      <c r="C490" s="86"/>
      <c r="D490" s="82"/>
      <c r="E490" s="80"/>
      <c r="F490" s="80"/>
      <c r="G490" s="80"/>
      <c r="H490" s="87"/>
      <c r="I490" s="65"/>
      <c r="K490" s="67"/>
      <c r="L490" s="67"/>
      <c r="M490" s="67"/>
      <c r="N490" s="67"/>
      <c r="O490" s="67"/>
      <c r="P490" s="67"/>
      <c r="Q490" s="67"/>
      <c r="R490" s="67"/>
    </row>
    <row r="491" spans="1:18" s="66" customFormat="1">
      <c r="A491" s="80"/>
      <c r="B491" s="86"/>
      <c r="C491" s="86"/>
      <c r="D491" s="82"/>
      <c r="E491" s="80"/>
      <c r="F491" s="80"/>
      <c r="G491" s="80"/>
      <c r="H491" s="87"/>
      <c r="I491" s="65"/>
      <c r="K491" s="67"/>
      <c r="L491" s="67"/>
      <c r="M491" s="67"/>
      <c r="N491" s="67"/>
      <c r="O491" s="67"/>
      <c r="P491" s="67"/>
      <c r="Q491" s="67"/>
      <c r="R491" s="67"/>
    </row>
    <row r="492" spans="1:18" s="66" customFormat="1">
      <c r="A492" s="80"/>
      <c r="B492" s="86"/>
      <c r="C492" s="86"/>
      <c r="D492" s="82"/>
      <c r="E492" s="80"/>
      <c r="F492" s="80"/>
      <c r="G492" s="80"/>
      <c r="H492" s="87"/>
      <c r="I492" s="65"/>
      <c r="K492" s="67"/>
      <c r="L492" s="67"/>
      <c r="M492" s="67"/>
      <c r="N492" s="67"/>
      <c r="O492" s="67"/>
      <c r="P492" s="67"/>
      <c r="Q492" s="67"/>
      <c r="R492" s="67"/>
    </row>
    <row r="493" spans="1:18" s="66" customFormat="1">
      <c r="A493" s="80"/>
      <c r="B493" s="86"/>
      <c r="C493" s="86"/>
      <c r="D493" s="82"/>
      <c r="E493" s="80"/>
      <c r="F493" s="80"/>
      <c r="G493" s="80"/>
      <c r="H493" s="87"/>
      <c r="I493" s="65"/>
      <c r="K493" s="67"/>
      <c r="L493" s="67"/>
      <c r="M493" s="67"/>
      <c r="N493" s="67"/>
      <c r="O493" s="67"/>
      <c r="P493" s="67"/>
      <c r="Q493" s="67"/>
      <c r="R493" s="67"/>
    </row>
    <row r="494" spans="1:18" s="66" customFormat="1">
      <c r="A494" s="80"/>
      <c r="B494" s="86"/>
      <c r="C494" s="86"/>
      <c r="D494" s="82"/>
      <c r="E494" s="80"/>
      <c r="F494" s="80"/>
      <c r="G494" s="80"/>
      <c r="H494" s="87"/>
      <c r="I494" s="65"/>
      <c r="K494" s="67"/>
      <c r="L494" s="67"/>
      <c r="M494" s="67"/>
      <c r="N494" s="67"/>
      <c r="O494" s="67"/>
      <c r="P494" s="67"/>
      <c r="Q494" s="67"/>
      <c r="R494" s="67"/>
    </row>
    <row r="495" spans="1:18" s="66" customFormat="1">
      <c r="A495" s="80"/>
      <c r="B495" s="86"/>
      <c r="C495" s="86"/>
      <c r="D495" s="82"/>
      <c r="E495" s="80"/>
      <c r="F495" s="80"/>
      <c r="G495" s="80"/>
      <c r="H495" s="87"/>
      <c r="I495" s="65"/>
      <c r="K495" s="67"/>
      <c r="L495" s="67"/>
      <c r="M495" s="67"/>
      <c r="N495" s="67"/>
      <c r="O495" s="67"/>
      <c r="P495" s="67"/>
      <c r="Q495" s="67"/>
      <c r="R495" s="67"/>
    </row>
    <row r="496" spans="1:18" s="66" customFormat="1">
      <c r="A496" s="80"/>
      <c r="B496" s="86"/>
      <c r="C496" s="86"/>
      <c r="D496" s="82"/>
      <c r="E496" s="80"/>
      <c r="F496" s="80"/>
      <c r="G496" s="80"/>
      <c r="H496" s="87"/>
      <c r="I496" s="65"/>
      <c r="K496" s="67"/>
      <c r="L496" s="67"/>
      <c r="M496" s="67"/>
      <c r="N496" s="67"/>
      <c r="O496" s="67"/>
      <c r="P496" s="67"/>
      <c r="Q496" s="67"/>
      <c r="R496" s="67"/>
    </row>
    <row r="497" spans="1:18" s="66" customFormat="1">
      <c r="A497" s="80"/>
      <c r="B497" s="86"/>
      <c r="C497" s="86"/>
      <c r="D497" s="82"/>
      <c r="E497" s="80"/>
      <c r="F497" s="80"/>
      <c r="G497" s="80"/>
      <c r="H497" s="87"/>
      <c r="I497" s="65"/>
      <c r="K497" s="67"/>
      <c r="L497" s="67"/>
      <c r="M497" s="67"/>
      <c r="N497" s="67"/>
      <c r="O497" s="67"/>
      <c r="P497" s="67"/>
      <c r="Q497" s="67"/>
      <c r="R497" s="67"/>
    </row>
    <row r="498" spans="1:18" s="66" customFormat="1">
      <c r="A498" s="80"/>
      <c r="B498" s="86"/>
      <c r="C498" s="86"/>
      <c r="D498" s="82"/>
      <c r="E498" s="80"/>
      <c r="F498" s="80"/>
      <c r="G498" s="80"/>
      <c r="H498" s="87"/>
      <c r="I498" s="65"/>
      <c r="K498" s="67"/>
      <c r="L498" s="67"/>
      <c r="M498" s="67"/>
      <c r="N498" s="67"/>
      <c r="O498" s="67"/>
      <c r="P498" s="67"/>
      <c r="Q498" s="67"/>
      <c r="R498" s="67"/>
    </row>
    <row r="499" spans="1:18" s="66" customFormat="1">
      <c r="A499" s="80"/>
      <c r="B499" s="86"/>
      <c r="C499" s="86"/>
      <c r="D499" s="82"/>
      <c r="E499" s="80"/>
      <c r="F499" s="80"/>
      <c r="G499" s="80"/>
      <c r="H499" s="87"/>
      <c r="I499" s="65"/>
      <c r="K499" s="67"/>
      <c r="L499" s="67"/>
      <c r="M499" s="67"/>
      <c r="N499" s="67"/>
      <c r="O499" s="67"/>
      <c r="P499" s="67"/>
      <c r="Q499" s="67"/>
      <c r="R499" s="67"/>
    </row>
    <row r="500" spans="1:18" s="66" customFormat="1">
      <c r="A500" s="80"/>
      <c r="B500" s="86"/>
      <c r="C500" s="86"/>
      <c r="D500" s="82"/>
      <c r="E500" s="80"/>
      <c r="F500" s="80"/>
      <c r="G500" s="80"/>
      <c r="H500" s="87"/>
      <c r="I500" s="65"/>
      <c r="K500" s="67"/>
      <c r="L500" s="67"/>
      <c r="M500" s="67"/>
      <c r="N500" s="67"/>
      <c r="O500" s="67"/>
      <c r="P500" s="67"/>
      <c r="Q500" s="67"/>
      <c r="R500" s="67"/>
    </row>
    <row r="501" spans="1:18" s="66" customFormat="1">
      <c r="A501" s="80"/>
      <c r="B501" s="86"/>
      <c r="C501" s="86"/>
      <c r="D501" s="82"/>
      <c r="E501" s="80"/>
      <c r="F501" s="80"/>
      <c r="G501" s="80"/>
      <c r="H501" s="87"/>
      <c r="I501" s="65"/>
      <c r="K501" s="67"/>
      <c r="L501" s="67"/>
      <c r="M501" s="67"/>
      <c r="N501" s="67"/>
      <c r="O501" s="67"/>
      <c r="P501" s="67"/>
      <c r="Q501" s="67"/>
      <c r="R501" s="67"/>
    </row>
    <row r="502" spans="1:18" s="66" customFormat="1">
      <c r="A502" s="80"/>
      <c r="B502" s="86"/>
      <c r="C502" s="86"/>
      <c r="D502" s="82"/>
      <c r="E502" s="80"/>
      <c r="F502" s="80"/>
      <c r="G502" s="80"/>
      <c r="H502" s="87"/>
      <c r="I502" s="65"/>
      <c r="K502" s="67"/>
      <c r="L502" s="67"/>
      <c r="M502" s="67"/>
      <c r="N502" s="67"/>
      <c r="O502" s="67"/>
      <c r="P502" s="67"/>
      <c r="Q502" s="67"/>
      <c r="R502" s="67"/>
    </row>
    <row r="503" spans="1:18" s="66" customFormat="1">
      <c r="A503" s="80"/>
      <c r="B503" s="86"/>
      <c r="C503" s="86"/>
      <c r="D503" s="82"/>
      <c r="E503" s="80"/>
      <c r="F503" s="80"/>
      <c r="G503" s="80"/>
      <c r="H503" s="87"/>
      <c r="I503" s="65"/>
      <c r="K503" s="67"/>
      <c r="L503" s="67"/>
      <c r="M503" s="67"/>
      <c r="N503" s="67"/>
      <c r="O503" s="67"/>
      <c r="P503" s="67"/>
      <c r="Q503" s="67"/>
      <c r="R503" s="67"/>
    </row>
    <row r="504" spans="1:18" s="66" customFormat="1">
      <c r="A504" s="80"/>
      <c r="B504" s="86"/>
      <c r="C504" s="86"/>
      <c r="D504" s="82"/>
      <c r="E504" s="80"/>
      <c r="F504" s="80"/>
      <c r="G504" s="80"/>
      <c r="H504" s="87"/>
      <c r="I504" s="65"/>
      <c r="K504" s="67"/>
      <c r="L504" s="67"/>
      <c r="M504" s="67"/>
      <c r="N504" s="67"/>
      <c r="O504" s="67"/>
      <c r="P504" s="67"/>
      <c r="Q504" s="67"/>
      <c r="R504" s="67"/>
    </row>
    <row r="505" spans="1:18" s="66" customFormat="1">
      <c r="A505" s="80"/>
      <c r="B505" s="86"/>
      <c r="C505" s="86"/>
      <c r="D505" s="82"/>
      <c r="E505" s="80"/>
      <c r="F505" s="80"/>
      <c r="G505" s="80"/>
      <c r="H505" s="87"/>
      <c r="I505" s="65"/>
      <c r="K505" s="67"/>
      <c r="L505" s="67"/>
      <c r="M505" s="67"/>
      <c r="N505" s="67"/>
      <c r="O505" s="67"/>
      <c r="P505" s="67"/>
      <c r="Q505" s="67"/>
      <c r="R505" s="67"/>
    </row>
    <row r="506" spans="1:18" s="66" customFormat="1">
      <c r="A506" s="80"/>
      <c r="B506" s="86"/>
      <c r="C506" s="86"/>
      <c r="D506" s="82"/>
      <c r="E506" s="80"/>
      <c r="F506" s="80"/>
      <c r="G506" s="80"/>
      <c r="H506" s="87"/>
      <c r="I506" s="65"/>
      <c r="K506" s="67"/>
      <c r="L506" s="67"/>
      <c r="M506" s="67"/>
      <c r="N506" s="67"/>
      <c r="O506" s="67"/>
      <c r="P506" s="67"/>
      <c r="Q506" s="67"/>
      <c r="R506" s="67"/>
    </row>
    <row r="507" spans="1:18" s="66" customFormat="1">
      <c r="A507" s="80"/>
      <c r="B507" s="86"/>
      <c r="C507" s="86"/>
      <c r="D507" s="82"/>
      <c r="E507" s="80"/>
      <c r="F507" s="80"/>
      <c r="G507" s="80"/>
      <c r="H507" s="87"/>
      <c r="I507" s="65"/>
      <c r="K507" s="67"/>
      <c r="L507" s="67"/>
      <c r="M507" s="67"/>
      <c r="N507" s="67"/>
      <c r="O507" s="67"/>
      <c r="P507" s="67"/>
      <c r="Q507" s="67"/>
      <c r="R507" s="67"/>
    </row>
    <row r="508" spans="1:18" s="66" customFormat="1">
      <c r="A508" s="80"/>
      <c r="B508" s="86"/>
      <c r="C508" s="86"/>
      <c r="D508" s="82"/>
      <c r="E508" s="80"/>
      <c r="F508" s="80"/>
      <c r="G508" s="80"/>
      <c r="H508" s="87"/>
      <c r="I508" s="65"/>
      <c r="K508" s="67"/>
      <c r="L508" s="67"/>
      <c r="M508" s="67"/>
      <c r="N508" s="67"/>
      <c r="O508" s="67"/>
      <c r="P508" s="67"/>
      <c r="Q508" s="67"/>
      <c r="R508" s="67"/>
    </row>
    <row r="509" spans="1:18" s="66" customFormat="1">
      <c r="A509" s="80"/>
      <c r="B509" s="86"/>
      <c r="C509" s="86"/>
      <c r="D509" s="82"/>
      <c r="E509" s="80"/>
      <c r="F509" s="80"/>
      <c r="G509" s="80"/>
      <c r="H509" s="87"/>
      <c r="I509" s="65"/>
      <c r="K509" s="67"/>
      <c r="L509" s="67"/>
      <c r="M509" s="67"/>
      <c r="N509" s="67"/>
      <c r="O509" s="67"/>
      <c r="P509" s="67"/>
      <c r="Q509" s="67"/>
      <c r="R509" s="67"/>
    </row>
    <row r="510" spans="1:18" s="66" customFormat="1">
      <c r="A510" s="80"/>
      <c r="B510" s="86"/>
      <c r="C510" s="86"/>
      <c r="D510" s="82"/>
      <c r="E510" s="80"/>
      <c r="F510" s="80"/>
      <c r="G510" s="80"/>
      <c r="H510" s="87"/>
      <c r="I510" s="65"/>
      <c r="K510" s="67"/>
      <c r="L510" s="67"/>
      <c r="M510" s="67"/>
      <c r="N510" s="67"/>
      <c r="O510" s="67"/>
      <c r="P510" s="67"/>
      <c r="Q510" s="67"/>
      <c r="R510" s="67"/>
    </row>
    <row r="511" spans="1:18" s="66" customFormat="1">
      <c r="A511" s="80"/>
      <c r="B511" s="86"/>
      <c r="C511" s="86"/>
      <c r="D511" s="82"/>
      <c r="E511" s="80"/>
      <c r="F511" s="80"/>
      <c r="G511" s="80"/>
      <c r="H511" s="87"/>
      <c r="I511" s="65"/>
      <c r="K511" s="67"/>
      <c r="L511" s="67"/>
      <c r="M511" s="67"/>
      <c r="N511" s="67"/>
      <c r="O511" s="67"/>
      <c r="P511" s="67"/>
      <c r="Q511" s="67"/>
      <c r="R511" s="67"/>
    </row>
    <row r="512" spans="1:18" s="66" customFormat="1">
      <c r="A512" s="80"/>
      <c r="B512" s="86"/>
      <c r="C512" s="86"/>
      <c r="D512" s="82"/>
      <c r="E512" s="80"/>
      <c r="F512" s="80"/>
      <c r="G512" s="80"/>
      <c r="H512" s="87"/>
      <c r="I512" s="65"/>
      <c r="K512" s="67"/>
      <c r="L512" s="67"/>
      <c r="M512" s="67"/>
      <c r="N512" s="67"/>
      <c r="O512" s="67"/>
      <c r="P512" s="67"/>
      <c r="Q512" s="67"/>
      <c r="R512" s="67"/>
    </row>
    <row r="513" spans="1:18" s="66" customFormat="1">
      <c r="A513" s="80"/>
      <c r="B513" s="86"/>
      <c r="C513" s="86"/>
      <c r="D513" s="82"/>
      <c r="E513" s="80"/>
      <c r="F513" s="80"/>
      <c r="G513" s="80"/>
      <c r="H513" s="87"/>
      <c r="I513" s="65"/>
      <c r="K513" s="67"/>
      <c r="L513" s="67"/>
      <c r="M513" s="67"/>
      <c r="N513" s="67"/>
      <c r="O513" s="67"/>
      <c r="P513" s="67"/>
      <c r="Q513" s="67"/>
      <c r="R513" s="67"/>
    </row>
    <row r="514" spans="1:18" s="66" customFormat="1">
      <c r="A514" s="80"/>
      <c r="B514" s="86"/>
      <c r="C514" s="86"/>
      <c r="D514" s="82"/>
      <c r="E514" s="80"/>
      <c r="F514" s="80"/>
      <c r="G514" s="80"/>
      <c r="H514" s="87"/>
      <c r="I514" s="65"/>
      <c r="K514" s="67"/>
      <c r="L514" s="67"/>
      <c r="M514" s="67"/>
      <c r="N514" s="67"/>
      <c r="O514" s="67"/>
      <c r="P514" s="67"/>
      <c r="Q514" s="67"/>
      <c r="R514" s="67"/>
    </row>
    <row r="515" spans="1:18" s="66" customFormat="1">
      <c r="A515" s="80"/>
      <c r="B515" s="86"/>
      <c r="C515" s="86"/>
      <c r="D515" s="82"/>
      <c r="E515" s="80"/>
      <c r="F515" s="80"/>
      <c r="G515" s="80"/>
      <c r="H515" s="87"/>
      <c r="I515" s="65"/>
      <c r="K515" s="67"/>
      <c r="L515" s="67"/>
      <c r="M515" s="67"/>
      <c r="N515" s="67"/>
      <c r="O515" s="67"/>
      <c r="P515" s="67"/>
      <c r="Q515" s="67"/>
      <c r="R515" s="67"/>
    </row>
    <row r="516" spans="1:18" s="66" customFormat="1">
      <c r="A516" s="80"/>
      <c r="B516" s="86"/>
      <c r="C516" s="86"/>
      <c r="D516" s="82"/>
      <c r="E516" s="80"/>
      <c r="F516" s="80"/>
      <c r="G516" s="80"/>
      <c r="H516" s="87"/>
      <c r="I516" s="65"/>
      <c r="K516" s="67"/>
      <c r="L516" s="67"/>
      <c r="M516" s="67"/>
      <c r="N516" s="67"/>
      <c r="O516" s="67"/>
      <c r="P516" s="67"/>
      <c r="Q516" s="67"/>
      <c r="R516" s="67"/>
    </row>
    <row r="517" spans="1:18" s="66" customFormat="1">
      <c r="A517" s="80"/>
      <c r="B517" s="86"/>
      <c r="C517" s="86"/>
      <c r="D517" s="82"/>
      <c r="E517" s="80"/>
      <c r="F517" s="80"/>
      <c r="G517" s="80"/>
      <c r="H517" s="87"/>
      <c r="I517" s="65"/>
      <c r="K517" s="67"/>
      <c r="L517" s="67"/>
      <c r="M517" s="67"/>
      <c r="N517" s="67"/>
      <c r="O517" s="67"/>
      <c r="P517" s="67"/>
      <c r="Q517" s="67"/>
      <c r="R517" s="67"/>
    </row>
    <row r="518" spans="1:18" s="66" customFormat="1">
      <c r="A518" s="80"/>
      <c r="B518" s="86"/>
      <c r="C518" s="86"/>
      <c r="D518" s="82"/>
      <c r="E518" s="80"/>
      <c r="F518" s="80"/>
      <c r="G518" s="80"/>
      <c r="H518" s="87"/>
      <c r="I518" s="65"/>
      <c r="K518" s="67"/>
      <c r="L518" s="67"/>
      <c r="M518" s="67"/>
      <c r="N518" s="67"/>
      <c r="O518" s="67"/>
      <c r="P518" s="67"/>
      <c r="Q518" s="67"/>
      <c r="R518" s="67"/>
    </row>
    <row r="519" spans="1:18" s="66" customFormat="1">
      <c r="A519" s="80"/>
      <c r="B519" s="86"/>
      <c r="C519" s="86"/>
      <c r="D519" s="82"/>
      <c r="E519" s="80"/>
      <c r="F519" s="80"/>
      <c r="G519" s="80"/>
      <c r="H519" s="87"/>
      <c r="I519" s="65"/>
      <c r="K519" s="67"/>
      <c r="L519" s="67"/>
      <c r="M519" s="67"/>
      <c r="N519" s="67"/>
      <c r="O519" s="67"/>
      <c r="P519" s="67"/>
      <c r="Q519" s="67"/>
      <c r="R519" s="67"/>
    </row>
    <row r="520" spans="1:18" s="66" customFormat="1">
      <c r="A520" s="80"/>
      <c r="B520" s="86"/>
      <c r="C520" s="86"/>
      <c r="D520" s="82"/>
      <c r="E520" s="80"/>
      <c r="F520" s="80"/>
      <c r="G520" s="80"/>
      <c r="H520" s="87"/>
      <c r="I520" s="65"/>
      <c r="K520" s="67"/>
      <c r="L520" s="67"/>
      <c r="M520" s="67"/>
      <c r="N520" s="67"/>
      <c r="O520" s="67"/>
      <c r="P520" s="67"/>
      <c r="Q520" s="67"/>
      <c r="R520" s="67"/>
    </row>
    <row r="521" spans="1:18" s="66" customFormat="1">
      <c r="A521" s="80"/>
      <c r="B521" s="86"/>
      <c r="C521" s="86"/>
      <c r="D521" s="82"/>
      <c r="E521" s="80"/>
      <c r="F521" s="80"/>
      <c r="G521" s="80"/>
      <c r="H521" s="87"/>
      <c r="I521" s="65"/>
      <c r="K521" s="67"/>
      <c r="L521" s="67"/>
      <c r="M521" s="67"/>
      <c r="N521" s="67"/>
      <c r="O521" s="67"/>
      <c r="P521" s="67"/>
      <c r="Q521" s="67"/>
      <c r="R521" s="67"/>
    </row>
    <row r="522" spans="1:18" s="66" customFormat="1">
      <c r="A522" s="80"/>
      <c r="B522" s="86"/>
      <c r="C522" s="86"/>
      <c r="D522" s="82"/>
      <c r="E522" s="80"/>
      <c r="F522" s="80"/>
      <c r="G522" s="80"/>
      <c r="H522" s="87"/>
      <c r="I522" s="65"/>
      <c r="K522" s="67"/>
      <c r="L522" s="67"/>
      <c r="M522" s="67"/>
      <c r="N522" s="67"/>
      <c r="O522" s="67"/>
      <c r="P522" s="67"/>
      <c r="Q522" s="67"/>
      <c r="R522" s="67"/>
    </row>
    <row r="523" spans="1:18" s="66" customFormat="1">
      <c r="A523" s="80"/>
      <c r="B523" s="86"/>
      <c r="C523" s="86"/>
      <c r="D523" s="82"/>
      <c r="E523" s="80"/>
      <c r="F523" s="80"/>
      <c r="G523" s="80"/>
      <c r="H523" s="87"/>
      <c r="I523" s="65"/>
      <c r="K523" s="67"/>
      <c r="L523" s="67"/>
      <c r="M523" s="67"/>
      <c r="N523" s="67"/>
      <c r="O523" s="67"/>
      <c r="P523" s="67"/>
      <c r="Q523" s="67"/>
      <c r="R523" s="67"/>
    </row>
    <row r="524" spans="1:18" s="66" customFormat="1">
      <c r="A524" s="80"/>
      <c r="B524" s="86"/>
      <c r="C524" s="86"/>
      <c r="D524" s="82"/>
      <c r="E524" s="80"/>
      <c r="F524" s="80"/>
      <c r="G524" s="80"/>
      <c r="H524" s="87"/>
      <c r="I524" s="65"/>
      <c r="K524" s="67"/>
      <c r="L524" s="67"/>
      <c r="M524" s="67"/>
      <c r="N524" s="67"/>
      <c r="O524" s="67"/>
      <c r="P524" s="67"/>
      <c r="Q524" s="67"/>
      <c r="R524" s="67"/>
    </row>
    <row r="525" spans="1:18" s="66" customFormat="1">
      <c r="A525" s="80"/>
      <c r="B525" s="86"/>
      <c r="C525" s="86"/>
      <c r="D525" s="82"/>
      <c r="E525" s="80"/>
      <c r="F525" s="80"/>
      <c r="G525" s="80"/>
      <c r="H525" s="87"/>
      <c r="I525" s="65"/>
      <c r="K525" s="67"/>
      <c r="L525" s="67"/>
      <c r="M525" s="67"/>
      <c r="N525" s="67"/>
      <c r="O525" s="67"/>
      <c r="P525" s="67"/>
      <c r="Q525" s="67"/>
      <c r="R525" s="67"/>
    </row>
    <row r="526" spans="1:18" s="66" customFormat="1">
      <c r="A526" s="80"/>
      <c r="B526" s="86"/>
      <c r="C526" s="86"/>
      <c r="D526" s="82"/>
      <c r="E526" s="80"/>
      <c r="F526" s="80"/>
      <c r="G526" s="80"/>
      <c r="H526" s="87"/>
      <c r="I526" s="65"/>
      <c r="K526" s="67"/>
      <c r="L526" s="67"/>
      <c r="M526" s="67"/>
      <c r="N526" s="67"/>
      <c r="O526" s="67"/>
      <c r="P526" s="67"/>
      <c r="Q526" s="67"/>
      <c r="R526" s="67"/>
    </row>
    <row r="527" spans="1:18" s="66" customFormat="1">
      <c r="A527" s="80"/>
      <c r="B527" s="86"/>
      <c r="C527" s="86"/>
      <c r="D527" s="82"/>
      <c r="E527" s="80"/>
      <c r="F527" s="80"/>
      <c r="G527" s="80"/>
      <c r="H527" s="87"/>
      <c r="I527" s="65"/>
      <c r="K527" s="67"/>
      <c r="L527" s="67"/>
      <c r="M527" s="67"/>
      <c r="N527" s="67"/>
      <c r="O527" s="67"/>
      <c r="P527" s="67"/>
      <c r="Q527" s="67"/>
      <c r="R527" s="67"/>
    </row>
    <row r="528" spans="1:18" s="66" customFormat="1">
      <c r="A528" s="80"/>
      <c r="B528" s="86"/>
      <c r="C528" s="86"/>
      <c r="D528" s="82"/>
      <c r="E528" s="80"/>
      <c r="F528" s="80"/>
      <c r="G528" s="80"/>
      <c r="H528" s="87"/>
      <c r="I528" s="65"/>
      <c r="K528" s="67"/>
      <c r="L528" s="67"/>
      <c r="M528" s="67"/>
      <c r="N528" s="67"/>
      <c r="O528" s="67"/>
      <c r="P528" s="67"/>
      <c r="Q528" s="67"/>
      <c r="R528" s="67"/>
    </row>
    <row r="529" spans="1:18" s="66" customFormat="1">
      <c r="A529" s="80"/>
      <c r="B529" s="86"/>
      <c r="C529" s="86"/>
      <c r="D529" s="82"/>
      <c r="E529" s="80"/>
      <c r="F529" s="80"/>
      <c r="G529" s="80"/>
      <c r="H529" s="87"/>
      <c r="I529" s="65"/>
      <c r="K529" s="67"/>
      <c r="L529" s="67"/>
      <c r="M529" s="67"/>
      <c r="N529" s="67"/>
      <c r="O529" s="67"/>
      <c r="P529" s="67"/>
      <c r="Q529" s="67"/>
      <c r="R529" s="67"/>
    </row>
    <row r="530" spans="1:18" s="66" customFormat="1">
      <c r="A530" s="80"/>
      <c r="B530" s="86"/>
      <c r="C530" s="86"/>
      <c r="D530" s="82"/>
      <c r="E530" s="80"/>
      <c r="F530" s="80"/>
      <c r="G530" s="80"/>
      <c r="H530" s="87"/>
      <c r="I530" s="65"/>
      <c r="K530" s="67"/>
      <c r="L530" s="67"/>
      <c r="M530" s="67"/>
      <c r="N530" s="67"/>
      <c r="O530" s="67"/>
      <c r="P530" s="67"/>
      <c r="Q530" s="67"/>
      <c r="R530" s="67"/>
    </row>
    <row r="531" spans="1:18" s="66" customFormat="1">
      <c r="A531" s="80"/>
      <c r="B531" s="86"/>
      <c r="C531" s="86"/>
      <c r="D531" s="82"/>
      <c r="E531" s="80"/>
      <c r="F531" s="80"/>
      <c r="G531" s="80"/>
      <c r="H531" s="87"/>
      <c r="I531" s="65"/>
      <c r="K531" s="67"/>
      <c r="L531" s="67"/>
      <c r="M531" s="67"/>
      <c r="N531" s="67"/>
      <c r="O531" s="67"/>
      <c r="P531" s="67"/>
      <c r="Q531" s="67"/>
      <c r="R531" s="67"/>
    </row>
    <row r="532" spans="1:18" s="66" customFormat="1">
      <c r="A532" s="80"/>
      <c r="B532" s="86"/>
      <c r="C532" s="86"/>
      <c r="D532" s="82"/>
      <c r="E532" s="80"/>
      <c r="F532" s="80"/>
      <c r="G532" s="80"/>
      <c r="H532" s="87"/>
      <c r="I532" s="65"/>
      <c r="K532" s="67"/>
      <c r="L532" s="67"/>
      <c r="M532" s="67"/>
      <c r="N532" s="67"/>
      <c r="O532" s="67"/>
      <c r="P532" s="67"/>
      <c r="Q532" s="67"/>
      <c r="R532" s="67"/>
    </row>
    <row r="533" spans="1:18" s="66" customFormat="1">
      <c r="A533" s="80"/>
      <c r="B533" s="86"/>
      <c r="C533" s="86"/>
      <c r="D533" s="82"/>
      <c r="E533" s="80"/>
      <c r="F533" s="80"/>
      <c r="G533" s="80"/>
      <c r="H533" s="87"/>
      <c r="I533" s="65"/>
      <c r="K533" s="67"/>
      <c r="L533" s="67"/>
      <c r="M533" s="67"/>
      <c r="N533" s="67"/>
      <c r="O533" s="67"/>
      <c r="P533" s="67"/>
      <c r="Q533" s="67"/>
      <c r="R533" s="67"/>
    </row>
    <row r="534" spans="1:18" s="66" customFormat="1">
      <c r="A534" s="80"/>
      <c r="B534" s="86"/>
      <c r="C534" s="86"/>
      <c r="D534" s="82"/>
      <c r="E534" s="80"/>
      <c r="F534" s="80"/>
      <c r="G534" s="80"/>
      <c r="H534" s="87"/>
      <c r="I534" s="65"/>
      <c r="K534" s="67"/>
      <c r="L534" s="67"/>
      <c r="M534" s="67"/>
      <c r="N534" s="67"/>
      <c r="O534" s="67"/>
      <c r="P534" s="67"/>
      <c r="Q534" s="67"/>
      <c r="R534" s="67"/>
    </row>
    <row r="535" spans="1:18" s="66" customFormat="1">
      <c r="A535" s="80"/>
      <c r="B535" s="86"/>
      <c r="C535" s="86"/>
      <c r="D535" s="82"/>
      <c r="E535" s="80"/>
      <c r="F535" s="80"/>
      <c r="G535" s="80"/>
      <c r="H535" s="87"/>
      <c r="I535" s="65"/>
      <c r="K535" s="67"/>
      <c r="L535" s="67"/>
      <c r="M535" s="67"/>
      <c r="N535" s="67"/>
      <c r="O535" s="67"/>
      <c r="P535" s="67"/>
      <c r="Q535" s="67"/>
      <c r="R535" s="67"/>
    </row>
    <row r="536" spans="1:18" s="66" customFormat="1">
      <c r="A536" s="80"/>
      <c r="B536" s="86"/>
      <c r="C536" s="86"/>
      <c r="D536" s="82"/>
      <c r="E536" s="80"/>
      <c r="F536" s="80"/>
      <c r="G536" s="80"/>
      <c r="H536" s="87"/>
      <c r="I536" s="65"/>
      <c r="K536" s="67"/>
      <c r="L536" s="67"/>
      <c r="M536" s="67"/>
      <c r="N536" s="67"/>
      <c r="O536" s="67"/>
      <c r="P536" s="67"/>
      <c r="Q536" s="67"/>
      <c r="R536" s="67"/>
    </row>
    <row r="537" spans="1:18" s="66" customFormat="1">
      <c r="A537" s="80"/>
      <c r="B537" s="86"/>
      <c r="C537" s="86"/>
      <c r="D537" s="82"/>
      <c r="E537" s="80"/>
      <c r="F537" s="80"/>
      <c r="G537" s="80"/>
      <c r="H537" s="87"/>
      <c r="I537" s="65"/>
      <c r="K537" s="67"/>
      <c r="L537" s="67"/>
      <c r="M537" s="67"/>
      <c r="N537" s="67"/>
      <c r="O537" s="67"/>
      <c r="P537" s="67"/>
      <c r="Q537" s="67"/>
      <c r="R537" s="67"/>
    </row>
    <row r="538" spans="1:18" s="66" customFormat="1">
      <c r="A538" s="80"/>
      <c r="B538" s="86"/>
      <c r="C538" s="86"/>
      <c r="D538" s="82"/>
      <c r="E538" s="80"/>
      <c r="F538" s="80"/>
      <c r="G538" s="80"/>
      <c r="H538" s="87"/>
      <c r="I538" s="65"/>
      <c r="K538" s="67"/>
      <c r="L538" s="67"/>
      <c r="M538" s="67"/>
      <c r="N538" s="67"/>
      <c r="O538" s="67"/>
      <c r="P538" s="67"/>
      <c r="Q538" s="67"/>
      <c r="R538" s="67"/>
    </row>
    <row r="539" spans="1:18" s="66" customFormat="1">
      <c r="A539" s="80"/>
      <c r="B539" s="86"/>
      <c r="C539" s="86"/>
      <c r="D539" s="82"/>
      <c r="E539" s="80"/>
      <c r="F539" s="80"/>
      <c r="G539" s="80"/>
      <c r="H539" s="87"/>
      <c r="I539" s="65"/>
      <c r="K539" s="67"/>
      <c r="L539" s="67"/>
      <c r="M539" s="67"/>
      <c r="N539" s="67"/>
      <c r="O539" s="67"/>
      <c r="P539" s="67"/>
      <c r="Q539" s="67"/>
      <c r="R539" s="67"/>
    </row>
    <row r="540" spans="1:18" s="66" customFormat="1">
      <c r="A540" s="80"/>
      <c r="B540" s="86"/>
      <c r="C540" s="86"/>
      <c r="D540" s="82"/>
      <c r="E540" s="80"/>
      <c r="F540" s="80"/>
      <c r="G540" s="80"/>
      <c r="H540" s="87"/>
      <c r="I540" s="65"/>
      <c r="K540" s="67"/>
      <c r="L540" s="67"/>
      <c r="M540" s="67"/>
      <c r="N540" s="67"/>
      <c r="O540" s="67"/>
      <c r="P540" s="67"/>
      <c r="Q540" s="67"/>
      <c r="R540" s="67"/>
    </row>
    <row r="541" spans="1:18" s="66" customFormat="1">
      <c r="A541" s="80"/>
      <c r="B541" s="86"/>
      <c r="C541" s="86"/>
      <c r="D541" s="82"/>
      <c r="E541" s="80"/>
      <c r="F541" s="80"/>
      <c r="G541" s="80"/>
      <c r="H541" s="87"/>
      <c r="I541" s="65"/>
      <c r="K541" s="67"/>
      <c r="L541" s="67"/>
      <c r="M541" s="67"/>
      <c r="N541" s="67"/>
      <c r="O541" s="67"/>
      <c r="P541" s="67"/>
      <c r="Q541" s="67"/>
      <c r="R541" s="67"/>
    </row>
    <row r="542" spans="1:18" s="66" customFormat="1">
      <c r="A542" s="80"/>
      <c r="B542" s="86"/>
      <c r="C542" s="86"/>
      <c r="D542" s="82"/>
      <c r="E542" s="80"/>
      <c r="F542" s="80"/>
      <c r="G542" s="80"/>
      <c r="H542" s="87"/>
      <c r="I542" s="65"/>
      <c r="K542" s="67"/>
      <c r="L542" s="67"/>
      <c r="M542" s="67"/>
      <c r="N542" s="67"/>
      <c r="O542" s="67"/>
      <c r="P542" s="67"/>
      <c r="Q542" s="67"/>
      <c r="R542" s="67"/>
    </row>
    <row r="543" spans="1:18" s="66" customFormat="1">
      <c r="A543" s="80"/>
      <c r="B543" s="86"/>
      <c r="C543" s="86"/>
      <c r="D543" s="82"/>
      <c r="E543" s="80"/>
      <c r="F543" s="80"/>
      <c r="G543" s="80"/>
      <c r="H543" s="87"/>
      <c r="I543" s="65"/>
      <c r="K543" s="67"/>
      <c r="L543" s="67"/>
      <c r="M543" s="67"/>
      <c r="N543" s="67"/>
      <c r="O543" s="67"/>
      <c r="P543" s="67"/>
      <c r="Q543" s="67"/>
      <c r="R543" s="67"/>
    </row>
    <row r="544" spans="1:18" s="66" customFormat="1">
      <c r="A544" s="80"/>
      <c r="B544" s="86"/>
      <c r="C544" s="86"/>
      <c r="D544" s="82"/>
      <c r="E544" s="80"/>
      <c r="F544" s="80"/>
      <c r="G544" s="80"/>
      <c r="H544" s="87"/>
      <c r="I544" s="65"/>
      <c r="K544" s="67"/>
      <c r="L544" s="67"/>
      <c r="M544" s="67"/>
      <c r="N544" s="67"/>
      <c r="O544" s="67"/>
      <c r="P544" s="67"/>
      <c r="Q544" s="67"/>
      <c r="R544" s="67"/>
    </row>
    <row r="545" spans="1:18" s="66" customFormat="1">
      <c r="A545" s="80"/>
      <c r="B545" s="86"/>
      <c r="C545" s="86"/>
      <c r="D545" s="82"/>
      <c r="E545" s="80"/>
      <c r="F545" s="80"/>
      <c r="G545" s="80"/>
      <c r="H545" s="87"/>
      <c r="I545" s="65"/>
      <c r="K545" s="67"/>
      <c r="L545" s="67"/>
      <c r="M545" s="67"/>
      <c r="N545" s="67"/>
      <c r="O545" s="67"/>
      <c r="P545" s="67"/>
      <c r="Q545" s="67"/>
      <c r="R545" s="67"/>
    </row>
    <row r="546" spans="1:18" s="66" customFormat="1">
      <c r="A546" s="80"/>
      <c r="B546" s="86"/>
      <c r="C546" s="86"/>
      <c r="D546" s="82"/>
      <c r="E546" s="80"/>
      <c r="F546" s="80"/>
      <c r="G546" s="80"/>
      <c r="H546" s="87"/>
      <c r="I546" s="65"/>
      <c r="K546" s="67"/>
      <c r="L546" s="67"/>
      <c r="M546" s="67"/>
      <c r="N546" s="67"/>
      <c r="O546" s="67"/>
      <c r="P546" s="67"/>
      <c r="Q546" s="67"/>
      <c r="R546" s="67"/>
    </row>
    <row r="547" spans="1:18" s="66" customFormat="1">
      <c r="A547" s="80"/>
      <c r="B547" s="86"/>
      <c r="C547" s="86"/>
      <c r="D547" s="82"/>
      <c r="E547" s="80"/>
      <c r="F547" s="80"/>
      <c r="G547" s="80"/>
      <c r="H547" s="87"/>
      <c r="I547" s="65"/>
      <c r="K547" s="67"/>
      <c r="L547" s="67"/>
      <c r="M547" s="67"/>
      <c r="N547" s="67"/>
      <c r="O547" s="67"/>
      <c r="P547" s="67"/>
      <c r="Q547" s="67"/>
      <c r="R547" s="67"/>
    </row>
    <row r="548" spans="1:18" s="66" customFormat="1">
      <c r="A548" s="80"/>
      <c r="B548" s="86"/>
      <c r="C548" s="86"/>
      <c r="D548" s="82"/>
      <c r="E548" s="80"/>
      <c r="F548" s="80"/>
      <c r="G548" s="80"/>
      <c r="H548" s="87"/>
      <c r="I548" s="65"/>
      <c r="K548" s="67"/>
      <c r="L548" s="67"/>
      <c r="M548" s="67"/>
      <c r="N548" s="67"/>
      <c r="O548" s="67"/>
      <c r="P548" s="67"/>
      <c r="Q548" s="67"/>
      <c r="R548" s="67"/>
    </row>
    <row r="549" spans="1:18" s="66" customFormat="1">
      <c r="A549" s="80"/>
      <c r="B549" s="86"/>
      <c r="C549" s="86"/>
      <c r="D549" s="82"/>
      <c r="E549" s="80"/>
      <c r="F549" s="80"/>
      <c r="G549" s="80"/>
      <c r="H549" s="87"/>
      <c r="I549" s="65"/>
      <c r="K549" s="67"/>
      <c r="L549" s="67"/>
      <c r="M549" s="67"/>
      <c r="N549" s="67"/>
      <c r="O549" s="67"/>
      <c r="P549" s="67"/>
      <c r="Q549" s="67"/>
      <c r="R549" s="67"/>
    </row>
    <row r="550" spans="1:18" s="66" customFormat="1">
      <c r="A550" s="80"/>
      <c r="B550" s="86"/>
      <c r="C550" s="86"/>
      <c r="D550" s="82"/>
      <c r="E550" s="80"/>
      <c r="F550" s="80"/>
      <c r="G550" s="80"/>
      <c r="H550" s="87"/>
      <c r="I550" s="65"/>
      <c r="K550" s="67"/>
      <c r="L550" s="67"/>
      <c r="M550" s="67"/>
      <c r="N550" s="67"/>
      <c r="O550" s="67"/>
      <c r="P550" s="67"/>
      <c r="Q550" s="67"/>
      <c r="R550" s="67"/>
    </row>
    <row r="551" spans="1:18" s="66" customFormat="1">
      <c r="A551" s="80"/>
      <c r="B551" s="86"/>
      <c r="C551" s="86"/>
      <c r="D551" s="82"/>
      <c r="E551" s="80"/>
      <c r="F551" s="80"/>
      <c r="G551" s="80"/>
      <c r="H551" s="87"/>
      <c r="I551" s="65"/>
      <c r="K551" s="67"/>
      <c r="L551" s="67"/>
      <c r="M551" s="67"/>
      <c r="N551" s="67"/>
      <c r="O551" s="67"/>
      <c r="P551" s="67"/>
      <c r="Q551" s="67"/>
      <c r="R551" s="67"/>
    </row>
    <row r="552" spans="1:18" s="66" customFormat="1">
      <c r="A552" s="80"/>
      <c r="B552" s="86"/>
      <c r="C552" s="86"/>
      <c r="D552" s="82"/>
      <c r="E552" s="80"/>
      <c r="F552" s="80"/>
      <c r="G552" s="80"/>
      <c r="H552" s="87"/>
      <c r="I552" s="65"/>
      <c r="K552" s="67"/>
      <c r="L552" s="67"/>
      <c r="M552" s="67"/>
      <c r="N552" s="67"/>
      <c r="O552" s="67"/>
      <c r="P552" s="67"/>
      <c r="Q552" s="67"/>
      <c r="R552" s="67"/>
    </row>
    <row r="553" spans="1:18" s="66" customFormat="1">
      <c r="A553" s="80"/>
      <c r="B553" s="86"/>
      <c r="C553" s="86"/>
      <c r="D553" s="82"/>
      <c r="E553" s="80"/>
      <c r="F553" s="80"/>
      <c r="G553" s="80"/>
      <c r="H553" s="87"/>
      <c r="I553" s="65"/>
      <c r="K553" s="67"/>
      <c r="L553" s="67"/>
      <c r="M553" s="67"/>
      <c r="N553" s="67"/>
      <c r="O553" s="67"/>
      <c r="P553" s="67"/>
      <c r="Q553" s="67"/>
      <c r="R553" s="67"/>
    </row>
    <row r="554" spans="1:18" s="66" customFormat="1">
      <c r="A554" s="80"/>
      <c r="B554" s="86"/>
      <c r="C554" s="86"/>
      <c r="D554" s="82"/>
      <c r="E554" s="80"/>
      <c r="F554" s="80"/>
      <c r="G554" s="80"/>
      <c r="H554" s="87"/>
      <c r="I554" s="65"/>
      <c r="K554" s="67"/>
      <c r="L554" s="67"/>
      <c r="M554" s="67"/>
      <c r="N554" s="67"/>
      <c r="O554" s="67"/>
      <c r="P554" s="67"/>
      <c r="Q554" s="67"/>
      <c r="R554" s="67"/>
    </row>
    <row r="555" spans="1:18" s="66" customFormat="1">
      <c r="A555" s="80"/>
      <c r="B555" s="86"/>
      <c r="C555" s="86"/>
      <c r="D555" s="82"/>
      <c r="E555" s="80"/>
      <c r="F555" s="80"/>
      <c r="G555" s="80"/>
      <c r="H555" s="87"/>
      <c r="I555" s="65"/>
      <c r="K555" s="67"/>
      <c r="L555" s="67"/>
      <c r="M555" s="67"/>
      <c r="N555" s="67"/>
      <c r="O555" s="67"/>
      <c r="P555" s="67"/>
      <c r="Q555" s="67"/>
      <c r="R555" s="67"/>
    </row>
    <row r="556" spans="1:18" s="66" customFormat="1">
      <c r="A556" s="80"/>
      <c r="B556" s="86"/>
      <c r="C556" s="86"/>
      <c r="D556" s="82"/>
      <c r="E556" s="80"/>
      <c r="F556" s="80"/>
      <c r="G556" s="80"/>
      <c r="H556" s="87"/>
      <c r="I556" s="65"/>
      <c r="K556" s="67"/>
      <c r="L556" s="67"/>
      <c r="M556" s="67"/>
      <c r="N556" s="67"/>
      <c r="O556" s="67"/>
      <c r="P556" s="67"/>
      <c r="Q556" s="67"/>
      <c r="R556" s="67"/>
    </row>
    <row r="557" spans="1:18" s="66" customFormat="1">
      <c r="A557" s="80"/>
      <c r="B557" s="86"/>
      <c r="C557" s="86"/>
      <c r="D557" s="82"/>
      <c r="E557" s="80"/>
      <c r="F557" s="80"/>
      <c r="G557" s="80"/>
      <c r="H557" s="87"/>
      <c r="I557" s="65"/>
      <c r="K557" s="67"/>
      <c r="L557" s="67"/>
      <c r="M557" s="67"/>
      <c r="N557" s="67"/>
      <c r="O557" s="67"/>
      <c r="P557" s="67"/>
      <c r="Q557" s="67"/>
      <c r="R557" s="67"/>
    </row>
    <row r="558" spans="1:18" s="66" customFormat="1">
      <c r="A558" s="80"/>
      <c r="B558" s="86"/>
      <c r="C558" s="86"/>
      <c r="D558" s="82"/>
      <c r="E558" s="80"/>
      <c r="F558" s="80"/>
      <c r="G558" s="80"/>
      <c r="H558" s="87"/>
      <c r="I558" s="65"/>
      <c r="K558" s="67"/>
      <c r="L558" s="67"/>
      <c r="M558" s="67"/>
      <c r="N558" s="67"/>
      <c r="O558" s="67"/>
      <c r="P558" s="67"/>
      <c r="Q558" s="67"/>
      <c r="R558" s="67"/>
    </row>
    <row r="559" spans="1:18" s="66" customFormat="1">
      <c r="A559" s="80"/>
      <c r="B559" s="86"/>
      <c r="C559" s="86"/>
      <c r="D559" s="82"/>
      <c r="E559" s="80"/>
      <c r="F559" s="80"/>
      <c r="G559" s="80"/>
      <c r="H559" s="87"/>
      <c r="I559" s="65"/>
      <c r="K559" s="67"/>
      <c r="L559" s="67"/>
      <c r="M559" s="67"/>
      <c r="N559" s="67"/>
      <c r="O559" s="67"/>
      <c r="P559" s="67"/>
      <c r="Q559" s="67"/>
      <c r="R559" s="67"/>
    </row>
    <row r="560" spans="1:18" s="66" customFormat="1">
      <c r="A560" s="80"/>
      <c r="B560" s="86"/>
      <c r="C560" s="86"/>
      <c r="D560" s="82"/>
      <c r="E560" s="80"/>
      <c r="F560" s="80"/>
      <c r="G560" s="80"/>
      <c r="H560" s="87"/>
      <c r="I560" s="65"/>
      <c r="K560" s="67"/>
      <c r="L560" s="67"/>
      <c r="M560" s="67"/>
      <c r="N560" s="67"/>
      <c r="O560" s="67"/>
      <c r="P560" s="67"/>
      <c r="Q560" s="67"/>
      <c r="R560" s="67"/>
    </row>
    <row r="561" spans="1:18" s="66" customFormat="1">
      <c r="A561" s="80"/>
      <c r="B561" s="86"/>
      <c r="C561" s="86"/>
      <c r="D561" s="82"/>
      <c r="E561" s="80"/>
      <c r="F561" s="80"/>
      <c r="G561" s="80"/>
      <c r="H561" s="87"/>
      <c r="I561" s="65"/>
      <c r="K561" s="67"/>
      <c r="L561" s="67"/>
      <c r="M561" s="67"/>
      <c r="N561" s="67"/>
      <c r="O561" s="67"/>
      <c r="P561" s="67"/>
      <c r="Q561" s="67"/>
      <c r="R561" s="67"/>
    </row>
    <row r="562" spans="1:18" s="66" customFormat="1">
      <c r="A562" s="80"/>
      <c r="B562" s="86"/>
      <c r="C562" s="86"/>
      <c r="D562" s="82"/>
      <c r="E562" s="80"/>
      <c r="F562" s="80"/>
      <c r="G562" s="80"/>
      <c r="H562" s="87"/>
      <c r="I562" s="65"/>
      <c r="K562" s="67"/>
      <c r="L562" s="67"/>
      <c r="M562" s="67"/>
      <c r="N562" s="67"/>
      <c r="O562" s="67"/>
      <c r="P562" s="67"/>
      <c r="Q562" s="67"/>
      <c r="R562" s="67"/>
    </row>
    <row r="563" spans="1:18" s="66" customFormat="1">
      <c r="A563" s="80"/>
      <c r="B563" s="86"/>
      <c r="C563" s="86"/>
      <c r="D563" s="82"/>
      <c r="E563" s="80"/>
      <c r="F563" s="80"/>
      <c r="G563" s="80"/>
      <c r="H563" s="87"/>
      <c r="I563" s="65"/>
      <c r="K563" s="67"/>
      <c r="L563" s="67"/>
      <c r="M563" s="67"/>
      <c r="N563" s="67"/>
      <c r="O563" s="67"/>
      <c r="P563" s="67"/>
      <c r="Q563" s="67"/>
      <c r="R563" s="67"/>
    </row>
    <row r="564" spans="1:18" s="66" customFormat="1">
      <c r="A564" s="80"/>
      <c r="B564" s="86"/>
      <c r="C564" s="86"/>
      <c r="D564" s="82"/>
      <c r="E564" s="80"/>
      <c r="F564" s="80"/>
      <c r="G564" s="80"/>
      <c r="H564" s="87"/>
      <c r="I564" s="65"/>
      <c r="K564" s="67"/>
      <c r="L564" s="67"/>
      <c r="M564" s="67"/>
      <c r="N564" s="67"/>
      <c r="O564" s="67"/>
      <c r="P564" s="67"/>
      <c r="Q564" s="67"/>
      <c r="R564" s="67"/>
    </row>
    <row r="565" spans="1:18" s="66" customFormat="1">
      <c r="A565" s="80"/>
      <c r="B565" s="86"/>
      <c r="C565" s="86"/>
      <c r="D565" s="82"/>
      <c r="E565" s="80"/>
      <c r="F565" s="80"/>
      <c r="G565" s="80"/>
      <c r="H565" s="87"/>
      <c r="I565" s="65"/>
      <c r="K565" s="67"/>
      <c r="L565" s="67"/>
      <c r="M565" s="67"/>
      <c r="N565" s="67"/>
      <c r="O565" s="67"/>
      <c r="P565" s="67"/>
      <c r="Q565" s="67"/>
      <c r="R565" s="67"/>
    </row>
    <row r="566" spans="1:18" s="66" customFormat="1">
      <c r="A566" s="80"/>
      <c r="B566" s="86"/>
      <c r="C566" s="86"/>
      <c r="D566" s="82"/>
      <c r="E566" s="80"/>
      <c r="F566" s="80"/>
      <c r="G566" s="80"/>
      <c r="H566" s="87"/>
      <c r="I566" s="65"/>
      <c r="K566" s="67"/>
      <c r="L566" s="67"/>
      <c r="M566" s="67"/>
      <c r="N566" s="67"/>
      <c r="O566" s="67"/>
      <c r="P566" s="67"/>
      <c r="Q566" s="67"/>
      <c r="R566" s="67"/>
    </row>
    <row r="567" spans="1:18" s="66" customFormat="1">
      <c r="A567" s="80"/>
      <c r="B567" s="86"/>
      <c r="C567" s="86"/>
      <c r="D567" s="82"/>
      <c r="E567" s="80"/>
      <c r="F567" s="80"/>
      <c r="G567" s="80"/>
      <c r="H567" s="87"/>
      <c r="I567" s="65"/>
      <c r="K567" s="67"/>
      <c r="L567" s="67"/>
      <c r="M567" s="67"/>
      <c r="N567" s="67"/>
      <c r="O567" s="67"/>
      <c r="P567" s="67"/>
      <c r="Q567" s="67"/>
      <c r="R567" s="67"/>
    </row>
    <row r="568" spans="1:18" s="66" customFormat="1">
      <c r="A568" s="80"/>
      <c r="B568" s="86"/>
      <c r="C568" s="86"/>
      <c r="D568" s="82"/>
      <c r="E568" s="80"/>
      <c r="F568" s="80"/>
      <c r="G568" s="80"/>
      <c r="H568" s="87"/>
      <c r="I568" s="65"/>
      <c r="K568" s="67"/>
      <c r="L568" s="67"/>
      <c r="M568" s="67"/>
      <c r="N568" s="67"/>
      <c r="O568" s="67"/>
      <c r="P568" s="67"/>
      <c r="Q568" s="67"/>
      <c r="R568" s="67"/>
    </row>
    <row r="569" spans="1:18" s="66" customFormat="1">
      <c r="A569" s="80"/>
      <c r="B569" s="86"/>
      <c r="C569" s="86"/>
      <c r="D569" s="82"/>
      <c r="E569" s="80"/>
      <c r="F569" s="80"/>
      <c r="G569" s="80"/>
      <c r="H569" s="87"/>
      <c r="I569" s="65"/>
      <c r="K569" s="67"/>
      <c r="L569" s="67"/>
      <c r="M569" s="67"/>
      <c r="N569" s="67"/>
      <c r="O569" s="67"/>
      <c r="P569" s="67"/>
      <c r="Q569" s="67"/>
      <c r="R569" s="67"/>
    </row>
    <row r="570" spans="1:18" s="66" customFormat="1">
      <c r="A570" s="80"/>
      <c r="B570" s="86"/>
      <c r="C570" s="86"/>
      <c r="D570" s="82"/>
      <c r="E570" s="80"/>
      <c r="F570" s="80"/>
      <c r="G570" s="80"/>
      <c r="H570" s="87"/>
      <c r="I570" s="65"/>
      <c r="K570" s="67"/>
      <c r="L570" s="67"/>
      <c r="M570" s="67"/>
      <c r="N570" s="67"/>
      <c r="O570" s="67"/>
      <c r="P570" s="67"/>
      <c r="Q570" s="67"/>
      <c r="R570" s="67"/>
    </row>
    <row r="571" spans="1:18" s="66" customFormat="1">
      <c r="A571" s="80"/>
      <c r="B571" s="86"/>
      <c r="C571" s="86"/>
      <c r="D571" s="82"/>
      <c r="E571" s="80"/>
      <c r="F571" s="80"/>
      <c r="G571" s="80"/>
      <c r="H571" s="87"/>
      <c r="I571" s="65"/>
      <c r="K571" s="67"/>
      <c r="L571" s="67"/>
      <c r="M571" s="67"/>
      <c r="N571" s="67"/>
      <c r="O571" s="67"/>
      <c r="P571" s="67"/>
      <c r="Q571" s="67"/>
      <c r="R571" s="67"/>
    </row>
    <row r="572" spans="1:18" s="66" customFormat="1">
      <c r="A572" s="80"/>
      <c r="B572" s="86"/>
      <c r="C572" s="86"/>
      <c r="D572" s="82"/>
      <c r="E572" s="80"/>
      <c r="F572" s="80"/>
      <c r="G572" s="80"/>
      <c r="H572" s="87"/>
      <c r="I572" s="65"/>
      <c r="K572" s="67"/>
      <c r="L572" s="67"/>
      <c r="M572" s="67"/>
      <c r="N572" s="67"/>
      <c r="O572" s="67"/>
      <c r="P572" s="67"/>
      <c r="Q572" s="67"/>
      <c r="R572" s="67"/>
    </row>
    <row r="573" spans="1:18" s="66" customFormat="1">
      <c r="A573" s="80"/>
      <c r="B573" s="86"/>
      <c r="C573" s="86"/>
      <c r="D573" s="82"/>
      <c r="E573" s="80"/>
      <c r="F573" s="80"/>
      <c r="G573" s="80"/>
      <c r="H573" s="87"/>
      <c r="I573" s="65"/>
      <c r="K573" s="67"/>
      <c r="L573" s="67"/>
      <c r="M573" s="67"/>
      <c r="N573" s="67"/>
      <c r="O573" s="67"/>
      <c r="P573" s="67"/>
      <c r="Q573" s="67"/>
      <c r="R573" s="67"/>
    </row>
    <row r="574" spans="1:18" s="66" customFormat="1">
      <c r="A574" s="80"/>
      <c r="B574" s="86"/>
      <c r="C574" s="86"/>
      <c r="D574" s="82"/>
      <c r="E574" s="80"/>
      <c r="F574" s="80"/>
      <c r="G574" s="80"/>
      <c r="H574" s="87"/>
      <c r="I574" s="65"/>
      <c r="K574" s="67"/>
      <c r="L574" s="67"/>
      <c r="M574" s="67"/>
      <c r="N574" s="67"/>
      <c r="O574" s="67"/>
      <c r="P574" s="67"/>
      <c r="Q574" s="67"/>
      <c r="R574" s="67"/>
    </row>
    <row r="575" spans="1:18" s="66" customFormat="1">
      <c r="A575" s="80"/>
      <c r="B575" s="86"/>
      <c r="C575" s="86"/>
      <c r="D575" s="82"/>
      <c r="E575" s="80"/>
      <c r="F575" s="80"/>
      <c r="G575" s="80"/>
      <c r="H575" s="87"/>
      <c r="I575" s="65"/>
      <c r="K575" s="67"/>
      <c r="L575" s="67"/>
      <c r="M575" s="67"/>
      <c r="N575" s="67"/>
      <c r="O575" s="67"/>
      <c r="P575" s="67"/>
      <c r="Q575" s="67"/>
      <c r="R575" s="67"/>
    </row>
    <row r="576" spans="1:18" s="66" customFormat="1">
      <c r="A576" s="80"/>
      <c r="B576" s="86"/>
      <c r="C576" s="86"/>
      <c r="D576" s="82"/>
      <c r="E576" s="80"/>
      <c r="F576" s="80"/>
      <c r="G576" s="80"/>
      <c r="H576" s="87"/>
      <c r="I576" s="65"/>
      <c r="K576" s="67"/>
      <c r="L576" s="67"/>
      <c r="M576" s="67"/>
      <c r="N576" s="67"/>
      <c r="O576" s="67"/>
      <c r="P576" s="67"/>
      <c r="Q576" s="67"/>
      <c r="R576" s="67"/>
    </row>
    <row r="577" spans="1:18" s="66" customFormat="1">
      <c r="A577" s="80"/>
      <c r="B577" s="86"/>
      <c r="C577" s="86"/>
      <c r="D577" s="82"/>
      <c r="E577" s="80"/>
      <c r="F577" s="80"/>
      <c r="G577" s="80"/>
      <c r="H577" s="87"/>
      <c r="I577" s="65"/>
      <c r="K577" s="67"/>
      <c r="L577" s="67"/>
      <c r="M577" s="67"/>
      <c r="N577" s="67"/>
      <c r="O577" s="67"/>
      <c r="P577" s="67"/>
      <c r="Q577" s="67"/>
      <c r="R577" s="67"/>
    </row>
    <row r="578" spans="1:18" s="66" customFormat="1">
      <c r="A578" s="80"/>
      <c r="B578" s="86"/>
      <c r="C578" s="86"/>
      <c r="D578" s="82"/>
      <c r="E578" s="80"/>
      <c r="F578" s="80"/>
      <c r="G578" s="80"/>
      <c r="H578" s="87"/>
      <c r="I578" s="65"/>
      <c r="K578" s="67"/>
      <c r="L578" s="67"/>
      <c r="M578" s="67"/>
      <c r="N578" s="67"/>
      <c r="O578" s="67"/>
      <c r="P578" s="67"/>
      <c r="Q578" s="67"/>
      <c r="R578" s="67"/>
    </row>
    <row r="579" spans="1:18" s="66" customFormat="1">
      <c r="A579" s="80"/>
      <c r="B579" s="86"/>
      <c r="C579" s="86"/>
      <c r="D579" s="82"/>
      <c r="E579" s="80"/>
      <c r="F579" s="80"/>
      <c r="G579" s="80"/>
      <c r="H579" s="87"/>
      <c r="I579" s="65"/>
      <c r="K579" s="67"/>
      <c r="L579" s="67"/>
      <c r="M579" s="67"/>
      <c r="N579" s="67"/>
      <c r="O579" s="67"/>
      <c r="P579" s="67"/>
      <c r="Q579" s="67"/>
      <c r="R579" s="67"/>
    </row>
    <row r="580" spans="1:18" s="66" customFormat="1">
      <c r="A580" s="80"/>
      <c r="B580" s="86"/>
      <c r="C580" s="86"/>
      <c r="D580" s="82"/>
      <c r="E580" s="80"/>
      <c r="F580" s="80"/>
      <c r="G580" s="80"/>
      <c r="H580" s="87"/>
      <c r="I580" s="65"/>
      <c r="K580" s="67"/>
      <c r="L580" s="67"/>
      <c r="M580" s="67"/>
      <c r="N580" s="67"/>
      <c r="O580" s="67"/>
      <c r="P580" s="67"/>
      <c r="Q580" s="67"/>
      <c r="R580" s="67"/>
    </row>
    <row r="581" spans="1:18" s="66" customFormat="1">
      <c r="A581" s="80"/>
      <c r="B581" s="86"/>
      <c r="C581" s="86"/>
      <c r="D581" s="82"/>
      <c r="E581" s="80"/>
      <c r="F581" s="80"/>
      <c r="G581" s="80"/>
      <c r="H581" s="87"/>
      <c r="I581" s="65"/>
      <c r="K581" s="67"/>
      <c r="L581" s="67"/>
      <c r="M581" s="67"/>
      <c r="N581" s="67"/>
      <c r="O581" s="67"/>
      <c r="P581" s="67"/>
      <c r="Q581" s="67"/>
      <c r="R581" s="67"/>
    </row>
    <row r="582" spans="1:18" s="66" customFormat="1">
      <c r="A582" s="80"/>
      <c r="B582" s="86"/>
      <c r="C582" s="86"/>
      <c r="D582" s="82"/>
      <c r="E582" s="80"/>
      <c r="F582" s="80"/>
      <c r="G582" s="80"/>
      <c r="H582" s="87"/>
      <c r="I582" s="65"/>
      <c r="K582" s="67"/>
      <c r="L582" s="67"/>
      <c r="M582" s="67"/>
      <c r="N582" s="67"/>
      <c r="O582" s="67"/>
      <c r="P582" s="67"/>
      <c r="Q582" s="67"/>
      <c r="R582" s="67"/>
    </row>
    <row r="583" spans="1:18" s="66" customFormat="1">
      <c r="A583" s="80"/>
      <c r="B583" s="86"/>
      <c r="C583" s="86"/>
      <c r="D583" s="82"/>
      <c r="E583" s="80"/>
      <c r="F583" s="80"/>
      <c r="G583" s="80"/>
      <c r="H583" s="87"/>
      <c r="I583" s="65"/>
      <c r="K583" s="67"/>
      <c r="L583" s="67"/>
      <c r="M583" s="67"/>
      <c r="N583" s="67"/>
      <c r="O583" s="67"/>
      <c r="P583" s="67"/>
      <c r="Q583" s="67"/>
      <c r="R583" s="67"/>
    </row>
    <row r="584" spans="1:18" s="66" customFormat="1">
      <c r="A584" s="80"/>
      <c r="B584" s="86"/>
      <c r="C584" s="86"/>
      <c r="D584" s="82"/>
      <c r="E584" s="80"/>
      <c r="F584" s="80"/>
      <c r="G584" s="80"/>
      <c r="H584" s="87"/>
      <c r="I584" s="65"/>
      <c r="K584" s="67"/>
      <c r="L584" s="67"/>
      <c r="M584" s="67"/>
      <c r="N584" s="67"/>
      <c r="O584" s="67"/>
      <c r="P584" s="67"/>
      <c r="Q584" s="67"/>
      <c r="R584" s="67"/>
    </row>
    <row r="585" spans="1:18" s="66" customFormat="1">
      <c r="A585" s="80"/>
      <c r="B585" s="86"/>
      <c r="C585" s="86"/>
      <c r="D585" s="82"/>
      <c r="E585" s="80"/>
      <c r="F585" s="80"/>
      <c r="G585" s="80"/>
      <c r="H585" s="87"/>
      <c r="I585" s="65"/>
      <c r="K585" s="67"/>
      <c r="L585" s="67"/>
      <c r="M585" s="67"/>
      <c r="N585" s="67"/>
      <c r="O585" s="67"/>
      <c r="P585" s="67"/>
      <c r="Q585" s="67"/>
      <c r="R585" s="67"/>
    </row>
    <row r="586" spans="1:18" s="66" customFormat="1">
      <c r="A586" s="80"/>
      <c r="B586" s="86"/>
      <c r="C586" s="86"/>
      <c r="D586" s="82"/>
      <c r="E586" s="80"/>
      <c r="F586" s="80"/>
      <c r="G586" s="80"/>
      <c r="H586" s="87"/>
      <c r="I586" s="65"/>
      <c r="K586" s="67"/>
      <c r="L586" s="67"/>
      <c r="M586" s="67"/>
      <c r="N586" s="67"/>
      <c r="O586" s="67"/>
      <c r="P586" s="67"/>
      <c r="Q586" s="67"/>
      <c r="R586" s="67"/>
    </row>
    <row r="587" spans="1:18" s="66" customFormat="1">
      <c r="A587" s="80"/>
      <c r="B587" s="86"/>
      <c r="C587" s="86"/>
      <c r="D587" s="82"/>
      <c r="E587" s="80"/>
      <c r="F587" s="80"/>
      <c r="G587" s="80"/>
      <c r="H587" s="87"/>
      <c r="I587" s="65"/>
      <c r="K587" s="67"/>
      <c r="L587" s="67"/>
      <c r="M587" s="67"/>
      <c r="N587" s="67"/>
      <c r="O587" s="67"/>
      <c r="P587" s="67"/>
      <c r="Q587" s="67"/>
      <c r="R587" s="67"/>
    </row>
    <row r="588" spans="1:18" s="66" customFormat="1">
      <c r="A588" s="80"/>
      <c r="B588" s="86"/>
      <c r="C588" s="86"/>
      <c r="D588" s="82"/>
      <c r="E588" s="80"/>
      <c r="F588" s="80"/>
      <c r="G588" s="80"/>
      <c r="H588" s="87"/>
      <c r="I588" s="65"/>
      <c r="K588" s="67"/>
      <c r="L588" s="67"/>
      <c r="M588" s="67"/>
      <c r="N588" s="67"/>
      <c r="O588" s="67"/>
      <c r="P588" s="67"/>
      <c r="Q588" s="67"/>
      <c r="R588" s="67"/>
    </row>
    <row r="589" spans="1:18" s="66" customFormat="1">
      <c r="A589" s="80"/>
      <c r="B589" s="86"/>
      <c r="C589" s="86"/>
      <c r="D589" s="82"/>
      <c r="E589" s="80"/>
      <c r="F589" s="80"/>
      <c r="G589" s="80"/>
      <c r="H589" s="87"/>
      <c r="I589" s="65"/>
      <c r="K589" s="67"/>
      <c r="L589" s="67"/>
      <c r="M589" s="67"/>
      <c r="N589" s="67"/>
      <c r="O589" s="67"/>
      <c r="P589" s="67"/>
      <c r="Q589" s="67"/>
      <c r="R589" s="67"/>
    </row>
    <row r="590" spans="1:18" s="66" customFormat="1">
      <c r="A590" s="80"/>
      <c r="B590" s="86"/>
      <c r="C590" s="86"/>
      <c r="D590" s="82"/>
      <c r="E590" s="80"/>
      <c r="F590" s="80"/>
      <c r="G590" s="80"/>
      <c r="H590" s="87"/>
      <c r="I590" s="65"/>
      <c r="K590" s="67"/>
      <c r="L590" s="67"/>
      <c r="M590" s="67"/>
      <c r="N590" s="67"/>
      <c r="O590" s="67"/>
      <c r="P590" s="67"/>
      <c r="Q590" s="67"/>
      <c r="R590" s="67"/>
    </row>
    <row r="591" spans="1:18" s="66" customFormat="1">
      <c r="A591" s="80"/>
      <c r="B591" s="86"/>
      <c r="C591" s="86"/>
      <c r="D591" s="82"/>
      <c r="E591" s="80"/>
      <c r="F591" s="80"/>
      <c r="G591" s="80"/>
      <c r="H591" s="87"/>
      <c r="I591" s="65"/>
      <c r="K591" s="67"/>
      <c r="L591" s="67"/>
      <c r="M591" s="67"/>
      <c r="N591" s="67"/>
      <c r="O591" s="67"/>
      <c r="P591" s="67"/>
      <c r="Q591" s="67"/>
      <c r="R591" s="67"/>
    </row>
    <row r="592" spans="1:18" s="66" customFormat="1">
      <c r="A592" s="80"/>
      <c r="B592" s="86"/>
      <c r="C592" s="86"/>
      <c r="D592" s="82"/>
      <c r="E592" s="80"/>
      <c r="F592" s="80"/>
      <c r="G592" s="80"/>
      <c r="H592" s="87"/>
      <c r="I592" s="65"/>
      <c r="K592" s="67"/>
      <c r="L592" s="67"/>
      <c r="M592" s="67"/>
      <c r="N592" s="67"/>
      <c r="O592" s="67"/>
      <c r="P592" s="67"/>
      <c r="Q592" s="67"/>
      <c r="R592" s="67"/>
    </row>
    <row r="593" spans="1:18" s="66" customFormat="1">
      <c r="A593" s="80"/>
      <c r="B593" s="86"/>
      <c r="C593" s="86"/>
      <c r="D593" s="82"/>
      <c r="E593" s="80"/>
      <c r="F593" s="80"/>
      <c r="G593" s="80"/>
      <c r="H593" s="87"/>
      <c r="I593" s="65"/>
      <c r="K593" s="67"/>
      <c r="L593" s="67"/>
      <c r="M593" s="67"/>
      <c r="N593" s="67"/>
      <c r="O593" s="67"/>
      <c r="P593" s="67"/>
      <c r="Q593" s="67"/>
      <c r="R593" s="67"/>
    </row>
    <row r="594" spans="1:18" s="66" customFormat="1">
      <c r="A594" s="80"/>
      <c r="B594" s="86"/>
      <c r="C594" s="86"/>
      <c r="D594" s="82"/>
      <c r="E594" s="80"/>
      <c r="F594" s="80"/>
      <c r="G594" s="80"/>
      <c r="H594" s="87"/>
      <c r="I594" s="65"/>
      <c r="K594" s="67"/>
      <c r="L594" s="67"/>
      <c r="M594" s="67"/>
      <c r="N594" s="67"/>
      <c r="O594" s="67"/>
      <c r="P594" s="67"/>
      <c r="Q594" s="67"/>
      <c r="R594" s="67"/>
    </row>
    <row r="595" spans="1:18" s="66" customFormat="1">
      <c r="A595" s="80"/>
      <c r="B595" s="86"/>
      <c r="C595" s="86"/>
      <c r="D595" s="82"/>
      <c r="E595" s="80"/>
      <c r="F595" s="80"/>
      <c r="G595" s="80"/>
      <c r="H595" s="87"/>
      <c r="I595" s="65"/>
      <c r="K595" s="67"/>
      <c r="L595" s="67"/>
      <c r="M595" s="67"/>
      <c r="N595" s="67"/>
      <c r="O595" s="67"/>
      <c r="P595" s="67"/>
      <c r="Q595" s="67"/>
      <c r="R595" s="67"/>
    </row>
    <row r="596" spans="1:18" s="66" customFormat="1">
      <c r="A596" s="80"/>
      <c r="B596" s="86"/>
      <c r="C596" s="86"/>
      <c r="D596" s="82"/>
      <c r="E596" s="80"/>
      <c r="F596" s="80"/>
      <c r="G596" s="80"/>
      <c r="H596" s="87"/>
      <c r="I596" s="65"/>
      <c r="K596" s="67"/>
      <c r="L596" s="67"/>
      <c r="M596" s="67"/>
      <c r="N596" s="67"/>
      <c r="O596" s="67"/>
      <c r="P596" s="67"/>
      <c r="Q596" s="67"/>
      <c r="R596" s="67"/>
    </row>
    <row r="597" spans="1:18" s="66" customFormat="1">
      <c r="A597" s="80"/>
      <c r="B597" s="86"/>
      <c r="C597" s="86"/>
      <c r="D597" s="82"/>
      <c r="E597" s="80"/>
      <c r="F597" s="80"/>
      <c r="G597" s="80"/>
      <c r="H597" s="87"/>
      <c r="I597" s="65"/>
      <c r="K597" s="67"/>
      <c r="L597" s="67"/>
      <c r="M597" s="67"/>
      <c r="N597" s="67"/>
      <c r="O597" s="67"/>
      <c r="P597" s="67"/>
      <c r="Q597" s="67"/>
      <c r="R597" s="67"/>
    </row>
    <row r="598" spans="1:18" s="66" customFormat="1">
      <c r="A598" s="80"/>
      <c r="B598" s="86"/>
      <c r="C598" s="86"/>
      <c r="D598" s="82"/>
      <c r="E598" s="80"/>
      <c r="F598" s="80"/>
      <c r="G598" s="80"/>
      <c r="H598" s="87"/>
      <c r="I598" s="65"/>
      <c r="K598" s="67"/>
      <c r="L598" s="67"/>
      <c r="M598" s="67"/>
      <c r="N598" s="67"/>
      <c r="O598" s="67"/>
      <c r="P598" s="67"/>
      <c r="Q598" s="67"/>
      <c r="R598" s="67"/>
    </row>
    <row r="599" spans="1:18" s="66" customFormat="1">
      <c r="A599" s="80"/>
      <c r="B599" s="86"/>
      <c r="C599" s="86"/>
      <c r="D599" s="82"/>
      <c r="E599" s="80"/>
      <c r="F599" s="80"/>
      <c r="G599" s="80"/>
      <c r="H599" s="87"/>
      <c r="I599" s="65"/>
      <c r="K599" s="67"/>
      <c r="L599" s="67"/>
      <c r="M599" s="67"/>
      <c r="N599" s="67"/>
      <c r="O599" s="67"/>
      <c r="P599" s="67"/>
      <c r="Q599" s="67"/>
      <c r="R599" s="67"/>
    </row>
    <row r="600" spans="1:18" s="66" customFormat="1">
      <c r="A600" s="80"/>
      <c r="B600" s="86"/>
      <c r="C600" s="86"/>
      <c r="D600" s="82"/>
      <c r="E600" s="80"/>
      <c r="F600" s="80"/>
      <c r="G600" s="80"/>
      <c r="H600" s="87"/>
      <c r="I600" s="65"/>
      <c r="K600" s="67"/>
      <c r="L600" s="67"/>
      <c r="M600" s="67"/>
      <c r="N600" s="67"/>
      <c r="O600" s="67"/>
      <c r="P600" s="67"/>
      <c r="Q600" s="67"/>
      <c r="R600" s="67"/>
    </row>
    <row r="601" spans="1:18" s="66" customFormat="1">
      <c r="A601" s="80"/>
      <c r="B601" s="86"/>
      <c r="C601" s="86"/>
      <c r="D601" s="82"/>
      <c r="E601" s="80"/>
      <c r="F601" s="80"/>
      <c r="G601" s="80"/>
      <c r="H601" s="87"/>
      <c r="I601" s="65"/>
      <c r="K601" s="67"/>
      <c r="L601" s="67"/>
      <c r="M601" s="67"/>
      <c r="N601" s="67"/>
      <c r="O601" s="67"/>
      <c r="P601" s="67"/>
      <c r="Q601" s="67"/>
      <c r="R601" s="67"/>
    </row>
    <row r="602" spans="1:18" s="66" customFormat="1">
      <c r="A602" s="80"/>
      <c r="B602" s="86"/>
      <c r="C602" s="86"/>
      <c r="D602" s="82"/>
      <c r="E602" s="80"/>
      <c r="F602" s="80"/>
      <c r="G602" s="80"/>
      <c r="H602" s="87"/>
      <c r="I602" s="65"/>
      <c r="K602" s="67"/>
      <c r="L602" s="67"/>
      <c r="M602" s="67"/>
      <c r="N602" s="67"/>
      <c r="O602" s="67"/>
      <c r="P602" s="67"/>
      <c r="Q602" s="67"/>
      <c r="R602" s="67"/>
    </row>
    <row r="603" spans="1:18" s="66" customFormat="1">
      <c r="A603" s="80"/>
      <c r="B603" s="86"/>
      <c r="C603" s="86"/>
      <c r="D603" s="82"/>
      <c r="E603" s="80"/>
      <c r="F603" s="80"/>
      <c r="G603" s="80"/>
      <c r="H603" s="87"/>
      <c r="I603" s="65"/>
      <c r="K603" s="67"/>
      <c r="L603" s="67"/>
      <c r="M603" s="67"/>
      <c r="N603" s="67"/>
      <c r="O603" s="67"/>
      <c r="P603" s="67"/>
      <c r="Q603" s="67"/>
      <c r="R603" s="67"/>
    </row>
    <row r="604" spans="1:18" s="66" customFormat="1">
      <c r="A604" s="80"/>
      <c r="B604" s="86"/>
      <c r="C604" s="86"/>
      <c r="D604" s="82"/>
      <c r="E604" s="80"/>
      <c r="F604" s="80"/>
      <c r="G604" s="80"/>
      <c r="H604" s="87"/>
      <c r="I604" s="65"/>
      <c r="K604" s="67"/>
      <c r="L604" s="67"/>
      <c r="M604" s="67"/>
      <c r="N604" s="67"/>
      <c r="O604" s="67"/>
      <c r="P604" s="67"/>
      <c r="Q604" s="67"/>
      <c r="R604" s="67"/>
    </row>
    <row r="605" spans="1:18" s="66" customFormat="1">
      <c r="A605" s="80"/>
      <c r="B605" s="86"/>
      <c r="C605" s="86"/>
      <c r="D605" s="82"/>
      <c r="E605" s="80"/>
      <c r="F605" s="80"/>
      <c r="G605" s="80"/>
      <c r="H605" s="87"/>
      <c r="I605" s="65"/>
      <c r="K605" s="67"/>
      <c r="L605" s="67"/>
      <c r="M605" s="67"/>
      <c r="N605" s="67"/>
      <c r="O605" s="67"/>
      <c r="P605" s="67"/>
      <c r="Q605" s="67"/>
      <c r="R605" s="67"/>
    </row>
    <row r="606" spans="1:18" s="66" customFormat="1">
      <c r="A606" s="80"/>
      <c r="B606" s="86"/>
      <c r="C606" s="86"/>
      <c r="D606" s="82"/>
      <c r="E606" s="80"/>
      <c r="F606" s="80"/>
      <c r="G606" s="80"/>
      <c r="H606" s="87"/>
      <c r="I606" s="65"/>
      <c r="K606" s="67"/>
      <c r="L606" s="67"/>
      <c r="M606" s="67"/>
      <c r="N606" s="67"/>
      <c r="O606" s="67"/>
      <c r="P606" s="67"/>
      <c r="Q606" s="67"/>
      <c r="R606" s="67"/>
    </row>
    <row r="607" spans="1:18" s="66" customFormat="1">
      <c r="A607" s="80"/>
      <c r="B607" s="86"/>
      <c r="C607" s="86"/>
      <c r="D607" s="82"/>
      <c r="E607" s="80"/>
      <c r="F607" s="80"/>
      <c r="G607" s="80"/>
      <c r="H607" s="87"/>
      <c r="I607" s="65"/>
      <c r="K607" s="67"/>
      <c r="L607" s="67"/>
      <c r="M607" s="67"/>
      <c r="N607" s="67"/>
      <c r="O607" s="67"/>
      <c r="P607" s="67"/>
      <c r="Q607" s="67"/>
      <c r="R607" s="67"/>
    </row>
    <row r="608" spans="1:18" s="66" customFormat="1">
      <c r="A608" s="80"/>
      <c r="B608" s="86"/>
      <c r="C608" s="86"/>
      <c r="D608" s="82"/>
      <c r="E608" s="80"/>
      <c r="F608" s="80"/>
      <c r="G608" s="80"/>
      <c r="H608" s="87"/>
      <c r="I608" s="65"/>
      <c r="K608" s="67"/>
      <c r="L608" s="67"/>
      <c r="M608" s="67"/>
      <c r="N608" s="67"/>
      <c r="O608" s="67"/>
      <c r="P608" s="67"/>
      <c r="Q608" s="67"/>
      <c r="R608" s="67"/>
    </row>
    <row r="609" spans="1:18" s="66" customFormat="1">
      <c r="A609" s="80"/>
      <c r="B609" s="86"/>
      <c r="C609" s="86"/>
      <c r="D609" s="82"/>
      <c r="E609" s="80"/>
      <c r="F609" s="80"/>
      <c r="G609" s="80"/>
      <c r="H609" s="87"/>
      <c r="I609" s="65"/>
      <c r="K609" s="67"/>
      <c r="L609" s="67"/>
      <c r="M609" s="67"/>
      <c r="N609" s="67"/>
      <c r="O609" s="67"/>
      <c r="P609" s="67"/>
      <c r="Q609" s="67"/>
      <c r="R609" s="67"/>
    </row>
    <row r="610" spans="1:18" s="66" customFormat="1">
      <c r="A610" s="80"/>
      <c r="B610" s="86"/>
      <c r="C610" s="86"/>
      <c r="D610" s="82"/>
      <c r="E610" s="80"/>
      <c r="F610" s="80"/>
      <c r="G610" s="80"/>
      <c r="H610" s="87"/>
      <c r="I610" s="65"/>
      <c r="K610" s="67"/>
      <c r="L610" s="67"/>
      <c r="M610" s="67"/>
      <c r="N610" s="67"/>
      <c r="O610" s="67"/>
      <c r="P610" s="67"/>
      <c r="Q610" s="67"/>
      <c r="R610" s="67"/>
    </row>
    <row r="611" spans="1:18" s="66" customFormat="1">
      <c r="A611" s="80"/>
      <c r="B611" s="86"/>
      <c r="C611" s="86"/>
      <c r="D611" s="82"/>
      <c r="E611" s="80"/>
      <c r="F611" s="80"/>
      <c r="G611" s="80"/>
      <c r="H611" s="87"/>
      <c r="I611" s="65"/>
      <c r="K611" s="67"/>
      <c r="L611" s="67"/>
      <c r="M611" s="67"/>
      <c r="N611" s="67"/>
      <c r="O611" s="67"/>
      <c r="P611" s="67"/>
      <c r="Q611" s="67"/>
      <c r="R611" s="67"/>
    </row>
    <row r="612" spans="1:18" s="66" customFormat="1">
      <c r="A612" s="80"/>
      <c r="B612" s="86"/>
      <c r="C612" s="86"/>
      <c r="D612" s="82"/>
      <c r="E612" s="80"/>
      <c r="F612" s="80"/>
      <c r="G612" s="80"/>
      <c r="H612" s="87"/>
      <c r="I612" s="65"/>
      <c r="K612" s="67"/>
      <c r="L612" s="67"/>
      <c r="M612" s="67"/>
      <c r="N612" s="67"/>
      <c r="O612" s="67"/>
      <c r="P612" s="67"/>
      <c r="Q612" s="67"/>
      <c r="R612" s="67"/>
    </row>
    <row r="613" spans="1:18" s="66" customFormat="1">
      <c r="A613" s="80"/>
      <c r="B613" s="86"/>
      <c r="C613" s="86"/>
      <c r="D613" s="82"/>
      <c r="E613" s="80"/>
      <c r="F613" s="80"/>
      <c r="G613" s="80"/>
      <c r="H613" s="87"/>
      <c r="I613" s="65"/>
      <c r="K613" s="67"/>
      <c r="L613" s="67"/>
      <c r="M613" s="67"/>
      <c r="N613" s="67"/>
      <c r="O613" s="67"/>
      <c r="P613" s="67"/>
      <c r="Q613" s="67"/>
      <c r="R613" s="67"/>
    </row>
    <row r="614" spans="1:18" s="66" customFormat="1">
      <c r="A614" s="80"/>
      <c r="B614" s="86"/>
      <c r="C614" s="86"/>
      <c r="D614" s="82"/>
      <c r="E614" s="80"/>
      <c r="F614" s="80"/>
      <c r="G614" s="80"/>
      <c r="H614" s="87"/>
      <c r="I614" s="65"/>
      <c r="K614" s="67"/>
      <c r="L614" s="67"/>
      <c r="M614" s="67"/>
      <c r="N614" s="67"/>
      <c r="O614" s="67"/>
      <c r="P614" s="67"/>
      <c r="Q614" s="67"/>
      <c r="R614" s="67"/>
    </row>
    <row r="615" spans="1:18" s="66" customFormat="1">
      <c r="A615" s="80"/>
      <c r="B615" s="86"/>
      <c r="C615" s="86"/>
      <c r="D615" s="82"/>
      <c r="E615" s="80"/>
      <c r="F615" s="80"/>
      <c r="G615" s="80"/>
      <c r="H615" s="87"/>
      <c r="I615" s="65"/>
      <c r="K615" s="67"/>
      <c r="L615" s="67"/>
      <c r="M615" s="67"/>
      <c r="N615" s="67"/>
      <c r="O615" s="67"/>
      <c r="P615" s="67"/>
      <c r="Q615" s="67"/>
      <c r="R615" s="67"/>
    </row>
    <row r="616" spans="1:18" s="66" customFormat="1">
      <c r="A616" s="80"/>
      <c r="B616" s="86"/>
      <c r="C616" s="86"/>
      <c r="D616" s="82"/>
      <c r="E616" s="80"/>
      <c r="F616" s="80"/>
      <c r="G616" s="80"/>
      <c r="H616" s="87"/>
      <c r="I616" s="65"/>
      <c r="K616" s="67"/>
      <c r="L616" s="67"/>
      <c r="M616" s="67"/>
      <c r="N616" s="67"/>
      <c r="O616" s="67"/>
      <c r="P616" s="67"/>
      <c r="Q616" s="67"/>
      <c r="R616" s="67"/>
    </row>
    <row r="617" spans="1:18" s="66" customFormat="1">
      <c r="A617" s="80"/>
      <c r="B617" s="86"/>
      <c r="C617" s="86"/>
      <c r="D617" s="82"/>
      <c r="E617" s="80"/>
      <c r="F617" s="80"/>
      <c r="G617" s="80"/>
      <c r="H617" s="87"/>
      <c r="I617" s="65"/>
      <c r="K617" s="67"/>
      <c r="L617" s="67"/>
      <c r="M617" s="67"/>
      <c r="N617" s="67"/>
      <c r="O617" s="67"/>
      <c r="P617" s="67"/>
      <c r="Q617" s="67"/>
      <c r="R617" s="67"/>
    </row>
    <row r="618" spans="1:18" s="66" customFormat="1">
      <c r="A618" s="80"/>
      <c r="B618" s="86"/>
      <c r="C618" s="86"/>
      <c r="D618" s="82"/>
      <c r="E618" s="80"/>
      <c r="F618" s="80"/>
      <c r="G618" s="80"/>
      <c r="H618" s="87"/>
      <c r="I618" s="65"/>
      <c r="K618" s="67"/>
      <c r="L618" s="67"/>
      <c r="M618" s="67"/>
      <c r="N618" s="67"/>
      <c r="O618" s="67"/>
      <c r="P618" s="67"/>
      <c r="Q618" s="67"/>
      <c r="R618" s="67"/>
    </row>
    <row r="619" spans="1:18" s="66" customFormat="1">
      <c r="A619" s="80"/>
      <c r="B619" s="86"/>
      <c r="C619" s="86"/>
      <c r="D619" s="82"/>
      <c r="E619" s="80"/>
      <c r="F619" s="80"/>
      <c r="G619" s="80"/>
      <c r="H619" s="87"/>
      <c r="I619" s="65"/>
      <c r="K619" s="67"/>
      <c r="L619" s="67"/>
      <c r="M619" s="67"/>
      <c r="N619" s="67"/>
      <c r="O619" s="67"/>
      <c r="P619" s="67"/>
      <c r="Q619" s="67"/>
      <c r="R619" s="67"/>
    </row>
    <row r="620" spans="1:18" s="66" customFormat="1">
      <c r="A620" s="80"/>
      <c r="B620" s="86"/>
      <c r="C620" s="86"/>
      <c r="D620" s="82"/>
      <c r="E620" s="80"/>
      <c r="F620" s="80"/>
      <c r="G620" s="80"/>
      <c r="H620" s="87"/>
      <c r="I620" s="65"/>
      <c r="K620" s="67"/>
      <c r="L620" s="67"/>
      <c r="M620" s="67"/>
      <c r="N620" s="67"/>
      <c r="O620" s="67"/>
      <c r="P620" s="67"/>
      <c r="Q620" s="67"/>
      <c r="R620" s="67"/>
    </row>
    <row r="621" spans="1:18" s="66" customFormat="1">
      <c r="A621" s="80"/>
      <c r="B621" s="86"/>
      <c r="C621" s="86"/>
      <c r="D621" s="82"/>
      <c r="E621" s="80"/>
      <c r="F621" s="80"/>
      <c r="G621" s="80"/>
      <c r="H621" s="87"/>
      <c r="I621" s="65"/>
      <c r="K621" s="67"/>
      <c r="L621" s="67"/>
      <c r="M621" s="67"/>
      <c r="N621" s="67"/>
      <c r="O621" s="67"/>
      <c r="P621" s="67"/>
      <c r="Q621" s="67"/>
      <c r="R621" s="67"/>
    </row>
    <row r="622" spans="1:18" s="66" customFormat="1">
      <c r="A622" s="80"/>
      <c r="B622" s="86"/>
      <c r="C622" s="86"/>
      <c r="D622" s="82"/>
      <c r="E622" s="80"/>
      <c r="F622" s="80"/>
      <c r="G622" s="80"/>
      <c r="H622" s="87"/>
      <c r="I622" s="65"/>
      <c r="K622" s="67"/>
      <c r="L622" s="67"/>
      <c r="M622" s="67"/>
      <c r="N622" s="67"/>
      <c r="O622" s="67"/>
      <c r="P622" s="67"/>
      <c r="Q622" s="67"/>
      <c r="R622" s="67"/>
    </row>
    <row r="623" spans="1:18" s="66" customFormat="1">
      <c r="A623" s="80"/>
      <c r="B623" s="86"/>
      <c r="C623" s="86"/>
      <c r="D623" s="82"/>
      <c r="E623" s="80"/>
      <c r="F623" s="80"/>
      <c r="G623" s="80"/>
      <c r="H623" s="87"/>
      <c r="I623" s="65"/>
      <c r="K623" s="67"/>
      <c r="L623" s="67"/>
      <c r="M623" s="67"/>
      <c r="N623" s="67"/>
      <c r="O623" s="67"/>
      <c r="P623" s="67"/>
      <c r="Q623" s="67"/>
      <c r="R623" s="67"/>
    </row>
    <row r="624" spans="1:18" s="66" customFormat="1">
      <c r="A624" s="80"/>
      <c r="B624" s="86"/>
      <c r="C624" s="86"/>
      <c r="D624" s="82"/>
      <c r="E624" s="80"/>
      <c r="F624" s="80"/>
      <c r="G624" s="80"/>
      <c r="H624" s="87"/>
      <c r="I624" s="65"/>
      <c r="K624" s="67"/>
      <c r="L624" s="67"/>
      <c r="M624" s="67"/>
      <c r="N624" s="67"/>
      <c r="O624" s="67"/>
      <c r="P624" s="67"/>
      <c r="Q624" s="67"/>
      <c r="R624" s="67"/>
    </row>
    <row r="625" spans="1:18" s="66" customFormat="1">
      <c r="A625" s="80"/>
      <c r="B625" s="86"/>
      <c r="C625" s="86"/>
      <c r="D625" s="82"/>
      <c r="E625" s="80"/>
      <c r="F625" s="80"/>
      <c r="G625" s="80"/>
      <c r="H625" s="87"/>
      <c r="I625" s="65"/>
      <c r="K625" s="67"/>
      <c r="L625" s="67"/>
      <c r="M625" s="67"/>
      <c r="N625" s="67"/>
      <c r="O625" s="67"/>
      <c r="P625" s="67"/>
      <c r="Q625" s="67"/>
      <c r="R625" s="67"/>
    </row>
    <row r="626" spans="1:18" s="66" customFormat="1">
      <c r="A626" s="80"/>
      <c r="B626" s="86"/>
      <c r="C626" s="86"/>
      <c r="D626" s="82"/>
      <c r="E626" s="80"/>
      <c r="F626" s="80"/>
      <c r="G626" s="80"/>
      <c r="H626" s="87"/>
      <c r="I626" s="65"/>
      <c r="K626" s="67"/>
      <c r="L626" s="67"/>
      <c r="M626" s="67"/>
      <c r="N626" s="67"/>
      <c r="O626" s="67"/>
      <c r="P626" s="67"/>
      <c r="Q626" s="67"/>
      <c r="R626" s="67"/>
    </row>
    <row r="627" spans="1:18" s="66" customFormat="1">
      <c r="A627" s="80"/>
      <c r="B627" s="86"/>
      <c r="C627" s="86"/>
      <c r="D627" s="82"/>
      <c r="E627" s="80"/>
      <c r="F627" s="80"/>
      <c r="G627" s="80"/>
      <c r="H627" s="87"/>
      <c r="I627" s="65"/>
      <c r="K627" s="67"/>
      <c r="L627" s="67"/>
      <c r="M627" s="67"/>
      <c r="N627" s="67"/>
      <c r="O627" s="67"/>
      <c r="P627" s="67"/>
      <c r="Q627" s="67"/>
      <c r="R627" s="67"/>
    </row>
    <row r="628" spans="1:18" s="66" customFormat="1">
      <c r="A628" s="80"/>
      <c r="B628" s="86"/>
      <c r="C628" s="86"/>
      <c r="D628" s="82"/>
      <c r="E628" s="80"/>
      <c r="F628" s="80"/>
      <c r="G628" s="80"/>
      <c r="H628" s="87"/>
      <c r="I628" s="65"/>
      <c r="K628" s="67"/>
      <c r="L628" s="67"/>
      <c r="M628" s="67"/>
      <c r="N628" s="67"/>
      <c r="O628" s="67"/>
      <c r="P628" s="67"/>
      <c r="Q628" s="67"/>
      <c r="R628" s="67"/>
    </row>
    <row r="629" spans="1:18" s="66" customFormat="1">
      <c r="A629" s="80"/>
      <c r="B629" s="86"/>
      <c r="C629" s="86"/>
      <c r="D629" s="82"/>
      <c r="E629" s="80"/>
      <c r="F629" s="80"/>
      <c r="G629" s="80"/>
      <c r="H629" s="87"/>
      <c r="I629" s="65"/>
      <c r="K629" s="67"/>
      <c r="L629" s="67"/>
      <c r="M629" s="67"/>
      <c r="N629" s="67"/>
      <c r="O629" s="67"/>
      <c r="P629" s="67"/>
      <c r="Q629" s="67"/>
      <c r="R629" s="67"/>
    </row>
    <row r="630" spans="1:18" s="66" customFormat="1">
      <c r="A630" s="80"/>
      <c r="B630" s="86"/>
      <c r="C630" s="86"/>
      <c r="D630" s="82"/>
      <c r="E630" s="80"/>
      <c r="F630" s="80"/>
      <c r="G630" s="80"/>
      <c r="H630" s="87"/>
      <c r="I630" s="65"/>
      <c r="K630" s="67"/>
      <c r="L630" s="67"/>
      <c r="M630" s="67"/>
      <c r="N630" s="67"/>
      <c r="O630" s="67"/>
      <c r="P630" s="67"/>
      <c r="Q630" s="67"/>
      <c r="R630" s="67"/>
    </row>
    <row r="631" spans="1:18" s="66" customFormat="1">
      <c r="A631" s="80"/>
      <c r="B631" s="86"/>
      <c r="C631" s="86"/>
      <c r="D631" s="82"/>
      <c r="E631" s="80"/>
      <c r="F631" s="80"/>
      <c r="G631" s="80"/>
      <c r="H631" s="87"/>
      <c r="I631" s="65"/>
      <c r="K631" s="67"/>
      <c r="L631" s="67"/>
      <c r="M631" s="67"/>
      <c r="N631" s="67"/>
      <c r="O631" s="67"/>
      <c r="P631" s="67"/>
      <c r="Q631" s="67"/>
      <c r="R631" s="67"/>
    </row>
    <row r="632" spans="1:18" s="66" customFormat="1">
      <c r="A632" s="80"/>
      <c r="B632" s="86"/>
      <c r="C632" s="86"/>
      <c r="D632" s="82"/>
      <c r="E632" s="80"/>
      <c r="F632" s="80"/>
      <c r="G632" s="80"/>
      <c r="H632" s="87"/>
      <c r="I632" s="65"/>
      <c r="K632" s="67"/>
      <c r="L632" s="67"/>
      <c r="M632" s="67"/>
      <c r="N632" s="67"/>
      <c r="O632" s="67"/>
      <c r="P632" s="67"/>
      <c r="Q632" s="67"/>
      <c r="R632" s="67"/>
    </row>
    <row r="633" spans="1:18" s="66" customFormat="1">
      <c r="A633" s="80"/>
      <c r="B633" s="86"/>
      <c r="C633" s="86"/>
      <c r="D633" s="82"/>
      <c r="E633" s="80"/>
      <c r="F633" s="80"/>
      <c r="G633" s="80"/>
      <c r="H633" s="87"/>
      <c r="I633" s="65"/>
      <c r="K633" s="67"/>
      <c r="L633" s="67"/>
      <c r="M633" s="67"/>
      <c r="N633" s="67"/>
      <c r="O633" s="67"/>
      <c r="P633" s="67"/>
      <c r="Q633" s="67"/>
      <c r="R633" s="67"/>
    </row>
    <row r="634" spans="1:18" s="66" customFormat="1">
      <c r="A634" s="80"/>
      <c r="B634" s="86"/>
      <c r="C634" s="86"/>
      <c r="D634" s="82"/>
      <c r="E634" s="80"/>
      <c r="F634" s="80"/>
      <c r="G634" s="80"/>
      <c r="H634" s="87"/>
      <c r="I634" s="65"/>
      <c r="K634" s="67"/>
      <c r="L634" s="67"/>
      <c r="M634" s="67"/>
      <c r="N634" s="67"/>
      <c r="O634" s="67"/>
      <c r="P634" s="67"/>
      <c r="Q634" s="67"/>
      <c r="R634" s="67"/>
    </row>
    <row r="635" spans="1:18" s="66" customFormat="1">
      <c r="A635" s="80"/>
      <c r="B635" s="86"/>
      <c r="C635" s="86"/>
      <c r="D635" s="82"/>
      <c r="E635" s="80"/>
      <c r="F635" s="80"/>
      <c r="G635" s="80"/>
      <c r="H635" s="87"/>
      <c r="I635" s="65"/>
      <c r="K635" s="67"/>
      <c r="L635" s="67"/>
      <c r="M635" s="67"/>
      <c r="N635" s="67"/>
      <c r="O635" s="67"/>
      <c r="P635" s="67"/>
      <c r="Q635" s="67"/>
      <c r="R635" s="67"/>
    </row>
    <row r="636" spans="1:18" s="66" customFormat="1">
      <c r="A636" s="80"/>
      <c r="B636" s="86"/>
      <c r="C636" s="86"/>
      <c r="D636" s="82"/>
      <c r="E636" s="80"/>
      <c r="F636" s="80"/>
      <c r="G636" s="80"/>
      <c r="H636" s="87"/>
      <c r="I636" s="65"/>
      <c r="K636" s="67"/>
      <c r="L636" s="67"/>
      <c r="M636" s="67"/>
      <c r="N636" s="67"/>
      <c r="O636" s="67"/>
      <c r="P636" s="67"/>
      <c r="Q636" s="67"/>
      <c r="R636" s="67"/>
    </row>
    <row r="637" spans="1:18" s="66" customFormat="1">
      <c r="A637" s="80"/>
      <c r="B637" s="86"/>
      <c r="C637" s="86"/>
      <c r="D637" s="82"/>
      <c r="E637" s="80"/>
      <c r="F637" s="80"/>
      <c r="G637" s="80"/>
      <c r="H637" s="87"/>
      <c r="I637" s="65"/>
      <c r="K637" s="67"/>
      <c r="L637" s="67"/>
      <c r="M637" s="67"/>
      <c r="N637" s="67"/>
      <c r="O637" s="67"/>
      <c r="P637" s="67"/>
      <c r="Q637" s="67"/>
      <c r="R637" s="67"/>
    </row>
    <row r="638" spans="1:18" s="66" customFormat="1">
      <c r="A638" s="80"/>
      <c r="B638" s="86"/>
      <c r="C638" s="86"/>
      <c r="D638" s="82"/>
      <c r="E638" s="80"/>
      <c r="F638" s="80"/>
      <c r="G638" s="80"/>
      <c r="H638" s="87"/>
      <c r="I638" s="65"/>
      <c r="K638" s="67"/>
      <c r="L638" s="67"/>
      <c r="M638" s="67"/>
      <c r="N638" s="67"/>
      <c r="O638" s="67"/>
      <c r="P638" s="67"/>
      <c r="Q638" s="67"/>
      <c r="R638" s="67"/>
    </row>
    <row r="639" spans="1:18" s="66" customFormat="1">
      <c r="A639" s="80"/>
      <c r="B639" s="86"/>
      <c r="C639" s="86"/>
      <c r="D639" s="82"/>
      <c r="E639" s="80"/>
      <c r="F639" s="80"/>
      <c r="G639" s="80"/>
      <c r="H639" s="87"/>
      <c r="I639" s="65"/>
      <c r="K639" s="67"/>
      <c r="L639" s="67"/>
      <c r="M639" s="67"/>
      <c r="N639" s="67"/>
      <c r="O639" s="67"/>
      <c r="P639" s="67"/>
      <c r="Q639" s="67"/>
      <c r="R639" s="67"/>
    </row>
    <row r="640" spans="1:18" s="66" customFormat="1">
      <c r="A640" s="80"/>
      <c r="B640" s="86"/>
      <c r="C640" s="86"/>
      <c r="D640" s="82"/>
      <c r="E640" s="80"/>
      <c r="F640" s="80"/>
      <c r="G640" s="80"/>
      <c r="H640" s="87"/>
      <c r="I640" s="65"/>
      <c r="K640" s="67"/>
      <c r="L640" s="67"/>
      <c r="M640" s="67"/>
      <c r="N640" s="67"/>
      <c r="O640" s="67"/>
      <c r="P640" s="67"/>
      <c r="Q640" s="67"/>
      <c r="R640" s="67"/>
    </row>
    <row r="641" spans="1:18" s="66" customFormat="1">
      <c r="A641" s="80"/>
      <c r="B641" s="86"/>
      <c r="C641" s="86"/>
      <c r="D641" s="82"/>
      <c r="E641" s="80"/>
      <c r="F641" s="80"/>
      <c r="G641" s="80"/>
      <c r="H641" s="87"/>
      <c r="I641" s="65"/>
      <c r="K641" s="67"/>
      <c r="L641" s="67"/>
      <c r="M641" s="67"/>
      <c r="N641" s="67"/>
      <c r="O641" s="67"/>
      <c r="P641" s="67"/>
      <c r="Q641" s="67"/>
      <c r="R641" s="67"/>
    </row>
    <row r="642" spans="1:18" s="66" customFormat="1">
      <c r="A642" s="80"/>
      <c r="B642" s="86"/>
      <c r="C642" s="86"/>
      <c r="D642" s="82"/>
      <c r="E642" s="80"/>
      <c r="F642" s="80"/>
      <c r="G642" s="80"/>
      <c r="H642" s="87"/>
      <c r="I642" s="65"/>
      <c r="K642" s="67"/>
      <c r="L642" s="67"/>
      <c r="M642" s="67"/>
      <c r="N642" s="67"/>
      <c r="O642" s="67"/>
      <c r="P642" s="67"/>
      <c r="Q642" s="67"/>
      <c r="R642" s="67"/>
    </row>
    <row r="643" spans="1:18" s="66" customFormat="1">
      <c r="A643" s="80"/>
      <c r="B643" s="86"/>
      <c r="C643" s="86"/>
      <c r="D643" s="82"/>
      <c r="E643" s="80"/>
      <c r="F643" s="80"/>
      <c r="G643" s="80"/>
      <c r="H643" s="87"/>
      <c r="I643" s="65"/>
      <c r="K643" s="67"/>
      <c r="L643" s="67"/>
      <c r="M643" s="67"/>
      <c r="N643" s="67"/>
      <c r="O643" s="67"/>
      <c r="P643" s="67"/>
      <c r="Q643" s="67"/>
      <c r="R643" s="67"/>
    </row>
    <row r="644" spans="1:18" s="66" customFormat="1">
      <c r="A644" s="80"/>
      <c r="B644" s="86"/>
      <c r="C644" s="86"/>
      <c r="D644" s="82"/>
      <c r="E644" s="80"/>
      <c r="F644" s="80"/>
      <c r="G644" s="80"/>
      <c r="H644" s="87"/>
      <c r="I644" s="65"/>
      <c r="K644" s="67"/>
      <c r="L644" s="67"/>
      <c r="M644" s="67"/>
      <c r="N644" s="67"/>
      <c r="O644" s="67"/>
      <c r="P644" s="67"/>
      <c r="Q644" s="67"/>
      <c r="R644" s="67"/>
    </row>
    <row r="645" spans="1:18" s="66" customFormat="1">
      <c r="A645" s="80"/>
      <c r="B645" s="86"/>
      <c r="C645" s="86"/>
      <c r="D645" s="82"/>
      <c r="E645" s="80"/>
      <c r="F645" s="80"/>
      <c r="G645" s="80"/>
      <c r="H645" s="87"/>
      <c r="I645" s="65"/>
      <c r="K645" s="67"/>
      <c r="L645" s="67"/>
      <c r="M645" s="67"/>
      <c r="N645" s="67"/>
      <c r="O645" s="67"/>
      <c r="P645" s="67"/>
      <c r="Q645" s="67"/>
      <c r="R645" s="67"/>
    </row>
    <row r="646" spans="1:18" s="66" customFormat="1">
      <c r="A646" s="80"/>
      <c r="B646" s="86"/>
      <c r="C646" s="86"/>
      <c r="D646" s="82"/>
      <c r="E646" s="80"/>
      <c r="F646" s="80"/>
      <c r="G646" s="80"/>
      <c r="H646" s="87"/>
      <c r="I646" s="65"/>
      <c r="K646" s="67"/>
      <c r="L646" s="67"/>
      <c r="M646" s="67"/>
      <c r="N646" s="67"/>
      <c r="O646" s="67"/>
      <c r="P646" s="67"/>
      <c r="Q646" s="67"/>
      <c r="R646" s="67"/>
    </row>
    <row r="647" spans="1:18" s="66" customFormat="1">
      <c r="A647" s="80"/>
      <c r="B647" s="86"/>
      <c r="C647" s="86"/>
      <c r="D647" s="82"/>
      <c r="E647" s="80"/>
      <c r="F647" s="80"/>
      <c r="G647" s="80"/>
      <c r="H647" s="87"/>
      <c r="I647" s="65"/>
      <c r="K647" s="67"/>
      <c r="L647" s="67"/>
      <c r="M647" s="67"/>
      <c r="N647" s="67"/>
      <c r="O647" s="67"/>
      <c r="P647" s="67"/>
      <c r="Q647" s="67"/>
      <c r="R647" s="67"/>
    </row>
    <row r="648" spans="1:18" s="66" customFormat="1">
      <c r="A648" s="80"/>
      <c r="B648" s="86"/>
      <c r="C648" s="86"/>
      <c r="D648" s="82"/>
      <c r="E648" s="80"/>
      <c r="F648" s="80"/>
      <c r="G648" s="80"/>
      <c r="H648" s="87"/>
      <c r="I648" s="65"/>
      <c r="K648" s="67"/>
      <c r="L648" s="67"/>
      <c r="M648" s="67"/>
      <c r="N648" s="67"/>
      <c r="O648" s="67"/>
      <c r="P648" s="67"/>
      <c r="Q648" s="67"/>
      <c r="R648" s="67"/>
    </row>
    <row r="649" spans="1:18" s="66" customFormat="1">
      <c r="A649" s="80"/>
      <c r="B649" s="86"/>
      <c r="C649" s="86"/>
      <c r="D649" s="82"/>
      <c r="E649" s="80"/>
      <c r="F649" s="80"/>
      <c r="G649" s="80"/>
      <c r="H649" s="87"/>
      <c r="I649" s="65"/>
      <c r="K649" s="67"/>
      <c r="L649" s="67"/>
      <c r="M649" s="67"/>
      <c r="N649" s="67"/>
      <c r="O649" s="67"/>
      <c r="P649" s="67"/>
      <c r="Q649" s="67"/>
      <c r="R649" s="67"/>
    </row>
    <row r="650" spans="1:18" s="66" customFormat="1">
      <c r="A650" s="80"/>
      <c r="B650" s="86"/>
      <c r="C650" s="86"/>
      <c r="D650" s="82"/>
      <c r="E650" s="80"/>
      <c r="F650" s="80"/>
      <c r="G650" s="80"/>
      <c r="H650" s="87"/>
      <c r="I650" s="65"/>
      <c r="K650" s="67"/>
      <c r="L650" s="67"/>
      <c r="M650" s="67"/>
      <c r="N650" s="67"/>
      <c r="O650" s="67"/>
      <c r="P650" s="67"/>
      <c r="Q650" s="67"/>
      <c r="R650" s="67"/>
    </row>
    <row r="651" spans="1:18" s="66" customFormat="1">
      <c r="A651" s="80"/>
      <c r="B651" s="86"/>
      <c r="C651" s="86"/>
      <c r="D651" s="82"/>
      <c r="E651" s="80"/>
      <c r="F651" s="80"/>
      <c r="G651" s="80"/>
      <c r="H651" s="87"/>
      <c r="I651" s="65"/>
      <c r="K651" s="67"/>
      <c r="L651" s="67"/>
      <c r="M651" s="67"/>
      <c r="N651" s="67"/>
      <c r="O651" s="67"/>
      <c r="P651" s="67"/>
      <c r="Q651" s="67"/>
      <c r="R651" s="67"/>
    </row>
    <row r="652" spans="1:18" s="66" customFormat="1">
      <c r="A652" s="80"/>
      <c r="B652" s="86"/>
      <c r="C652" s="86"/>
      <c r="D652" s="82"/>
      <c r="E652" s="80"/>
      <c r="F652" s="80"/>
      <c r="G652" s="80"/>
      <c r="H652" s="87"/>
      <c r="I652" s="65"/>
      <c r="K652" s="67"/>
      <c r="L652" s="67"/>
      <c r="M652" s="67"/>
      <c r="N652" s="67"/>
      <c r="O652" s="67"/>
      <c r="P652" s="67"/>
      <c r="Q652" s="67"/>
      <c r="R652" s="67"/>
    </row>
    <row r="653" spans="1:18" s="66" customFormat="1">
      <c r="A653" s="80"/>
      <c r="B653" s="86"/>
      <c r="C653" s="86"/>
      <c r="D653" s="82"/>
      <c r="E653" s="80"/>
      <c r="F653" s="80"/>
      <c r="G653" s="80"/>
      <c r="H653" s="87"/>
      <c r="I653" s="65"/>
      <c r="K653" s="67"/>
      <c r="L653" s="67"/>
      <c r="M653" s="67"/>
      <c r="N653" s="67"/>
      <c r="O653" s="67"/>
      <c r="P653" s="67"/>
      <c r="Q653" s="67"/>
      <c r="R653" s="67"/>
    </row>
    <row r="654" spans="1:18" s="66" customFormat="1">
      <c r="A654" s="80"/>
      <c r="B654" s="86"/>
      <c r="C654" s="86"/>
      <c r="D654" s="82"/>
      <c r="E654" s="80"/>
      <c r="F654" s="80"/>
      <c r="G654" s="80"/>
      <c r="H654" s="87"/>
      <c r="I654" s="65"/>
      <c r="K654" s="67"/>
      <c r="L654" s="67"/>
      <c r="M654" s="67"/>
      <c r="N654" s="67"/>
      <c r="O654" s="67"/>
      <c r="P654" s="67"/>
      <c r="Q654" s="67"/>
      <c r="R654" s="67"/>
    </row>
    <row r="655" spans="1:18" s="66" customFormat="1">
      <c r="A655" s="80"/>
      <c r="B655" s="86"/>
      <c r="C655" s="86"/>
      <c r="D655" s="82"/>
      <c r="E655" s="80"/>
      <c r="F655" s="80"/>
      <c r="G655" s="80"/>
      <c r="H655" s="87"/>
      <c r="I655" s="65"/>
      <c r="K655" s="67"/>
      <c r="L655" s="67"/>
      <c r="M655" s="67"/>
      <c r="N655" s="67"/>
      <c r="O655" s="67"/>
      <c r="P655" s="67"/>
      <c r="Q655" s="67"/>
      <c r="R655" s="67"/>
    </row>
    <row r="656" spans="1:18" s="66" customFormat="1">
      <c r="A656" s="80"/>
      <c r="B656" s="86"/>
      <c r="C656" s="86"/>
      <c r="D656" s="82"/>
      <c r="E656" s="80"/>
      <c r="F656" s="80"/>
      <c r="G656" s="80"/>
      <c r="H656" s="87"/>
      <c r="I656" s="65"/>
      <c r="K656" s="67"/>
      <c r="L656" s="67"/>
      <c r="M656" s="67"/>
      <c r="N656" s="67"/>
      <c r="O656" s="67"/>
      <c r="P656" s="67"/>
      <c r="Q656" s="67"/>
      <c r="R656" s="67"/>
    </row>
    <row r="657" spans="1:18" s="66" customFormat="1">
      <c r="A657" s="80"/>
      <c r="B657" s="86"/>
      <c r="C657" s="86"/>
      <c r="D657" s="82"/>
      <c r="E657" s="80"/>
      <c r="F657" s="80"/>
      <c r="G657" s="80"/>
      <c r="H657" s="87"/>
      <c r="I657" s="65"/>
      <c r="K657" s="67"/>
      <c r="L657" s="67"/>
      <c r="M657" s="67"/>
      <c r="N657" s="67"/>
      <c r="O657" s="67"/>
      <c r="P657" s="67"/>
      <c r="Q657" s="67"/>
      <c r="R657" s="67"/>
    </row>
    <row r="658" spans="1:18" s="66" customFormat="1">
      <c r="A658" s="80"/>
      <c r="B658" s="86"/>
      <c r="C658" s="86"/>
      <c r="D658" s="82"/>
      <c r="E658" s="80"/>
      <c r="F658" s="80"/>
      <c r="G658" s="80"/>
      <c r="H658" s="87"/>
      <c r="I658" s="65"/>
      <c r="K658" s="67"/>
      <c r="L658" s="67"/>
      <c r="M658" s="67"/>
      <c r="N658" s="67"/>
      <c r="O658" s="67"/>
      <c r="P658" s="67"/>
      <c r="Q658" s="67"/>
      <c r="R658" s="67"/>
    </row>
    <row r="659" spans="1:18" s="66" customFormat="1">
      <c r="A659" s="80"/>
      <c r="B659" s="86"/>
      <c r="C659" s="86"/>
      <c r="D659" s="82"/>
      <c r="E659" s="80"/>
      <c r="F659" s="80"/>
      <c r="G659" s="80"/>
      <c r="H659" s="87"/>
      <c r="I659" s="65"/>
      <c r="K659" s="67"/>
      <c r="L659" s="67"/>
      <c r="M659" s="67"/>
      <c r="N659" s="67"/>
      <c r="O659" s="67"/>
      <c r="P659" s="67"/>
      <c r="Q659" s="67"/>
      <c r="R659" s="67"/>
    </row>
    <row r="660" spans="1:18" s="66" customFormat="1">
      <c r="A660" s="80"/>
      <c r="B660" s="86"/>
      <c r="C660" s="86"/>
      <c r="D660" s="82"/>
      <c r="E660" s="80"/>
      <c r="F660" s="80"/>
      <c r="G660" s="80"/>
      <c r="H660" s="87"/>
      <c r="I660" s="65"/>
      <c r="K660" s="67"/>
      <c r="L660" s="67"/>
      <c r="M660" s="67"/>
      <c r="N660" s="67"/>
      <c r="O660" s="67"/>
      <c r="P660" s="67"/>
      <c r="Q660" s="67"/>
      <c r="R660" s="67"/>
    </row>
    <row r="661" spans="1:18" s="66" customFormat="1">
      <c r="A661" s="80"/>
      <c r="B661" s="86"/>
      <c r="C661" s="86"/>
      <c r="D661" s="82"/>
      <c r="E661" s="80"/>
      <c r="F661" s="80"/>
      <c r="G661" s="80"/>
      <c r="H661" s="87"/>
      <c r="I661" s="65"/>
      <c r="K661" s="67"/>
      <c r="L661" s="67"/>
      <c r="M661" s="67"/>
      <c r="N661" s="67"/>
      <c r="O661" s="67"/>
      <c r="P661" s="67"/>
      <c r="Q661" s="67"/>
      <c r="R661" s="67"/>
    </row>
    <row r="662" spans="1:18" s="66" customFormat="1">
      <c r="A662" s="80"/>
      <c r="B662" s="86"/>
      <c r="C662" s="86"/>
      <c r="D662" s="82"/>
      <c r="E662" s="80"/>
      <c r="F662" s="80"/>
      <c r="G662" s="80"/>
      <c r="H662" s="87"/>
      <c r="I662" s="65"/>
      <c r="K662" s="67"/>
      <c r="L662" s="67"/>
      <c r="M662" s="67"/>
      <c r="N662" s="67"/>
      <c r="O662" s="67"/>
      <c r="P662" s="67"/>
      <c r="Q662" s="67"/>
      <c r="R662" s="67"/>
    </row>
    <row r="663" spans="1:18" s="66" customFormat="1">
      <c r="A663" s="80"/>
      <c r="B663" s="86"/>
      <c r="C663" s="86"/>
      <c r="D663" s="82"/>
      <c r="E663" s="80"/>
      <c r="F663" s="80"/>
      <c r="G663" s="80"/>
      <c r="H663" s="87"/>
      <c r="I663" s="65"/>
      <c r="K663" s="67"/>
      <c r="L663" s="67"/>
      <c r="M663" s="67"/>
      <c r="N663" s="67"/>
      <c r="O663" s="67"/>
      <c r="P663" s="67"/>
      <c r="Q663" s="67"/>
      <c r="R663" s="67"/>
    </row>
    <row r="664" spans="1:18" s="66" customFormat="1">
      <c r="A664" s="80"/>
      <c r="B664" s="86"/>
      <c r="C664" s="86"/>
      <c r="D664" s="82"/>
      <c r="E664" s="80"/>
      <c r="F664" s="80"/>
      <c r="G664" s="80"/>
      <c r="H664" s="87"/>
      <c r="I664" s="65"/>
      <c r="K664" s="67"/>
      <c r="L664" s="67"/>
      <c r="M664" s="67"/>
      <c r="N664" s="67"/>
      <c r="O664" s="67"/>
      <c r="P664" s="67"/>
      <c r="Q664" s="67"/>
      <c r="R664" s="67"/>
    </row>
    <row r="665" spans="1:18" s="66" customFormat="1">
      <c r="A665" s="80"/>
      <c r="B665" s="86"/>
      <c r="C665" s="86"/>
      <c r="D665" s="82"/>
      <c r="E665" s="80"/>
      <c r="F665" s="80"/>
      <c r="G665" s="80"/>
      <c r="H665" s="87"/>
      <c r="I665" s="65"/>
      <c r="K665" s="67"/>
      <c r="L665" s="67"/>
      <c r="M665" s="67"/>
      <c r="N665" s="67"/>
      <c r="O665" s="67"/>
      <c r="P665" s="67"/>
      <c r="Q665" s="67"/>
      <c r="R665" s="67"/>
    </row>
    <row r="666" spans="1:18" s="66" customFormat="1">
      <c r="A666" s="80"/>
      <c r="B666" s="86"/>
      <c r="C666" s="86"/>
      <c r="D666" s="82"/>
      <c r="E666" s="80"/>
      <c r="F666" s="80"/>
      <c r="G666" s="80"/>
      <c r="H666" s="87"/>
      <c r="I666" s="65"/>
      <c r="K666" s="67"/>
      <c r="L666" s="67"/>
      <c r="M666" s="67"/>
      <c r="N666" s="67"/>
      <c r="O666" s="67"/>
      <c r="P666" s="67"/>
      <c r="Q666" s="67"/>
      <c r="R666" s="67"/>
    </row>
    <row r="667" spans="1:18" s="66" customFormat="1">
      <c r="A667" s="80"/>
      <c r="B667" s="86"/>
      <c r="C667" s="86"/>
      <c r="D667" s="82"/>
      <c r="E667" s="80"/>
      <c r="F667" s="80"/>
      <c r="G667" s="80"/>
      <c r="H667" s="87"/>
      <c r="I667" s="65"/>
      <c r="K667" s="67"/>
      <c r="L667" s="67"/>
      <c r="M667" s="67"/>
      <c r="N667" s="67"/>
      <c r="O667" s="67"/>
      <c r="P667" s="67"/>
      <c r="Q667" s="67"/>
      <c r="R667" s="67"/>
    </row>
    <row r="668" spans="1:18" s="66" customFormat="1">
      <c r="A668" s="80"/>
      <c r="B668" s="86"/>
      <c r="C668" s="86"/>
      <c r="D668" s="82"/>
      <c r="E668" s="80"/>
      <c r="F668" s="80"/>
      <c r="G668" s="80"/>
      <c r="H668" s="87"/>
      <c r="I668" s="65"/>
      <c r="K668" s="67"/>
      <c r="L668" s="67"/>
      <c r="M668" s="67"/>
      <c r="N668" s="67"/>
      <c r="O668" s="67"/>
      <c r="P668" s="67"/>
      <c r="Q668" s="67"/>
      <c r="R668" s="67"/>
    </row>
    <row r="669" spans="1:18" s="66" customFormat="1">
      <c r="A669" s="80"/>
      <c r="B669" s="86"/>
      <c r="C669" s="86"/>
      <c r="D669" s="82"/>
      <c r="E669" s="80"/>
      <c r="F669" s="80"/>
      <c r="G669" s="80"/>
      <c r="H669" s="87"/>
      <c r="I669" s="65"/>
      <c r="K669" s="67"/>
      <c r="L669" s="67"/>
      <c r="M669" s="67"/>
      <c r="N669" s="67"/>
      <c r="O669" s="67"/>
      <c r="P669" s="67"/>
      <c r="Q669" s="67"/>
      <c r="R669" s="67"/>
    </row>
    <row r="670" spans="1:18" s="66" customFormat="1">
      <c r="A670" s="80"/>
      <c r="B670" s="86"/>
      <c r="C670" s="86"/>
      <c r="D670" s="82"/>
      <c r="E670" s="80"/>
      <c r="F670" s="80"/>
      <c r="G670" s="80"/>
      <c r="H670" s="87"/>
      <c r="I670" s="65"/>
      <c r="K670" s="67"/>
      <c r="L670" s="67"/>
      <c r="M670" s="67"/>
      <c r="N670" s="67"/>
      <c r="O670" s="67"/>
      <c r="P670" s="67"/>
      <c r="Q670" s="67"/>
      <c r="R670" s="67"/>
    </row>
    <row r="671" spans="1:18" s="66" customFormat="1">
      <c r="A671" s="80"/>
      <c r="B671" s="86"/>
      <c r="C671" s="86"/>
      <c r="D671" s="82"/>
      <c r="E671" s="80"/>
      <c r="F671" s="80"/>
      <c r="G671" s="80"/>
      <c r="H671" s="87"/>
      <c r="I671" s="65"/>
      <c r="K671" s="67"/>
      <c r="L671" s="67"/>
      <c r="M671" s="67"/>
      <c r="N671" s="67"/>
      <c r="O671" s="67"/>
      <c r="P671" s="67"/>
      <c r="Q671" s="67"/>
      <c r="R671" s="67"/>
    </row>
    <row r="672" spans="1:18" s="66" customFormat="1">
      <c r="A672" s="80"/>
      <c r="B672" s="86"/>
      <c r="C672" s="86"/>
      <c r="D672" s="82"/>
      <c r="E672" s="80"/>
      <c r="F672" s="80"/>
      <c r="G672" s="80"/>
      <c r="H672" s="87"/>
      <c r="I672" s="65"/>
      <c r="K672" s="67"/>
      <c r="L672" s="67"/>
      <c r="M672" s="67"/>
      <c r="N672" s="67"/>
      <c r="O672" s="67"/>
      <c r="P672" s="67"/>
      <c r="Q672" s="67"/>
      <c r="R672" s="67"/>
    </row>
    <row r="673" spans="1:18" s="66" customFormat="1">
      <c r="A673" s="80"/>
      <c r="B673" s="86"/>
      <c r="C673" s="86"/>
      <c r="D673" s="82"/>
      <c r="E673" s="80"/>
      <c r="F673" s="80"/>
      <c r="G673" s="80"/>
      <c r="H673" s="87"/>
      <c r="I673" s="65"/>
      <c r="K673" s="67"/>
      <c r="L673" s="67"/>
      <c r="M673" s="67"/>
      <c r="N673" s="67"/>
      <c r="O673" s="67"/>
      <c r="P673" s="67"/>
      <c r="Q673" s="67"/>
      <c r="R673" s="67"/>
    </row>
    <row r="674" spans="1:18" s="66" customFormat="1">
      <c r="A674" s="80"/>
      <c r="B674" s="86"/>
      <c r="C674" s="86"/>
      <c r="D674" s="82"/>
      <c r="E674" s="80"/>
      <c r="F674" s="80"/>
      <c r="G674" s="80"/>
      <c r="H674" s="87"/>
      <c r="I674" s="65"/>
      <c r="K674" s="67"/>
      <c r="L674" s="67"/>
      <c r="M674" s="67"/>
      <c r="N674" s="67"/>
      <c r="O674" s="67"/>
      <c r="P674" s="67"/>
      <c r="Q674" s="67"/>
      <c r="R674" s="67"/>
    </row>
    <row r="675" spans="1:18" s="66" customFormat="1">
      <c r="A675" s="80"/>
      <c r="B675" s="86"/>
      <c r="C675" s="86"/>
      <c r="D675" s="82"/>
      <c r="E675" s="80"/>
      <c r="F675" s="80"/>
      <c r="G675" s="80"/>
      <c r="H675" s="87"/>
      <c r="I675" s="65"/>
      <c r="K675" s="67"/>
      <c r="L675" s="67"/>
      <c r="M675" s="67"/>
      <c r="N675" s="67"/>
      <c r="O675" s="67"/>
      <c r="P675" s="67"/>
      <c r="Q675" s="67"/>
      <c r="R675" s="67"/>
    </row>
    <row r="676" spans="1:18" s="66" customFormat="1">
      <c r="A676" s="80"/>
      <c r="B676" s="86"/>
      <c r="C676" s="86"/>
      <c r="D676" s="82"/>
      <c r="E676" s="80"/>
      <c r="F676" s="80"/>
      <c r="G676" s="80"/>
      <c r="H676" s="87"/>
      <c r="I676" s="65"/>
      <c r="K676" s="67"/>
      <c r="L676" s="67"/>
      <c r="M676" s="67"/>
      <c r="N676" s="67"/>
      <c r="O676" s="67"/>
      <c r="P676" s="67"/>
      <c r="Q676" s="67"/>
      <c r="R676" s="67"/>
    </row>
    <row r="677" spans="1:18" s="66" customFormat="1">
      <c r="A677" s="80"/>
      <c r="B677" s="86"/>
      <c r="C677" s="86"/>
      <c r="D677" s="82"/>
      <c r="E677" s="80"/>
      <c r="F677" s="80"/>
      <c r="G677" s="80"/>
      <c r="H677" s="87"/>
      <c r="I677" s="65"/>
      <c r="K677" s="67"/>
      <c r="L677" s="67"/>
      <c r="M677" s="67"/>
      <c r="N677" s="67"/>
      <c r="O677" s="67"/>
      <c r="P677" s="67"/>
      <c r="Q677" s="67"/>
      <c r="R677" s="67"/>
    </row>
    <row r="678" spans="1:18" s="66" customFormat="1">
      <c r="A678" s="80"/>
      <c r="B678" s="86"/>
      <c r="C678" s="86"/>
      <c r="D678" s="82"/>
      <c r="E678" s="80"/>
      <c r="F678" s="80"/>
      <c r="G678" s="80"/>
      <c r="H678" s="87"/>
      <c r="I678" s="65"/>
      <c r="K678" s="67"/>
      <c r="L678" s="67"/>
      <c r="M678" s="67"/>
      <c r="N678" s="67"/>
      <c r="O678" s="67"/>
      <c r="P678" s="67"/>
      <c r="Q678" s="67"/>
      <c r="R678" s="67"/>
    </row>
    <row r="679" spans="1:18" s="66" customFormat="1">
      <c r="A679" s="80"/>
      <c r="B679" s="86"/>
      <c r="C679" s="86"/>
      <c r="D679" s="82"/>
      <c r="E679" s="80"/>
      <c r="F679" s="80"/>
      <c r="G679" s="80"/>
      <c r="H679" s="87"/>
      <c r="I679" s="65"/>
      <c r="K679" s="67"/>
      <c r="L679" s="67"/>
      <c r="M679" s="67"/>
      <c r="N679" s="67"/>
      <c r="O679" s="67"/>
      <c r="P679" s="67"/>
      <c r="Q679" s="67"/>
      <c r="R679" s="67"/>
    </row>
    <row r="680" spans="1:18" s="66" customFormat="1">
      <c r="A680" s="80"/>
      <c r="B680" s="86"/>
      <c r="C680" s="86"/>
      <c r="D680" s="82"/>
      <c r="E680" s="80"/>
      <c r="F680" s="80"/>
      <c r="G680" s="80"/>
      <c r="H680" s="87"/>
      <c r="I680" s="65"/>
      <c r="K680" s="67"/>
      <c r="L680" s="67"/>
      <c r="M680" s="67"/>
      <c r="N680" s="67"/>
      <c r="O680" s="67"/>
      <c r="P680" s="67"/>
      <c r="Q680" s="67"/>
      <c r="R680" s="67"/>
    </row>
    <row r="681" spans="1:18" s="66" customFormat="1">
      <c r="A681" s="80"/>
      <c r="B681" s="86"/>
      <c r="C681" s="86"/>
      <c r="D681" s="82"/>
      <c r="E681" s="80"/>
      <c r="F681" s="80"/>
      <c r="G681" s="80"/>
      <c r="H681" s="87"/>
      <c r="I681" s="65"/>
      <c r="K681" s="67"/>
      <c r="L681" s="67"/>
      <c r="M681" s="67"/>
      <c r="N681" s="67"/>
      <c r="O681" s="67"/>
      <c r="P681" s="67"/>
      <c r="Q681" s="67"/>
      <c r="R681" s="67"/>
    </row>
    <row r="682" spans="1:18" s="66" customFormat="1">
      <c r="A682" s="80"/>
      <c r="B682" s="86"/>
      <c r="C682" s="86"/>
      <c r="D682" s="82"/>
      <c r="E682" s="80"/>
      <c r="F682" s="80"/>
      <c r="G682" s="80"/>
      <c r="H682" s="87"/>
      <c r="I682" s="65"/>
      <c r="K682" s="67"/>
      <c r="L682" s="67"/>
      <c r="M682" s="67"/>
      <c r="N682" s="67"/>
      <c r="O682" s="67"/>
      <c r="P682" s="67"/>
      <c r="Q682" s="67"/>
      <c r="R682" s="67"/>
    </row>
    <row r="683" spans="1:18" s="66" customFormat="1">
      <c r="A683" s="80"/>
      <c r="B683" s="86"/>
      <c r="C683" s="86"/>
      <c r="D683" s="82"/>
      <c r="E683" s="80"/>
      <c r="F683" s="80"/>
      <c r="G683" s="80"/>
      <c r="H683" s="87"/>
      <c r="I683" s="65"/>
      <c r="K683" s="67"/>
      <c r="L683" s="67"/>
      <c r="M683" s="67"/>
      <c r="N683" s="67"/>
      <c r="O683" s="67"/>
      <c r="P683" s="67"/>
      <c r="Q683" s="67"/>
      <c r="R683" s="67"/>
    </row>
    <row r="684" spans="1:18" s="66" customFormat="1">
      <c r="A684" s="80"/>
      <c r="B684" s="86"/>
      <c r="C684" s="86"/>
      <c r="D684" s="82"/>
      <c r="E684" s="80"/>
      <c r="F684" s="80"/>
      <c r="G684" s="80"/>
      <c r="H684" s="87"/>
      <c r="I684" s="65"/>
      <c r="K684" s="67"/>
      <c r="L684" s="67"/>
      <c r="M684" s="67"/>
      <c r="N684" s="67"/>
      <c r="O684" s="67"/>
      <c r="P684" s="67"/>
      <c r="Q684" s="67"/>
      <c r="R684" s="67"/>
    </row>
    <row r="685" spans="1:18" s="66" customFormat="1">
      <c r="A685" s="80"/>
      <c r="B685" s="86"/>
      <c r="C685" s="86"/>
      <c r="D685" s="82"/>
      <c r="E685" s="80"/>
      <c r="F685" s="80"/>
      <c r="G685" s="80"/>
      <c r="H685" s="87"/>
      <c r="I685" s="65"/>
      <c r="K685" s="67"/>
      <c r="L685" s="67"/>
      <c r="M685" s="67"/>
      <c r="N685" s="67"/>
      <c r="O685" s="67"/>
      <c r="P685" s="67"/>
      <c r="Q685" s="67"/>
      <c r="R685" s="67"/>
    </row>
    <row r="686" spans="1:18" s="66" customFormat="1">
      <c r="A686" s="80"/>
      <c r="B686" s="86"/>
      <c r="C686" s="86"/>
      <c r="D686" s="82"/>
      <c r="E686" s="80"/>
      <c r="F686" s="80"/>
      <c r="G686" s="80"/>
      <c r="H686" s="87"/>
      <c r="I686" s="65"/>
      <c r="K686" s="67"/>
      <c r="L686" s="67"/>
      <c r="M686" s="67"/>
      <c r="N686" s="67"/>
      <c r="O686" s="67"/>
      <c r="P686" s="67"/>
      <c r="Q686" s="67"/>
      <c r="R686" s="67"/>
    </row>
    <row r="687" spans="1:18" s="66" customFormat="1">
      <c r="A687" s="80"/>
      <c r="B687" s="86"/>
      <c r="C687" s="86"/>
      <c r="D687" s="82"/>
      <c r="E687" s="80"/>
      <c r="F687" s="80"/>
      <c r="G687" s="80"/>
      <c r="H687" s="87"/>
      <c r="I687" s="65"/>
      <c r="K687" s="67"/>
      <c r="L687" s="67"/>
      <c r="M687" s="67"/>
      <c r="N687" s="67"/>
      <c r="O687" s="67"/>
      <c r="P687" s="67"/>
      <c r="Q687" s="67"/>
      <c r="R687" s="67"/>
    </row>
    <row r="688" spans="1:18" s="66" customFormat="1">
      <c r="A688" s="80"/>
      <c r="B688" s="86"/>
      <c r="C688" s="86"/>
      <c r="D688" s="82"/>
      <c r="E688" s="80"/>
      <c r="F688" s="80"/>
      <c r="G688" s="80"/>
      <c r="H688" s="87"/>
      <c r="I688" s="65"/>
      <c r="K688" s="67"/>
      <c r="L688" s="67"/>
      <c r="M688" s="67"/>
      <c r="N688" s="67"/>
      <c r="O688" s="67"/>
      <c r="P688" s="67"/>
      <c r="Q688" s="67"/>
      <c r="R688" s="67"/>
    </row>
    <row r="689" spans="1:18" s="66" customFormat="1">
      <c r="A689" s="80"/>
      <c r="B689" s="86"/>
      <c r="C689" s="86"/>
      <c r="D689" s="82"/>
      <c r="E689" s="80"/>
      <c r="F689" s="80"/>
      <c r="G689" s="80"/>
      <c r="H689" s="87"/>
      <c r="I689" s="65"/>
      <c r="K689" s="67"/>
      <c r="L689" s="67"/>
      <c r="M689" s="67"/>
      <c r="N689" s="67"/>
      <c r="O689" s="67"/>
      <c r="P689" s="67"/>
      <c r="Q689" s="67"/>
      <c r="R689" s="67"/>
    </row>
    <row r="690" spans="1:18" s="66" customFormat="1">
      <c r="A690" s="80"/>
      <c r="B690" s="86"/>
      <c r="C690" s="86"/>
      <c r="D690" s="82"/>
      <c r="E690" s="80"/>
      <c r="F690" s="80"/>
      <c r="G690" s="80"/>
      <c r="H690" s="87"/>
      <c r="I690" s="65"/>
      <c r="K690" s="67"/>
      <c r="L690" s="67"/>
      <c r="M690" s="67"/>
      <c r="N690" s="67"/>
      <c r="O690" s="67"/>
      <c r="P690" s="67"/>
      <c r="Q690" s="67"/>
      <c r="R690" s="67"/>
    </row>
    <row r="691" spans="1:18" s="66" customFormat="1">
      <c r="A691" s="80"/>
      <c r="B691" s="86"/>
      <c r="C691" s="86"/>
      <c r="D691" s="82"/>
      <c r="E691" s="80"/>
      <c r="F691" s="80"/>
      <c r="G691" s="80"/>
      <c r="H691" s="87"/>
      <c r="I691" s="65"/>
      <c r="K691" s="67"/>
      <c r="L691" s="67"/>
      <c r="M691" s="67"/>
      <c r="N691" s="67"/>
      <c r="O691" s="67"/>
      <c r="P691" s="67"/>
      <c r="Q691" s="67"/>
      <c r="R691" s="67"/>
    </row>
    <row r="692" spans="1:18" s="66" customFormat="1">
      <c r="A692" s="80"/>
      <c r="B692" s="86"/>
      <c r="C692" s="86"/>
      <c r="D692" s="82"/>
      <c r="E692" s="80"/>
      <c r="F692" s="80"/>
      <c r="G692" s="80"/>
      <c r="H692" s="87"/>
      <c r="I692" s="65"/>
      <c r="K692" s="67"/>
      <c r="L692" s="67"/>
      <c r="M692" s="67"/>
      <c r="N692" s="67"/>
      <c r="O692" s="67"/>
      <c r="P692" s="67"/>
      <c r="Q692" s="67"/>
      <c r="R692" s="67"/>
    </row>
    <row r="693" spans="1:18" s="66" customFormat="1">
      <c r="A693" s="80"/>
      <c r="B693" s="86"/>
      <c r="C693" s="86"/>
      <c r="D693" s="82"/>
      <c r="E693" s="80"/>
      <c r="F693" s="80"/>
      <c r="G693" s="80"/>
      <c r="H693" s="87"/>
      <c r="I693" s="65"/>
      <c r="K693" s="67"/>
      <c r="L693" s="67"/>
      <c r="M693" s="67"/>
      <c r="N693" s="67"/>
      <c r="O693" s="67"/>
      <c r="P693" s="67"/>
      <c r="Q693" s="67"/>
      <c r="R693" s="67"/>
    </row>
    <row r="694" spans="1:18" s="66" customFormat="1">
      <c r="A694" s="80"/>
      <c r="B694" s="86"/>
      <c r="C694" s="86"/>
      <c r="D694" s="82"/>
      <c r="E694" s="80"/>
      <c r="F694" s="80"/>
      <c r="G694" s="80"/>
      <c r="H694" s="87"/>
      <c r="I694" s="65"/>
      <c r="K694" s="67"/>
      <c r="L694" s="67"/>
      <c r="M694" s="67"/>
      <c r="N694" s="67"/>
      <c r="O694" s="67"/>
      <c r="P694" s="67"/>
      <c r="Q694" s="67"/>
      <c r="R694" s="67"/>
    </row>
    <row r="695" spans="1:18" s="66" customFormat="1">
      <c r="A695" s="80"/>
      <c r="B695" s="86"/>
      <c r="C695" s="86"/>
      <c r="D695" s="82"/>
      <c r="E695" s="80"/>
      <c r="F695" s="80"/>
      <c r="G695" s="80"/>
      <c r="H695" s="87"/>
      <c r="I695" s="65"/>
      <c r="K695" s="67"/>
      <c r="L695" s="67"/>
      <c r="M695" s="67"/>
      <c r="N695" s="67"/>
      <c r="O695" s="67"/>
      <c r="P695" s="67"/>
      <c r="Q695" s="67"/>
      <c r="R695" s="67"/>
    </row>
    <row r="696" spans="1:18" s="66" customFormat="1">
      <c r="A696" s="80"/>
      <c r="B696" s="86"/>
      <c r="C696" s="86"/>
      <c r="D696" s="82"/>
      <c r="E696" s="80"/>
      <c r="F696" s="80"/>
      <c r="G696" s="80"/>
      <c r="H696" s="87"/>
      <c r="I696" s="65"/>
      <c r="K696" s="67"/>
      <c r="L696" s="67"/>
      <c r="M696" s="67"/>
      <c r="N696" s="67"/>
      <c r="O696" s="67"/>
      <c r="P696" s="67"/>
      <c r="Q696" s="67"/>
      <c r="R696" s="67"/>
    </row>
    <row r="697" spans="1:18" s="66" customFormat="1">
      <c r="A697" s="80"/>
      <c r="B697" s="86"/>
      <c r="C697" s="86"/>
      <c r="D697" s="82"/>
      <c r="E697" s="80"/>
      <c r="F697" s="80"/>
      <c r="G697" s="80"/>
      <c r="H697" s="87"/>
      <c r="I697" s="65"/>
      <c r="K697" s="67"/>
      <c r="L697" s="67"/>
      <c r="M697" s="67"/>
      <c r="N697" s="67"/>
      <c r="O697" s="67"/>
      <c r="P697" s="67"/>
      <c r="Q697" s="67"/>
      <c r="R697" s="67"/>
    </row>
    <row r="698" spans="1:18" s="66" customFormat="1">
      <c r="A698" s="80"/>
      <c r="B698" s="86"/>
      <c r="C698" s="86"/>
      <c r="D698" s="82"/>
      <c r="E698" s="80"/>
      <c r="F698" s="80"/>
      <c r="G698" s="80"/>
      <c r="H698" s="87"/>
      <c r="I698" s="65"/>
      <c r="K698" s="67"/>
      <c r="L698" s="67"/>
      <c r="M698" s="67"/>
      <c r="N698" s="67"/>
      <c r="O698" s="67"/>
      <c r="P698" s="67"/>
      <c r="Q698" s="67"/>
      <c r="R698" s="67"/>
    </row>
    <row r="699" spans="1:18" s="66" customFormat="1">
      <c r="A699" s="80"/>
      <c r="B699" s="86"/>
      <c r="C699" s="86"/>
      <c r="D699" s="82"/>
      <c r="E699" s="80"/>
      <c r="F699" s="80"/>
      <c r="G699" s="80"/>
      <c r="H699" s="87"/>
      <c r="I699" s="65"/>
      <c r="K699" s="67"/>
      <c r="L699" s="67"/>
      <c r="M699" s="67"/>
      <c r="N699" s="67"/>
      <c r="O699" s="67"/>
      <c r="P699" s="67"/>
      <c r="Q699" s="67"/>
      <c r="R699" s="67"/>
    </row>
    <row r="700" spans="1:18" s="66" customFormat="1">
      <c r="A700" s="80"/>
      <c r="B700" s="86"/>
      <c r="C700" s="86"/>
      <c r="D700" s="82"/>
      <c r="E700" s="80"/>
      <c r="F700" s="80"/>
      <c r="G700" s="80"/>
      <c r="H700" s="87"/>
      <c r="I700" s="65"/>
      <c r="K700" s="67"/>
      <c r="L700" s="67"/>
      <c r="M700" s="67"/>
      <c r="N700" s="67"/>
      <c r="O700" s="67"/>
      <c r="P700" s="67"/>
      <c r="Q700" s="67"/>
      <c r="R700" s="67"/>
    </row>
    <row r="701" spans="1:18" s="66" customFormat="1">
      <c r="A701" s="80"/>
      <c r="B701" s="86"/>
      <c r="C701" s="86"/>
      <c r="D701" s="82"/>
      <c r="E701" s="80"/>
      <c r="F701" s="80"/>
      <c r="G701" s="80"/>
      <c r="H701" s="87"/>
      <c r="I701" s="65"/>
      <c r="K701" s="67"/>
      <c r="L701" s="67"/>
      <c r="M701" s="67"/>
      <c r="N701" s="67"/>
      <c r="O701" s="67"/>
      <c r="P701" s="67"/>
      <c r="Q701" s="67"/>
      <c r="R701" s="67"/>
    </row>
    <row r="702" spans="1:18" s="66" customFormat="1">
      <c r="A702" s="80"/>
      <c r="B702" s="86"/>
      <c r="C702" s="86"/>
      <c r="D702" s="82"/>
      <c r="E702" s="80"/>
      <c r="F702" s="80"/>
      <c r="G702" s="80"/>
      <c r="H702" s="87"/>
      <c r="I702" s="65"/>
      <c r="K702" s="67"/>
      <c r="L702" s="67"/>
      <c r="M702" s="67"/>
      <c r="N702" s="67"/>
      <c r="O702" s="67"/>
      <c r="P702" s="67"/>
      <c r="Q702" s="67"/>
      <c r="R702" s="67"/>
    </row>
    <row r="703" spans="1:18" s="66" customFormat="1">
      <c r="A703" s="80"/>
      <c r="B703" s="86"/>
      <c r="C703" s="86"/>
      <c r="D703" s="82"/>
      <c r="E703" s="80"/>
      <c r="F703" s="80"/>
      <c r="G703" s="80"/>
      <c r="H703" s="87"/>
      <c r="I703" s="65"/>
      <c r="K703" s="67"/>
      <c r="L703" s="67"/>
      <c r="M703" s="67"/>
      <c r="N703" s="67"/>
      <c r="O703" s="67"/>
      <c r="P703" s="67"/>
      <c r="Q703" s="67"/>
      <c r="R703" s="67"/>
    </row>
    <row r="704" spans="1:18" s="66" customFormat="1">
      <c r="A704" s="80"/>
      <c r="B704" s="86"/>
      <c r="C704" s="86"/>
      <c r="D704" s="82"/>
      <c r="E704" s="80"/>
      <c r="F704" s="80"/>
      <c r="G704" s="80"/>
      <c r="H704" s="87"/>
      <c r="I704" s="65"/>
      <c r="K704" s="67"/>
      <c r="L704" s="67"/>
      <c r="M704" s="67"/>
      <c r="N704" s="67"/>
      <c r="O704" s="67"/>
      <c r="P704" s="67"/>
      <c r="Q704" s="67"/>
      <c r="R704" s="67"/>
    </row>
    <row r="705" spans="1:18" s="66" customFormat="1">
      <c r="A705" s="80"/>
      <c r="B705" s="86"/>
      <c r="C705" s="86"/>
      <c r="D705" s="82"/>
      <c r="E705" s="80"/>
      <c r="F705" s="80"/>
      <c r="G705" s="80"/>
      <c r="H705" s="87"/>
      <c r="I705" s="65"/>
      <c r="K705" s="67"/>
      <c r="L705" s="67"/>
      <c r="M705" s="67"/>
      <c r="N705" s="67"/>
      <c r="O705" s="67"/>
      <c r="P705" s="67"/>
      <c r="Q705" s="67"/>
      <c r="R705" s="67"/>
    </row>
    <row r="706" spans="1:18" s="66" customFormat="1">
      <c r="A706" s="80"/>
      <c r="B706" s="86"/>
      <c r="C706" s="86"/>
      <c r="D706" s="82"/>
      <c r="E706" s="80"/>
      <c r="F706" s="80"/>
      <c r="G706" s="80"/>
      <c r="H706" s="87"/>
      <c r="I706" s="65"/>
      <c r="K706" s="67"/>
      <c r="L706" s="67"/>
      <c r="M706" s="67"/>
      <c r="N706" s="67"/>
      <c r="O706" s="67"/>
      <c r="P706" s="67"/>
      <c r="Q706" s="67"/>
      <c r="R706" s="67"/>
    </row>
    <row r="707" spans="1:18" s="66" customFormat="1">
      <c r="A707" s="80"/>
      <c r="B707" s="86"/>
      <c r="C707" s="86"/>
      <c r="D707" s="82"/>
      <c r="E707" s="80"/>
      <c r="F707" s="80"/>
      <c r="G707" s="80"/>
      <c r="H707" s="87"/>
      <c r="I707" s="65"/>
      <c r="K707" s="67"/>
      <c r="L707" s="67"/>
      <c r="M707" s="67"/>
      <c r="N707" s="67"/>
      <c r="O707" s="67"/>
      <c r="P707" s="67"/>
      <c r="Q707" s="67"/>
      <c r="R707" s="67"/>
    </row>
    <row r="708" spans="1:18" s="66" customFormat="1">
      <c r="A708" s="80"/>
      <c r="B708" s="86"/>
      <c r="C708" s="86"/>
      <c r="D708" s="82"/>
      <c r="E708" s="80"/>
      <c r="F708" s="80"/>
      <c r="G708" s="80"/>
      <c r="H708" s="87"/>
      <c r="I708" s="65"/>
      <c r="K708" s="67"/>
      <c r="L708" s="67"/>
      <c r="M708" s="67"/>
      <c r="N708" s="67"/>
      <c r="O708" s="67"/>
      <c r="P708" s="67"/>
      <c r="Q708" s="67"/>
      <c r="R708" s="67"/>
    </row>
    <row r="709" spans="1:18" s="66" customFormat="1">
      <c r="A709" s="80"/>
      <c r="B709" s="86"/>
      <c r="C709" s="86"/>
      <c r="D709" s="82"/>
      <c r="E709" s="80"/>
      <c r="F709" s="80"/>
      <c r="G709" s="80"/>
      <c r="H709" s="87"/>
      <c r="I709" s="65"/>
      <c r="K709" s="67"/>
      <c r="L709" s="67"/>
      <c r="M709" s="67"/>
      <c r="N709" s="67"/>
      <c r="O709" s="67"/>
      <c r="P709" s="67"/>
      <c r="Q709" s="67"/>
      <c r="R709" s="67"/>
    </row>
    <row r="710" spans="1:18" s="66" customFormat="1">
      <c r="A710" s="80"/>
      <c r="B710" s="86"/>
      <c r="C710" s="86"/>
      <c r="D710" s="82"/>
      <c r="E710" s="80"/>
      <c r="F710" s="80"/>
      <c r="G710" s="80"/>
      <c r="H710" s="87"/>
      <c r="I710" s="65"/>
      <c r="K710" s="67"/>
      <c r="L710" s="67"/>
      <c r="M710" s="67"/>
      <c r="N710" s="67"/>
      <c r="O710" s="67"/>
      <c r="P710" s="67"/>
      <c r="Q710" s="67"/>
      <c r="R710" s="67"/>
    </row>
    <row r="711" spans="1:18" s="66" customFormat="1">
      <c r="A711" s="80"/>
      <c r="B711" s="86"/>
      <c r="C711" s="86"/>
      <c r="D711" s="82"/>
      <c r="E711" s="80"/>
      <c r="F711" s="80"/>
      <c r="G711" s="80"/>
      <c r="H711" s="87"/>
      <c r="I711" s="65"/>
      <c r="K711" s="67"/>
      <c r="L711" s="67"/>
      <c r="M711" s="67"/>
      <c r="N711" s="67"/>
      <c r="O711" s="67"/>
      <c r="P711" s="67"/>
      <c r="Q711" s="67"/>
      <c r="R711" s="67"/>
    </row>
    <row r="712" spans="1:18" s="66" customFormat="1">
      <c r="A712" s="80"/>
      <c r="B712" s="86"/>
      <c r="C712" s="86"/>
      <c r="D712" s="82"/>
      <c r="E712" s="80"/>
      <c r="F712" s="80"/>
      <c r="G712" s="80"/>
      <c r="H712" s="87"/>
      <c r="I712" s="65"/>
      <c r="K712" s="67"/>
      <c r="L712" s="67"/>
      <c r="M712" s="67"/>
      <c r="N712" s="67"/>
      <c r="O712" s="67"/>
      <c r="P712" s="67"/>
      <c r="Q712" s="67"/>
      <c r="R712" s="67"/>
    </row>
    <row r="713" spans="1:18" s="66" customFormat="1">
      <c r="A713" s="80"/>
      <c r="B713" s="86"/>
      <c r="C713" s="86"/>
      <c r="D713" s="82"/>
      <c r="E713" s="80"/>
      <c r="F713" s="80"/>
      <c r="G713" s="80"/>
      <c r="H713" s="87"/>
      <c r="I713" s="65"/>
      <c r="K713" s="67"/>
      <c r="L713" s="67"/>
      <c r="M713" s="67"/>
      <c r="N713" s="67"/>
      <c r="O713" s="67"/>
      <c r="P713" s="67"/>
      <c r="Q713" s="67"/>
      <c r="R713" s="67"/>
    </row>
    <row r="714" spans="1:18" s="66" customFormat="1">
      <c r="A714" s="80"/>
      <c r="B714" s="86"/>
      <c r="C714" s="86"/>
      <c r="D714" s="82"/>
      <c r="E714" s="80"/>
      <c r="F714" s="80"/>
      <c r="G714" s="80"/>
      <c r="H714" s="87"/>
      <c r="I714" s="65"/>
      <c r="K714" s="67"/>
      <c r="L714" s="67"/>
      <c r="M714" s="67"/>
      <c r="N714" s="67"/>
      <c r="O714" s="67"/>
      <c r="P714" s="67"/>
      <c r="Q714" s="67"/>
      <c r="R714" s="67"/>
    </row>
    <row r="715" spans="1:18" s="66" customFormat="1">
      <c r="A715" s="80"/>
      <c r="B715" s="86"/>
      <c r="C715" s="86"/>
      <c r="D715" s="82"/>
      <c r="E715" s="80"/>
      <c r="F715" s="80"/>
      <c r="G715" s="80"/>
      <c r="H715" s="87"/>
      <c r="I715" s="65"/>
      <c r="K715" s="67"/>
      <c r="L715" s="67"/>
      <c r="M715" s="67"/>
      <c r="N715" s="67"/>
      <c r="O715" s="67"/>
      <c r="P715" s="67"/>
      <c r="Q715" s="67"/>
      <c r="R715" s="67"/>
    </row>
    <row r="716" spans="1:18" s="66" customFormat="1">
      <c r="A716" s="80"/>
      <c r="B716" s="86"/>
      <c r="C716" s="86"/>
      <c r="D716" s="82"/>
      <c r="E716" s="80"/>
      <c r="F716" s="80"/>
      <c r="G716" s="80"/>
      <c r="H716" s="87"/>
      <c r="I716" s="65"/>
      <c r="K716" s="67"/>
      <c r="L716" s="67"/>
      <c r="M716" s="67"/>
      <c r="N716" s="67"/>
      <c r="O716" s="67"/>
      <c r="P716" s="67"/>
      <c r="Q716" s="67"/>
      <c r="R716" s="67"/>
    </row>
    <row r="717" spans="1:18" s="66" customFormat="1">
      <c r="A717" s="80"/>
      <c r="B717" s="86"/>
      <c r="C717" s="86"/>
      <c r="D717" s="82"/>
      <c r="E717" s="80"/>
      <c r="F717" s="80"/>
      <c r="G717" s="80"/>
      <c r="H717" s="87"/>
      <c r="I717" s="65"/>
      <c r="K717" s="67"/>
      <c r="L717" s="67"/>
      <c r="M717" s="67"/>
      <c r="N717" s="67"/>
      <c r="O717" s="67"/>
      <c r="P717" s="67"/>
      <c r="Q717" s="67"/>
      <c r="R717" s="67"/>
    </row>
    <row r="718" spans="1:18" s="66" customFormat="1">
      <c r="A718" s="80"/>
      <c r="B718" s="86"/>
      <c r="C718" s="86"/>
      <c r="D718" s="82"/>
      <c r="E718" s="80"/>
      <c r="F718" s="80"/>
      <c r="G718" s="80"/>
      <c r="H718" s="87"/>
      <c r="I718" s="65"/>
      <c r="K718" s="67"/>
      <c r="L718" s="67"/>
      <c r="M718" s="67"/>
      <c r="N718" s="67"/>
      <c r="O718" s="67"/>
      <c r="P718" s="67"/>
      <c r="Q718" s="67"/>
      <c r="R718" s="67"/>
    </row>
    <row r="719" spans="1:18" s="66" customFormat="1">
      <c r="A719" s="80"/>
      <c r="B719" s="86"/>
      <c r="C719" s="86"/>
      <c r="D719" s="82"/>
      <c r="E719" s="80"/>
      <c r="F719" s="80"/>
      <c r="G719" s="80"/>
      <c r="H719" s="87"/>
      <c r="I719" s="65"/>
      <c r="K719" s="67"/>
      <c r="L719" s="67"/>
      <c r="M719" s="67"/>
      <c r="N719" s="67"/>
      <c r="O719" s="67"/>
      <c r="P719" s="67"/>
      <c r="Q719" s="67"/>
      <c r="R719" s="67"/>
    </row>
    <row r="720" spans="1:18" s="66" customFormat="1">
      <c r="A720" s="80"/>
      <c r="B720" s="86"/>
      <c r="C720" s="86"/>
      <c r="D720" s="82"/>
      <c r="E720" s="80"/>
      <c r="F720" s="80"/>
      <c r="G720" s="80"/>
      <c r="H720" s="87"/>
      <c r="I720" s="65"/>
      <c r="K720" s="67"/>
      <c r="L720" s="67"/>
      <c r="M720" s="67"/>
      <c r="N720" s="67"/>
      <c r="O720" s="67"/>
      <c r="P720" s="67"/>
      <c r="Q720" s="67"/>
      <c r="R720" s="67"/>
    </row>
    <row r="721" spans="1:18" s="66" customFormat="1">
      <c r="A721" s="80"/>
      <c r="B721" s="86"/>
      <c r="C721" s="86"/>
      <c r="D721" s="82"/>
      <c r="E721" s="80"/>
      <c r="F721" s="80"/>
      <c r="G721" s="80"/>
      <c r="H721" s="87"/>
      <c r="I721" s="65"/>
      <c r="K721" s="67"/>
      <c r="L721" s="67"/>
      <c r="M721" s="67"/>
      <c r="N721" s="67"/>
      <c r="O721" s="67"/>
      <c r="P721" s="67"/>
      <c r="Q721" s="67"/>
      <c r="R721" s="67"/>
    </row>
    <row r="722" spans="1:18" s="66" customFormat="1">
      <c r="A722" s="80"/>
      <c r="B722" s="86"/>
      <c r="C722" s="86"/>
      <c r="D722" s="82"/>
      <c r="E722" s="80"/>
      <c r="F722" s="80"/>
      <c r="G722" s="80"/>
      <c r="H722" s="87"/>
      <c r="I722" s="65"/>
      <c r="K722" s="67"/>
      <c r="L722" s="67"/>
      <c r="M722" s="67"/>
      <c r="N722" s="67"/>
      <c r="O722" s="67"/>
      <c r="P722" s="67"/>
      <c r="Q722" s="67"/>
      <c r="R722" s="67"/>
    </row>
    <row r="723" spans="1:18" s="66" customFormat="1">
      <c r="A723" s="80"/>
      <c r="B723" s="86"/>
      <c r="C723" s="86"/>
      <c r="D723" s="82"/>
      <c r="E723" s="80"/>
      <c r="F723" s="80"/>
      <c r="G723" s="80"/>
      <c r="H723" s="87"/>
      <c r="I723" s="65"/>
      <c r="K723" s="67"/>
      <c r="L723" s="67"/>
      <c r="M723" s="67"/>
      <c r="N723" s="67"/>
      <c r="O723" s="67"/>
      <c r="P723" s="67"/>
      <c r="Q723" s="67"/>
      <c r="R723" s="67"/>
    </row>
    <row r="724" spans="1:18" s="66" customFormat="1">
      <c r="A724" s="80"/>
      <c r="B724" s="86"/>
      <c r="C724" s="86"/>
      <c r="D724" s="82"/>
      <c r="E724" s="80"/>
      <c r="F724" s="80"/>
      <c r="G724" s="80"/>
      <c r="H724" s="87"/>
      <c r="I724" s="65"/>
      <c r="K724" s="67"/>
      <c r="L724" s="67"/>
      <c r="M724" s="67"/>
      <c r="N724" s="67"/>
      <c r="O724" s="67"/>
      <c r="P724" s="67"/>
      <c r="Q724" s="67"/>
      <c r="R724" s="67"/>
    </row>
    <row r="725" spans="1:18" s="66" customFormat="1">
      <c r="A725" s="80"/>
      <c r="B725" s="86"/>
      <c r="C725" s="86"/>
      <c r="D725" s="82"/>
      <c r="E725" s="80"/>
      <c r="F725" s="80"/>
      <c r="G725" s="80"/>
      <c r="H725" s="87"/>
      <c r="I725" s="65"/>
      <c r="K725" s="67"/>
      <c r="L725" s="67"/>
      <c r="M725" s="67"/>
      <c r="N725" s="67"/>
      <c r="O725" s="67"/>
      <c r="P725" s="67"/>
      <c r="Q725" s="67"/>
      <c r="R725" s="67"/>
    </row>
    <row r="726" spans="1:18" s="66" customFormat="1">
      <c r="A726" s="80"/>
      <c r="B726" s="86"/>
      <c r="C726" s="86"/>
      <c r="D726" s="82"/>
      <c r="E726" s="80"/>
      <c r="F726" s="80"/>
      <c r="G726" s="80"/>
      <c r="H726" s="87"/>
      <c r="I726" s="65"/>
      <c r="K726" s="67"/>
      <c r="L726" s="67"/>
      <c r="M726" s="67"/>
      <c r="N726" s="67"/>
      <c r="O726" s="67"/>
      <c r="P726" s="67"/>
      <c r="Q726" s="67"/>
      <c r="R726" s="67"/>
    </row>
    <row r="727" spans="1:18" s="66" customFormat="1">
      <c r="A727" s="80"/>
      <c r="B727" s="86"/>
      <c r="C727" s="86"/>
      <c r="D727" s="82"/>
      <c r="E727" s="80"/>
      <c r="F727" s="80"/>
      <c r="G727" s="80"/>
      <c r="H727" s="87"/>
      <c r="I727" s="65"/>
      <c r="K727" s="67"/>
      <c r="L727" s="67"/>
      <c r="M727" s="67"/>
      <c r="N727" s="67"/>
      <c r="O727" s="67"/>
      <c r="P727" s="67"/>
      <c r="Q727" s="67"/>
      <c r="R727" s="67"/>
    </row>
    <row r="728" spans="1:18" s="66" customFormat="1">
      <c r="A728" s="80"/>
      <c r="B728" s="86"/>
      <c r="C728" s="86"/>
      <c r="D728" s="82"/>
      <c r="E728" s="80"/>
      <c r="F728" s="80"/>
      <c r="G728" s="80"/>
      <c r="H728" s="87"/>
      <c r="I728" s="65"/>
      <c r="K728" s="67"/>
      <c r="L728" s="67"/>
      <c r="M728" s="67"/>
      <c r="N728" s="67"/>
      <c r="O728" s="67"/>
      <c r="P728" s="67"/>
      <c r="Q728" s="67"/>
      <c r="R728" s="67"/>
    </row>
    <row r="729" spans="1:18" s="66" customFormat="1">
      <c r="A729" s="80"/>
      <c r="B729" s="86"/>
      <c r="C729" s="86"/>
      <c r="D729" s="82"/>
      <c r="E729" s="80"/>
      <c r="F729" s="80"/>
      <c r="G729" s="80"/>
      <c r="H729" s="87"/>
      <c r="I729" s="65"/>
      <c r="K729" s="67"/>
      <c r="L729" s="67"/>
      <c r="M729" s="67"/>
      <c r="N729" s="67"/>
      <c r="O729" s="67"/>
      <c r="P729" s="67"/>
      <c r="Q729" s="67"/>
      <c r="R729" s="67"/>
    </row>
    <row r="730" spans="1:18" s="66" customFormat="1">
      <c r="A730" s="80"/>
      <c r="B730" s="86"/>
      <c r="C730" s="86"/>
      <c r="D730" s="82"/>
      <c r="E730" s="80"/>
      <c r="F730" s="80"/>
      <c r="G730" s="80"/>
      <c r="H730" s="87"/>
      <c r="I730" s="65"/>
      <c r="K730" s="67"/>
      <c r="L730" s="67"/>
      <c r="M730" s="67"/>
      <c r="N730" s="67"/>
      <c r="O730" s="67"/>
      <c r="P730" s="67"/>
      <c r="Q730" s="67"/>
      <c r="R730" s="67"/>
    </row>
    <row r="731" spans="1:18" s="66" customFormat="1">
      <c r="A731" s="80"/>
      <c r="B731" s="86"/>
      <c r="C731" s="86"/>
      <c r="D731" s="82"/>
      <c r="E731" s="80"/>
      <c r="F731" s="80"/>
      <c r="G731" s="80"/>
      <c r="H731" s="87"/>
      <c r="I731" s="65"/>
      <c r="K731" s="67"/>
      <c r="L731" s="67"/>
      <c r="M731" s="67"/>
      <c r="N731" s="67"/>
      <c r="O731" s="67"/>
      <c r="P731" s="67"/>
      <c r="Q731" s="67"/>
      <c r="R731" s="67"/>
    </row>
    <row r="732" spans="1:18" s="66" customFormat="1">
      <c r="A732" s="80"/>
      <c r="B732" s="86"/>
      <c r="C732" s="86"/>
      <c r="D732" s="82"/>
      <c r="E732" s="80"/>
      <c r="F732" s="80"/>
      <c r="G732" s="80"/>
      <c r="H732" s="87"/>
      <c r="I732" s="65"/>
      <c r="K732" s="67"/>
      <c r="L732" s="67"/>
      <c r="M732" s="67"/>
      <c r="N732" s="67"/>
      <c r="O732" s="67"/>
      <c r="P732" s="67"/>
      <c r="Q732" s="67"/>
      <c r="R732" s="67"/>
    </row>
    <row r="733" spans="1:18" s="66" customFormat="1">
      <c r="A733" s="80"/>
      <c r="B733" s="86"/>
      <c r="C733" s="86"/>
      <c r="D733" s="82"/>
      <c r="E733" s="80"/>
      <c r="F733" s="80"/>
      <c r="G733" s="80"/>
      <c r="H733" s="87"/>
      <c r="I733" s="65"/>
      <c r="K733" s="67"/>
      <c r="L733" s="67"/>
      <c r="M733" s="67"/>
      <c r="N733" s="67"/>
      <c r="O733" s="67"/>
      <c r="P733" s="67"/>
      <c r="Q733" s="67"/>
      <c r="R733" s="67"/>
    </row>
    <row r="734" spans="1:18" s="66" customFormat="1">
      <c r="A734" s="80"/>
      <c r="B734" s="86"/>
      <c r="C734" s="86"/>
      <c r="D734" s="82"/>
      <c r="E734" s="80"/>
      <c r="F734" s="80"/>
      <c r="G734" s="80"/>
      <c r="H734" s="87"/>
      <c r="I734" s="65"/>
      <c r="K734" s="67"/>
      <c r="L734" s="67"/>
      <c r="M734" s="67"/>
      <c r="N734" s="67"/>
      <c r="O734" s="67"/>
      <c r="P734" s="67"/>
      <c r="Q734" s="67"/>
      <c r="R734" s="67"/>
    </row>
    <row r="735" spans="1:18" s="66" customFormat="1">
      <c r="A735" s="80"/>
      <c r="B735" s="86"/>
      <c r="C735" s="86"/>
      <c r="D735" s="82"/>
      <c r="E735" s="80"/>
      <c r="F735" s="80"/>
      <c r="G735" s="80"/>
      <c r="H735" s="87"/>
      <c r="I735" s="65"/>
      <c r="K735" s="67"/>
      <c r="L735" s="67"/>
      <c r="M735" s="67"/>
      <c r="N735" s="67"/>
      <c r="O735" s="67"/>
      <c r="P735" s="67"/>
      <c r="Q735" s="67"/>
      <c r="R735" s="67"/>
    </row>
    <row r="736" spans="1:18" s="66" customFormat="1">
      <c r="A736" s="80"/>
      <c r="B736" s="86"/>
      <c r="C736" s="86"/>
      <c r="D736" s="82"/>
      <c r="E736" s="80"/>
      <c r="F736" s="80"/>
      <c r="G736" s="80"/>
      <c r="H736" s="87"/>
      <c r="I736" s="65"/>
      <c r="K736" s="67"/>
      <c r="L736" s="67"/>
      <c r="M736" s="67"/>
      <c r="N736" s="67"/>
      <c r="O736" s="67"/>
      <c r="P736" s="67"/>
      <c r="Q736" s="67"/>
      <c r="R736" s="67"/>
    </row>
    <row r="737" spans="1:18" s="66" customFormat="1">
      <c r="A737" s="80"/>
      <c r="B737" s="86"/>
      <c r="C737" s="86"/>
      <c r="D737" s="82"/>
      <c r="E737" s="80"/>
      <c r="F737" s="80"/>
      <c r="G737" s="80"/>
      <c r="H737" s="87"/>
      <c r="I737" s="65"/>
      <c r="K737" s="67"/>
      <c r="L737" s="67"/>
      <c r="M737" s="67"/>
      <c r="N737" s="67"/>
      <c r="O737" s="67"/>
      <c r="P737" s="67"/>
      <c r="Q737" s="67"/>
      <c r="R737" s="67"/>
    </row>
    <row r="738" spans="1:18" s="66" customFormat="1">
      <c r="A738" s="80"/>
      <c r="B738" s="86"/>
      <c r="C738" s="86"/>
      <c r="D738" s="82"/>
      <c r="E738" s="80"/>
      <c r="F738" s="80"/>
      <c r="G738" s="80"/>
      <c r="H738" s="87"/>
      <c r="I738" s="65"/>
      <c r="K738" s="67"/>
      <c r="L738" s="67"/>
      <c r="M738" s="67"/>
      <c r="N738" s="67"/>
      <c r="O738" s="67"/>
      <c r="P738" s="67"/>
      <c r="Q738" s="67"/>
      <c r="R738" s="67"/>
    </row>
    <row r="739" spans="1:18" s="66" customFormat="1">
      <c r="A739" s="80"/>
      <c r="B739" s="86"/>
      <c r="C739" s="86"/>
      <c r="D739" s="82"/>
      <c r="E739" s="80"/>
      <c r="F739" s="80"/>
      <c r="G739" s="80"/>
      <c r="H739" s="87"/>
      <c r="I739" s="65"/>
      <c r="K739" s="67"/>
      <c r="L739" s="67"/>
      <c r="M739" s="67"/>
      <c r="N739" s="67"/>
      <c r="O739" s="67"/>
      <c r="P739" s="67"/>
      <c r="Q739" s="67"/>
      <c r="R739" s="67"/>
    </row>
    <row r="740" spans="1:18" s="66" customFormat="1">
      <c r="A740" s="80"/>
      <c r="B740" s="86"/>
      <c r="C740" s="86"/>
      <c r="D740" s="82"/>
      <c r="E740" s="80"/>
      <c r="F740" s="80"/>
      <c r="G740" s="80"/>
      <c r="H740" s="87"/>
      <c r="I740" s="65"/>
      <c r="K740" s="67"/>
      <c r="L740" s="67"/>
      <c r="M740" s="67"/>
      <c r="N740" s="67"/>
      <c r="O740" s="67"/>
      <c r="P740" s="67"/>
      <c r="Q740" s="67"/>
      <c r="R740" s="67"/>
    </row>
    <row r="741" spans="1:18" s="66" customFormat="1">
      <c r="A741" s="80"/>
      <c r="B741" s="86"/>
      <c r="C741" s="86"/>
      <c r="D741" s="82"/>
      <c r="E741" s="80"/>
      <c r="F741" s="80"/>
      <c r="G741" s="80"/>
      <c r="H741" s="87"/>
      <c r="I741" s="65"/>
      <c r="K741" s="67"/>
      <c r="L741" s="67"/>
      <c r="M741" s="67"/>
      <c r="N741" s="67"/>
      <c r="O741" s="67"/>
      <c r="P741" s="67"/>
      <c r="Q741" s="67"/>
      <c r="R741" s="67"/>
    </row>
    <row r="742" spans="1:18" s="66" customFormat="1">
      <c r="A742" s="80"/>
      <c r="B742" s="86"/>
      <c r="C742" s="86"/>
      <c r="D742" s="82"/>
      <c r="E742" s="80"/>
      <c r="F742" s="80"/>
      <c r="G742" s="80"/>
      <c r="H742" s="87"/>
      <c r="I742" s="65"/>
      <c r="K742" s="67"/>
      <c r="L742" s="67"/>
      <c r="M742" s="67"/>
      <c r="N742" s="67"/>
      <c r="O742" s="67"/>
      <c r="P742" s="67"/>
      <c r="Q742" s="67"/>
      <c r="R742" s="67"/>
    </row>
    <row r="743" spans="1:18" s="66" customFormat="1">
      <c r="A743" s="80"/>
      <c r="B743" s="86"/>
      <c r="C743" s="86"/>
      <c r="D743" s="82"/>
      <c r="E743" s="80"/>
      <c r="F743" s="80"/>
      <c r="G743" s="80"/>
      <c r="H743" s="87"/>
      <c r="I743" s="65"/>
      <c r="K743" s="67"/>
      <c r="L743" s="67"/>
      <c r="M743" s="67"/>
      <c r="N743" s="67"/>
      <c r="O743" s="67"/>
      <c r="P743" s="67"/>
      <c r="Q743" s="67"/>
      <c r="R743" s="67"/>
    </row>
    <row r="744" spans="1:18" s="66" customFormat="1">
      <c r="A744" s="80"/>
      <c r="B744" s="86"/>
      <c r="C744" s="86"/>
      <c r="D744" s="82"/>
      <c r="E744" s="80"/>
      <c r="F744" s="80"/>
      <c r="G744" s="80"/>
      <c r="H744" s="87"/>
      <c r="I744" s="65"/>
      <c r="K744" s="67"/>
      <c r="L744" s="67"/>
      <c r="M744" s="67"/>
      <c r="N744" s="67"/>
      <c r="O744" s="67"/>
      <c r="P744" s="67"/>
      <c r="Q744" s="67"/>
      <c r="R744" s="67"/>
    </row>
    <row r="745" spans="1:18" s="66" customFormat="1">
      <c r="A745" s="80"/>
      <c r="B745" s="86"/>
      <c r="C745" s="86"/>
      <c r="D745" s="82"/>
      <c r="E745" s="80"/>
      <c r="F745" s="80"/>
      <c r="G745" s="80"/>
      <c r="H745" s="87"/>
      <c r="I745" s="65"/>
      <c r="K745" s="67"/>
      <c r="L745" s="67"/>
      <c r="M745" s="67"/>
      <c r="N745" s="67"/>
      <c r="O745" s="67"/>
      <c r="P745" s="67"/>
      <c r="Q745" s="67"/>
      <c r="R745" s="67"/>
    </row>
    <row r="746" spans="1:18" s="66" customFormat="1">
      <c r="A746" s="80"/>
      <c r="B746" s="86"/>
      <c r="C746" s="86"/>
      <c r="D746" s="82"/>
      <c r="E746" s="80"/>
      <c r="F746" s="80"/>
      <c r="G746" s="80"/>
      <c r="H746" s="87"/>
      <c r="I746" s="65"/>
      <c r="K746" s="67"/>
      <c r="L746" s="67"/>
      <c r="M746" s="67"/>
      <c r="N746" s="67"/>
      <c r="O746" s="67"/>
      <c r="P746" s="67"/>
      <c r="Q746" s="67"/>
      <c r="R746" s="67"/>
    </row>
    <row r="747" spans="1:18" s="66" customFormat="1">
      <c r="A747" s="80"/>
      <c r="B747" s="86"/>
      <c r="C747" s="86"/>
      <c r="D747" s="82"/>
      <c r="E747" s="80"/>
      <c r="F747" s="80"/>
      <c r="G747" s="80"/>
      <c r="H747" s="87"/>
      <c r="I747" s="65"/>
      <c r="K747" s="67"/>
      <c r="L747" s="67"/>
      <c r="M747" s="67"/>
      <c r="N747" s="67"/>
      <c r="O747" s="67"/>
      <c r="P747" s="67"/>
      <c r="Q747" s="67"/>
      <c r="R747" s="67"/>
    </row>
    <row r="748" spans="1:18" s="66" customFormat="1">
      <c r="A748" s="80"/>
      <c r="B748" s="86"/>
      <c r="C748" s="86"/>
      <c r="D748" s="82"/>
      <c r="E748" s="80"/>
      <c r="F748" s="80"/>
      <c r="G748" s="80"/>
      <c r="H748" s="87"/>
      <c r="I748" s="65"/>
      <c r="K748" s="67"/>
      <c r="L748" s="67"/>
      <c r="M748" s="67"/>
      <c r="N748" s="67"/>
      <c r="O748" s="67"/>
      <c r="P748" s="67"/>
      <c r="Q748" s="67"/>
      <c r="R748" s="67"/>
    </row>
    <row r="749" spans="1:18" s="66" customFormat="1">
      <c r="A749" s="80"/>
      <c r="B749" s="86"/>
      <c r="C749" s="86"/>
      <c r="D749" s="82"/>
      <c r="E749" s="80"/>
      <c r="F749" s="80"/>
      <c r="G749" s="80"/>
      <c r="H749" s="87"/>
      <c r="I749" s="65"/>
      <c r="K749" s="67"/>
      <c r="L749" s="67"/>
      <c r="M749" s="67"/>
      <c r="N749" s="67"/>
      <c r="O749" s="67"/>
      <c r="P749" s="67"/>
      <c r="Q749" s="67"/>
      <c r="R749" s="67"/>
    </row>
    <row r="750" spans="1:18" s="66" customFormat="1">
      <c r="A750" s="80"/>
      <c r="B750" s="86"/>
      <c r="C750" s="86"/>
      <c r="D750" s="82"/>
      <c r="E750" s="80"/>
      <c r="F750" s="80"/>
      <c r="G750" s="80"/>
      <c r="H750" s="87"/>
      <c r="I750" s="65"/>
      <c r="K750" s="67"/>
      <c r="L750" s="67"/>
      <c r="M750" s="67"/>
      <c r="N750" s="67"/>
      <c r="O750" s="67"/>
      <c r="P750" s="67"/>
      <c r="Q750" s="67"/>
      <c r="R750" s="67"/>
    </row>
    <row r="751" spans="1:18" s="66" customFormat="1">
      <c r="A751" s="80"/>
      <c r="B751" s="86"/>
      <c r="C751" s="86"/>
      <c r="D751" s="82"/>
      <c r="E751" s="80"/>
      <c r="F751" s="80"/>
      <c r="G751" s="80"/>
      <c r="H751" s="87"/>
      <c r="I751" s="65"/>
      <c r="K751" s="67"/>
      <c r="L751" s="67"/>
      <c r="M751" s="67"/>
      <c r="N751" s="67"/>
      <c r="O751" s="67"/>
      <c r="P751" s="67"/>
      <c r="Q751" s="67"/>
      <c r="R751" s="67"/>
    </row>
    <row r="752" spans="1:18" s="66" customFormat="1">
      <c r="A752" s="80"/>
      <c r="B752" s="86"/>
      <c r="C752" s="86"/>
      <c r="D752" s="82"/>
      <c r="E752" s="80"/>
      <c r="F752" s="80"/>
      <c r="G752" s="80"/>
      <c r="H752" s="87"/>
      <c r="I752" s="65"/>
      <c r="K752" s="67"/>
      <c r="L752" s="67"/>
      <c r="M752" s="67"/>
      <c r="N752" s="67"/>
      <c r="O752" s="67"/>
      <c r="P752" s="67"/>
      <c r="Q752" s="67"/>
      <c r="R752" s="67"/>
    </row>
    <row r="753" spans="1:18" s="66" customFormat="1">
      <c r="A753" s="80"/>
      <c r="B753" s="86"/>
      <c r="C753" s="86"/>
      <c r="D753" s="82"/>
      <c r="E753" s="80"/>
      <c r="F753" s="80"/>
      <c r="G753" s="80"/>
      <c r="H753" s="87"/>
      <c r="I753" s="65"/>
      <c r="K753" s="67"/>
      <c r="L753" s="67"/>
      <c r="M753" s="67"/>
      <c r="N753" s="67"/>
      <c r="O753" s="67"/>
      <c r="P753" s="67"/>
      <c r="Q753" s="67"/>
      <c r="R753" s="67"/>
    </row>
    <row r="754" spans="1:18" s="66" customFormat="1">
      <c r="A754" s="80"/>
      <c r="B754" s="86"/>
      <c r="C754" s="86"/>
      <c r="D754" s="82"/>
      <c r="E754" s="80"/>
      <c r="F754" s="80"/>
      <c r="G754" s="80"/>
      <c r="H754" s="87"/>
      <c r="I754" s="65"/>
      <c r="K754" s="67"/>
      <c r="L754" s="67"/>
      <c r="M754" s="67"/>
      <c r="N754" s="67"/>
      <c r="O754" s="67"/>
      <c r="P754" s="67"/>
      <c r="Q754" s="67"/>
      <c r="R754" s="67"/>
    </row>
    <row r="755" spans="1:18" s="66" customFormat="1">
      <c r="A755" s="80"/>
      <c r="B755" s="86"/>
      <c r="C755" s="86"/>
      <c r="D755" s="82"/>
      <c r="E755" s="80"/>
      <c r="F755" s="80"/>
      <c r="G755" s="80"/>
      <c r="H755" s="87"/>
      <c r="I755" s="65"/>
      <c r="K755" s="67"/>
      <c r="L755" s="67"/>
      <c r="M755" s="67"/>
      <c r="N755" s="67"/>
      <c r="O755" s="67"/>
      <c r="P755" s="67"/>
      <c r="Q755" s="67"/>
      <c r="R755" s="67"/>
    </row>
    <row r="756" spans="1:18" s="66" customFormat="1">
      <c r="A756" s="80"/>
      <c r="B756" s="86"/>
      <c r="C756" s="86"/>
      <c r="D756" s="82"/>
      <c r="E756" s="80"/>
      <c r="F756" s="80"/>
      <c r="G756" s="80"/>
      <c r="H756" s="87"/>
      <c r="I756" s="65"/>
      <c r="K756" s="67"/>
      <c r="L756" s="67"/>
      <c r="M756" s="67"/>
      <c r="N756" s="67"/>
      <c r="O756" s="67"/>
      <c r="P756" s="67"/>
      <c r="Q756" s="67"/>
      <c r="R756" s="67"/>
    </row>
    <row r="757" spans="1:18" s="66" customFormat="1">
      <c r="A757" s="80"/>
      <c r="B757" s="86"/>
      <c r="C757" s="86"/>
      <c r="D757" s="82"/>
      <c r="E757" s="80"/>
      <c r="F757" s="80"/>
      <c r="G757" s="80"/>
      <c r="H757" s="87"/>
      <c r="I757" s="65"/>
      <c r="K757" s="67"/>
      <c r="L757" s="67"/>
      <c r="M757" s="67"/>
      <c r="N757" s="67"/>
      <c r="O757" s="67"/>
      <c r="P757" s="67"/>
      <c r="Q757" s="67"/>
      <c r="R757" s="67"/>
    </row>
    <row r="758" spans="1:18" s="66" customFormat="1">
      <c r="A758" s="80"/>
      <c r="B758" s="86"/>
      <c r="C758" s="86"/>
      <c r="D758" s="82"/>
      <c r="E758" s="80"/>
      <c r="F758" s="80"/>
      <c r="G758" s="80"/>
      <c r="H758" s="87"/>
      <c r="I758" s="65"/>
      <c r="K758" s="67"/>
      <c r="L758" s="67"/>
      <c r="M758" s="67"/>
      <c r="N758" s="67"/>
      <c r="O758" s="67"/>
      <c r="P758" s="67"/>
      <c r="Q758" s="67"/>
      <c r="R758" s="67"/>
    </row>
    <row r="759" spans="1:18" s="66" customFormat="1">
      <c r="A759" s="80"/>
      <c r="B759" s="86"/>
      <c r="C759" s="86"/>
      <c r="D759" s="82"/>
      <c r="E759" s="80"/>
      <c r="F759" s="80"/>
      <c r="G759" s="80"/>
      <c r="H759" s="87"/>
      <c r="I759" s="65"/>
      <c r="K759" s="67"/>
      <c r="L759" s="67"/>
      <c r="M759" s="67"/>
      <c r="N759" s="67"/>
      <c r="O759" s="67"/>
      <c r="P759" s="67"/>
      <c r="Q759" s="67"/>
      <c r="R759" s="67"/>
    </row>
    <row r="760" spans="1:18" s="66" customFormat="1">
      <c r="A760" s="80"/>
      <c r="B760" s="86"/>
      <c r="C760" s="86"/>
      <c r="D760" s="82"/>
      <c r="E760" s="80"/>
      <c r="F760" s="80"/>
      <c r="G760" s="80"/>
      <c r="H760" s="87"/>
      <c r="I760" s="65"/>
      <c r="K760" s="67"/>
      <c r="L760" s="67"/>
      <c r="M760" s="67"/>
      <c r="N760" s="67"/>
      <c r="O760" s="67"/>
      <c r="P760" s="67"/>
      <c r="Q760" s="67"/>
      <c r="R760" s="67"/>
    </row>
    <row r="761" spans="1:18" s="66" customFormat="1">
      <c r="A761" s="80"/>
      <c r="B761" s="86"/>
      <c r="C761" s="86"/>
      <c r="D761" s="82"/>
      <c r="E761" s="80"/>
      <c r="F761" s="80"/>
      <c r="G761" s="80"/>
      <c r="H761" s="87"/>
      <c r="I761" s="65"/>
      <c r="K761" s="67"/>
      <c r="L761" s="67"/>
      <c r="M761" s="67"/>
      <c r="N761" s="67"/>
      <c r="O761" s="67"/>
      <c r="P761" s="67"/>
      <c r="Q761" s="67"/>
      <c r="R761" s="67"/>
    </row>
    <row r="762" spans="1:18" s="66" customFormat="1">
      <c r="A762" s="80"/>
      <c r="B762" s="86"/>
      <c r="C762" s="86"/>
      <c r="D762" s="82"/>
      <c r="E762" s="80"/>
      <c r="F762" s="80"/>
      <c r="G762" s="80"/>
      <c r="H762" s="87"/>
      <c r="I762" s="65"/>
      <c r="K762" s="67"/>
      <c r="L762" s="67"/>
      <c r="M762" s="67"/>
      <c r="N762" s="67"/>
      <c r="O762" s="67"/>
      <c r="P762" s="67"/>
      <c r="Q762" s="67"/>
      <c r="R762" s="67"/>
    </row>
    <row r="763" spans="1:18" s="66" customFormat="1">
      <c r="A763" s="80"/>
      <c r="B763" s="86"/>
      <c r="C763" s="86"/>
      <c r="D763" s="82"/>
      <c r="E763" s="80"/>
      <c r="F763" s="80"/>
      <c r="G763" s="80"/>
      <c r="H763" s="87"/>
      <c r="I763" s="65"/>
      <c r="K763" s="67"/>
      <c r="L763" s="67"/>
      <c r="M763" s="67"/>
      <c r="N763" s="67"/>
      <c r="O763" s="67"/>
      <c r="P763" s="67"/>
      <c r="Q763" s="67"/>
      <c r="R763" s="67"/>
    </row>
    <row r="764" spans="1:18" s="66" customFormat="1">
      <c r="A764" s="80"/>
      <c r="B764" s="86"/>
      <c r="C764" s="86"/>
      <c r="D764" s="82"/>
      <c r="E764" s="80"/>
      <c r="F764" s="80"/>
      <c r="G764" s="80"/>
      <c r="H764" s="87"/>
      <c r="I764" s="65"/>
      <c r="K764" s="67"/>
      <c r="L764" s="67"/>
      <c r="M764" s="67"/>
      <c r="N764" s="67"/>
      <c r="O764" s="67"/>
      <c r="P764" s="67"/>
      <c r="Q764" s="67"/>
      <c r="R764" s="67"/>
    </row>
    <row r="765" spans="1:18" s="66" customFormat="1">
      <c r="A765" s="80"/>
      <c r="B765" s="86"/>
      <c r="C765" s="86"/>
      <c r="D765" s="82"/>
      <c r="E765" s="80"/>
      <c r="F765" s="80"/>
      <c r="G765" s="80"/>
      <c r="H765" s="87"/>
      <c r="I765" s="65"/>
      <c r="K765" s="67"/>
      <c r="L765" s="67"/>
      <c r="M765" s="67"/>
      <c r="N765" s="67"/>
      <c r="O765" s="67"/>
      <c r="P765" s="67"/>
      <c r="Q765" s="67"/>
      <c r="R765" s="67"/>
    </row>
    <row r="766" spans="1:18" s="66" customFormat="1">
      <c r="A766" s="80"/>
      <c r="B766" s="86"/>
      <c r="C766" s="86"/>
      <c r="D766" s="82"/>
      <c r="E766" s="80"/>
      <c r="F766" s="80"/>
      <c r="G766" s="80"/>
      <c r="H766" s="87"/>
      <c r="I766" s="65"/>
      <c r="K766" s="67"/>
      <c r="L766" s="67"/>
      <c r="M766" s="67"/>
      <c r="N766" s="67"/>
      <c r="O766" s="67"/>
      <c r="P766" s="67"/>
      <c r="Q766" s="67"/>
      <c r="R766" s="67"/>
    </row>
    <row r="767" spans="1:18" s="66" customFormat="1">
      <c r="A767" s="80"/>
      <c r="B767" s="86"/>
      <c r="C767" s="86"/>
      <c r="D767" s="82"/>
      <c r="E767" s="80"/>
      <c r="F767" s="80"/>
      <c r="G767" s="80"/>
      <c r="H767" s="87"/>
      <c r="I767" s="65"/>
      <c r="K767" s="67"/>
      <c r="L767" s="67"/>
      <c r="M767" s="67"/>
      <c r="N767" s="67"/>
      <c r="O767" s="67"/>
      <c r="P767" s="67"/>
      <c r="Q767" s="67"/>
      <c r="R767" s="67"/>
    </row>
    <row r="768" spans="1:18" s="66" customFormat="1">
      <c r="A768" s="80"/>
      <c r="B768" s="86"/>
      <c r="C768" s="86"/>
      <c r="D768" s="82"/>
      <c r="E768" s="80"/>
      <c r="F768" s="80"/>
      <c r="G768" s="80"/>
      <c r="H768" s="87"/>
      <c r="I768" s="65"/>
      <c r="K768" s="67"/>
      <c r="L768" s="67"/>
      <c r="M768" s="67"/>
      <c r="N768" s="67"/>
      <c r="O768" s="67"/>
      <c r="P768" s="67"/>
      <c r="Q768" s="67"/>
      <c r="R768" s="67"/>
    </row>
    <row r="769" spans="1:18" s="66" customFormat="1">
      <c r="A769" s="80"/>
      <c r="B769" s="86"/>
      <c r="C769" s="86"/>
      <c r="D769" s="82"/>
      <c r="E769" s="80"/>
      <c r="F769" s="80"/>
      <c r="G769" s="80"/>
      <c r="H769" s="87"/>
      <c r="I769" s="65"/>
      <c r="K769" s="67"/>
      <c r="L769" s="67"/>
      <c r="M769" s="67"/>
      <c r="N769" s="67"/>
      <c r="O769" s="67"/>
      <c r="P769" s="67"/>
      <c r="Q769" s="67"/>
      <c r="R769" s="67"/>
    </row>
    <row r="770" spans="1:18" s="66" customFormat="1">
      <c r="A770" s="80"/>
      <c r="B770" s="86"/>
      <c r="C770" s="86"/>
      <c r="D770" s="82"/>
      <c r="E770" s="80"/>
      <c r="F770" s="80"/>
      <c r="G770" s="80"/>
      <c r="H770" s="87"/>
      <c r="I770" s="65"/>
      <c r="K770" s="67"/>
      <c r="L770" s="67"/>
      <c r="M770" s="67"/>
      <c r="N770" s="67"/>
      <c r="O770" s="67"/>
      <c r="P770" s="67"/>
      <c r="Q770" s="67"/>
      <c r="R770" s="67"/>
    </row>
    <row r="771" spans="1:18" s="66" customFormat="1">
      <c r="A771" s="80"/>
      <c r="B771" s="86"/>
      <c r="C771" s="86"/>
      <c r="D771" s="82"/>
      <c r="E771" s="80"/>
      <c r="F771" s="80"/>
      <c r="G771" s="80"/>
      <c r="H771" s="87"/>
      <c r="I771" s="65"/>
      <c r="K771" s="67"/>
      <c r="L771" s="67"/>
      <c r="M771" s="67"/>
      <c r="N771" s="67"/>
      <c r="O771" s="67"/>
      <c r="P771" s="67"/>
      <c r="Q771" s="67"/>
      <c r="R771" s="67"/>
    </row>
    <row r="772" spans="1:18" s="66" customFormat="1">
      <c r="A772" s="80"/>
      <c r="B772" s="86"/>
      <c r="C772" s="86"/>
      <c r="D772" s="82"/>
      <c r="E772" s="80"/>
      <c r="F772" s="80"/>
      <c r="G772" s="80"/>
      <c r="H772" s="87"/>
      <c r="I772" s="65"/>
      <c r="K772" s="67"/>
      <c r="L772" s="67"/>
      <c r="M772" s="67"/>
      <c r="N772" s="67"/>
      <c r="O772" s="67"/>
      <c r="P772" s="67"/>
      <c r="Q772" s="67"/>
      <c r="R772" s="67"/>
    </row>
    <row r="773" spans="1:18" s="66" customFormat="1">
      <c r="A773" s="80"/>
      <c r="B773" s="86"/>
      <c r="C773" s="86"/>
      <c r="D773" s="82"/>
      <c r="E773" s="80"/>
      <c r="F773" s="80"/>
      <c r="G773" s="80"/>
      <c r="H773" s="87"/>
      <c r="I773" s="65"/>
      <c r="K773" s="67"/>
      <c r="L773" s="67"/>
      <c r="M773" s="67"/>
      <c r="N773" s="67"/>
      <c r="O773" s="67"/>
      <c r="P773" s="67"/>
      <c r="Q773" s="67"/>
      <c r="R773" s="67"/>
    </row>
    <row r="774" spans="1:18" s="66" customFormat="1">
      <c r="A774" s="80"/>
      <c r="B774" s="86"/>
      <c r="C774" s="86"/>
      <c r="D774" s="82"/>
      <c r="E774" s="80"/>
      <c r="F774" s="80"/>
      <c r="G774" s="80"/>
      <c r="H774" s="87"/>
      <c r="I774" s="65"/>
      <c r="K774" s="67"/>
      <c r="L774" s="67"/>
      <c r="M774" s="67"/>
      <c r="N774" s="67"/>
      <c r="O774" s="67"/>
      <c r="P774" s="67"/>
      <c r="Q774" s="67"/>
      <c r="R774" s="67"/>
    </row>
    <row r="775" spans="1:18" s="66" customFormat="1">
      <c r="A775" s="80"/>
      <c r="B775" s="86"/>
      <c r="C775" s="86"/>
      <c r="D775" s="82"/>
      <c r="E775" s="80"/>
      <c r="F775" s="80"/>
      <c r="G775" s="80"/>
      <c r="H775" s="87"/>
      <c r="I775" s="65"/>
      <c r="K775" s="67"/>
      <c r="L775" s="67"/>
      <c r="M775" s="67"/>
      <c r="N775" s="67"/>
      <c r="O775" s="67"/>
      <c r="P775" s="67"/>
      <c r="Q775" s="67"/>
      <c r="R775" s="67"/>
    </row>
    <row r="776" spans="1:18" s="66" customFormat="1">
      <c r="A776" s="80"/>
      <c r="B776" s="86"/>
      <c r="C776" s="86"/>
      <c r="D776" s="82"/>
      <c r="E776" s="80"/>
      <c r="F776" s="80"/>
      <c r="G776" s="80"/>
      <c r="H776" s="87"/>
      <c r="I776" s="65"/>
      <c r="K776" s="67"/>
      <c r="L776" s="67"/>
      <c r="M776" s="67"/>
      <c r="N776" s="67"/>
      <c r="O776" s="67"/>
      <c r="P776" s="67"/>
      <c r="Q776" s="67"/>
      <c r="R776" s="67"/>
    </row>
    <row r="777" spans="1:18" s="66" customFormat="1">
      <c r="A777" s="80"/>
      <c r="B777" s="86"/>
      <c r="C777" s="86"/>
      <c r="D777" s="82"/>
      <c r="E777" s="80"/>
      <c r="F777" s="80"/>
      <c r="G777" s="80"/>
      <c r="H777" s="87"/>
      <c r="I777" s="65"/>
      <c r="K777" s="67"/>
      <c r="L777" s="67"/>
      <c r="M777" s="67"/>
      <c r="N777" s="67"/>
      <c r="O777" s="67"/>
      <c r="P777" s="67"/>
      <c r="Q777" s="67"/>
      <c r="R777" s="67"/>
    </row>
    <row r="778" spans="1:18" s="66" customFormat="1">
      <c r="A778" s="80"/>
      <c r="B778" s="86"/>
      <c r="C778" s="86"/>
      <c r="D778" s="82"/>
      <c r="E778" s="80"/>
      <c r="F778" s="80"/>
      <c r="G778" s="80"/>
      <c r="H778" s="87"/>
      <c r="I778" s="65"/>
      <c r="K778" s="67"/>
      <c r="L778" s="67"/>
      <c r="M778" s="67"/>
      <c r="N778" s="67"/>
      <c r="O778" s="67"/>
      <c r="P778" s="67"/>
      <c r="Q778" s="67"/>
      <c r="R778" s="67"/>
    </row>
    <row r="779" spans="1:18" s="66" customFormat="1">
      <c r="A779" s="80"/>
      <c r="B779" s="86"/>
      <c r="C779" s="86"/>
      <c r="D779" s="82"/>
      <c r="E779" s="80"/>
      <c r="F779" s="80"/>
      <c r="G779" s="80"/>
      <c r="H779" s="87"/>
      <c r="I779" s="65"/>
      <c r="K779" s="67"/>
      <c r="L779" s="67"/>
      <c r="M779" s="67"/>
      <c r="N779" s="67"/>
      <c r="O779" s="67"/>
      <c r="P779" s="67"/>
      <c r="Q779" s="67"/>
      <c r="R779" s="67"/>
    </row>
    <row r="780" spans="1:18" s="66" customFormat="1">
      <c r="A780" s="80"/>
      <c r="B780" s="86"/>
      <c r="C780" s="86"/>
      <c r="D780" s="82"/>
      <c r="E780" s="80"/>
      <c r="F780" s="80"/>
      <c r="G780" s="80"/>
      <c r="H780" s="87"/>
      <c r="I780" s="65"/>
      <c r="K780" s="67"/>
      <c r="L780" s="67"/>
      <c r="M780" s="67"/>
      <c r="N780" s="67"/>
      <c r="O780" s="67"/>
      <c r="P780" s="67"/>
      <c r="Q780" s="67"/>
      <c r="R780" s="67"/>
    </row>
    <row r="781" spans="1:18" s="66" customFormat="1">
      <c r="A781" s="80"/>
      <c r="B781" s="86"/>
      <c r="C781" s="86"/>
      <c r="D781" s="82"/>
      <c r="E781" s="80"/>
      <c r="F781" s="80"/>
      <c r="G781" s="80"/>
      <c r="H781" s="87"/>
      <c r="I781" s="65"/>
      <c r="K781" s="67"/>
      <c r="L781" s="67"/>
      <c r="M781" s="67"/>
      <c r="N781" s="67"/>
      <c r="O781" s="67"/>
      <c r="P781" s="67"/>
      <c r="Q781" s="67"/>
      <c r="R781" s="67"/>
    </row>
    <row r="782" spans="1:18" s="66" customFormat="1">
      <c r="A782" s="80"/>
      <c r="B782" s="86"/>
      <c r="C782" s="86"/>
      <c r="D782" s="82"/>
      <c r="E782" s="80"/>
      <c r="F782" s="80"/>
      <c r="G782" s="80"/>
      <c r="H782" s="87"/>
      <c r="I782" s="65"/>
      <c r="K782" s="67"/>
      <c r="L782" s="67"/>
      <c r="M782" s="67"/>
      <c r="N782" s="67"/>
      <c r="O782" s="67"/>
      <c r="P782" s="67"/>
      <c r="Q782" s="67"/>
      <c r="R782" s="67"/>
    </row>
    <row r="783" spans="1:18" s="66" customFormat="1">
      <c r="A783" s="80"/>
      <c r="B783" s="86"/>
      <c r="C783" s="86"/>
      <c r="D783" s="82"/>
      <c r="E783" s="80"/>
      <c r="F783" s="80"/>
      <c r="G783" s="80"/>
      <c r="H783" s="87"/>
      <c r="I783" s="65"/>
      <c r="K783" s="67"/>
      <c r="L783" s="67"/>
      <c r="M783" s="67"/>
      <c r="N783" s="67"/>
      <c r="O783" s="67"/>
      <c r="P783" s="67"/>
      <c r="Q783" s="67"/>
      <c r="R783" s="67"/>
    </row>
    <row r="784" spans="1:18" s="66" customFormat="1">
      <c r="A784" s="80"/>
      <c r="B784" s="86"/>
      <c r="C784" s="86"/>
      <c r="D784" s="82"/>
      <c r="E784" s="80"/>
      <c r="F784" s="80"/>
      <c r="G784" s="80"/>
      <c r="H784" s="87"/>
      <c r="I784" s="65"/>
      <c r="K784" s="67"/>
      <c r="L784" s="67"/>
      <c r="M784" s="67"/>
      <c r="N784" s="67"/>
      <c r="O784" s="67"/>
      <c r="P784" s="67"/>
      <c r="Q784" s="67"/>
      <c r="R784" s="67"/>
    </row>
    <row r="785" spans="1:18" s="66" customFormat="1">
      <c r="A785" s="80"/>
      <c r="B785" s="86"/>
      <c r="C785" s="86"/>
      <c r="D785" s="82"/>
      <c r="E785" s="80"/>
      <c r="F785" s="80"/>
      <c r="G785" s="80"/>
      <c r="H785" s="87"/>
      <c r="I785" s="65"/>
      <c r="K785" s="67"/>
      <c r="L785" s="67"/>
      <c r="M785" s="67"/>
      <c r="N785" s="67"/>
      <c r="O785" s="67"/>
      <c r="P785" s="67"/>
      <c r="Q785" s="67"/>
      <c r="R785" s="67"/>
    </row>
    <row r="786" spans="1:18" s="66" customFormat="1">
      <c r="A786" s="80"/>
      <c r="B786" s="86"/>
      <c r="C786" s="86"/>
      <c r="D786" s="82"/>
      <c r="E786" s="80"/>
      <c r="F786" s="80"/>
      <c r="G786" s="80"/>
      <c r="H786" s="87"/>
      <c r="I786" s="65"/>
      <c r="K786" s="67"/>
      <c r="L786" s="67"/>
      <c r="M786" s="67"/>
      <c r="N786" s="67"/>
      <c r="O786" s="67"/>
      <c r="P786" s="67"/>
      <c r="Q786" s="67"/>
      <c r="R786" s="67"/>
    </row>
    <row r="787" spans="1:18" s="66" customFormat="1">
      <c r="A787" s="80"/>
      <c r="B787" s="86"/>
      <c r="C787" s="86"/>
      <c r="D787" s="82"/>
      <c r="E787" s="80"/>
      <c r="F787" s="80"/>
      <c r="G787" s="80"/>
      <c r="H787" s="87"/>
      <c r="I787" s="65"/>
      <c r="K787" s="67"/>
      <c r="L787" s="67"/>
      <c r="M787" s="67"/>
      <c r="N787" s="67"/>
      <c r="O787" s="67"/>
      <c r="P787" s="67"/>
      <c r="Q787" s="67"/>
      <c r="R787" s="67"/>
    </row>
    <row r="788" spans="1:18" s="66" customFormat="1">
      <c r="A788" s="80"/>
      <c r="B788" s="86"/>
      <c r="C788" s="86"/>
      <c r="D788" s="82"/>
      <c r="E788" s="80"/>
      <c r="F788" s="80"/>
      <c r="G788" s="80"/>
      <c r="H788" s="87"/>
      <c r="I788" s="65"/>
      <c r="K788" s="67"/>
      <c r="L788" s="67"/>
      <c r="M788" s="67"/>
      <c r="N788" s="67"/>
      <c r="O788" s="67"/>
      <c r="P788" s="67"/>
      <c r="Q788" s="67"/>
      <c r="R788" s="67"/>
    </row>
    <row r="789" spans="1:18" s="66" customFormat="1">
      <c r="A789" s="80"/>
      <c r="B789" s="86"/>
      <c r="C789" s="86"/>
      <c r="D789" s="82"/>
      <c r="E789" s="80"/>
      <c r="F789" s="80"/>
      <c r="G789" s="80"/>
      <c r="H789" s="87"/>
      <c r="I789" s="65"/>
      <c r="K789" s="67"/>
      <c r="L789" s="67"/>
      <c r="M789" s="67"/>
      <c r="N789" s="67"/>
      <c r="O789" s="67"/>
      <c r="P789" s="67"/>
      <c r="Q789" s="67"/>
      <c r="R789" s="67"/>
    </row>
    <row r="790" spans="1:18" s="66" customFormat="1">
      <c r="A790" s="80"/>
      <c r="B790" s="86"/>
      <c r="C790" s="86"/>
      <c r="D790" s="82"/>
      <c r="E790" s="80"/>
      <c r="F790" s="80"/>
      <c r="G790" s="80"/>
      <c r="H790" s="87"/>
      <c r="I790" s="65"/>
      <c r="K790" s="67"/>
      <c r="L790" s="67"/>
      <c r="M790" s="67"/>
      <c r="N790" s="67"/>
      <c r="O790" s="67"/>
      <c r="P790" s="67"/>
      <c r="Q790" s="67"/>
      <c r="R790" s="67"/>
    </row>
    <row r="791" spans="1:18" s="66" customFormat="1">
      <c r="A791" s="80"/>
      <c r="B791" s="86"/>
      <c r="C791" s="86"/>
      <c r="D791" s="82"/>
      <c r="E791" s="80"/>
      <c r="F791" s="80"/>
      <c r="G791" s="80"/>
      <c r="H791" s="87"/>
      <c r="I791" s="65"/>
      <c r="K791" s="67"/>
      <c r="L791" s="67"/>
      <c r="M791" s="67"/>
      <c r="N791" s="67"/>
      <c r="O791" s="67"/>
      <c r="P791" s="67"/>
      <c r="Q791" s="67"/>
      <c r="R791" s="67"/>
    </row>
    <row r="792" spans="1:18" s="66" customFormat="1">
      <c r="A792" s="80"/>
      <c r="B792" s="86"/>
      <c r="C792" s="86"/>
      <c r="D792" s="82"/>
      <c r="E792" s="80"/>
      <c r="F792" s="80"/>
      <c r="G792" s="80"/>
      <c r="H792" s="87"/>
      <c r="I792" s="65"/>
      <c r="K792" s="67"/>
      <c r="L792" s="67"/>
      <c r="M792" s="67"/>
      <c r="N792" s="67"/>
      <c r="O792" s="67"/>
      <c r="P792" s="67"/>
      <c r="Q792" s="67"/>
      <c r="R792" s="67"/>
    </row>
    <row r="793" spans="1:18" s="66" customFormat="1">
      <c r="A793" s="80"/>
      <c r="B793" s="86"/>
      <c r="C793" s="86"/>
      <c r="D793" s="82"/>
      <c r="E793" s="80"/>
      <c r="F793" s="80"/>
      <c r="G793" s="80"/>
      <c r="H793" s="87"/>
      <c r="I793" s="65"/>
      <c r="K793" s="67"/>
      <c r="L793" s="67"/>
      <c r="M793" s="67"/>
      <c r="N793" s="67"/>
      <c r="O793" s="67"/>
      <c r="P793" s="67"/>
      <c r="Q793" s="67"/>
      <c r="R793" s="67"/>
    </row>
    <row r="794" spans="1:18" s="66" customFormat="1">
      <c r="A794" s="80"/>
      <c r="B794" s="86"/>
      <c r="C794" s="86"/>
      <c r="D794" s="82"/>
      <c r="E794" s="80"/>
      <c r="F794" s="80"/>
      <c r="G794" s="80"/>
      <c r="H794" s="87"/>
      <c r="I794" s="65"/>
      <c r="K794" s="67"/>
      <c r="L794" s="67"/>
      <c r="M794" s="67"/>
      <c r="N794" s="67"/>
      <c r="O794" s="67"/>
      <c r="P794" s="67"/>
      <c r="Q794" s="67"/>
      <c r="R794" s="67"/>
    </row>
    <row r="795" spans="1:18" s="66" customFormat="1">
      <c r="A795" s="80"/>
      <c r="B795" s="86"/>
      <c r="C795" s="86"/>
      <c r="D795" s="82"/>
      <c r="E795" s="80"/>
      <c r="F795" s="80"/>
      <c r="G795" s="80"/>
      <c r="H795" s="87"/>
      <c r="I795" s="65"/>
      <c r="K795" s="67"/>
      <c r="L795" s="67"/>
      <c r="M795" s="67"/>
      <c r="N795" s="67"/>
      <c r="O795" s="67"/>
      <c r="P795" s="67"/>
      <c r="Q795" s="67"/>
      <c r="R795" s="67"/>
    </row>
    <row r="796" spans="1:18" s="66" customFormat="1">
      <c r="A796" s="80"/>
      <c r="B796" s="86"/>
      <c r="C796" s="86"/>
      <c r="D796" s="82"/>
      <c r="E796" s="80"/>
      <c r="F796" s="80"/>
      <c r="G796" s="80"/>
      <c r="H796" s="87"/>
      <c r="I796" s="65"/>
      <c r="K796" s="67"/>
      <c r="L796" s="67"/>
      <c r="M796" s="67"/>
      <c r="N796" s="67"/>
      <c r="O796" s="67"/>
      <c r="P796" s="67"/>
      <c r="Q796" s="67"/>
      <c r="R796" s="67"/>
    </row>
    <row r="797" spans="1:18" s="66" customFormat="1">
      <c r="A797" s="80"/>
      <c r="B797" s="86"/>
      <c r="C797" s="86"/>
      <c r="D797" s="82"/>
      <c r="E797" s="80"/>
      <c r="F797" s="80"/>
      <c r="G797" s="80"/>
      <c r="H797" s="87"/>
      <c r="I797" s="65"/>
      <c r="K797" s="67"/>
      <c r="L797" s="67"/>
      <c r="M797" s="67"/>
      <c r="N797" s="67"/>
      <c r="O797" s="67"/>
      <c r="P797" s="67"/>
      <c r="Q797" s="67"/>
      <c r="R797" s="67"/>
    </row>
    <row r="798" spans="1:18" s="66" customFormat="1">
      <c r="A798" s="80"/>
      <c r="B798" s="86"/>
      <c r="C798" s="86"/>
      <c r="D798" s="82"/>
      <c r="E798" s="80"/>
      <c r="F798" s="80"/>
      <c r="G798" s="80"/>
      <c r="H798" s="87"/>
      <c r="I798" s="65"/>
      <c r="K798" s="67"/>
      <c r="L798" s="67"/>
      <c r="M798" s="67"/>
      <c r="N798" s="67"/>
      <c r="O798" s="67"/>
      <c r="P798" s="67"/>
      <c r="Q798" s="67"/>
      <c r="R798" s="67"/>
    </row>
    <row r="799" spans="1:18" s="66" customFormat="1">
      <c r="A799" s="80"/>
      <c r="B799" s="86"/>
      <c r="C799" s="86"/>
      <c r="D799" s="82"/>
      <c r="E799" s="80"/>
      <c r="F799" s="80"/>
      <c r="G799" s="80"/>
      <c r="H799" s="87"/>
      <c r="I799" s="65"/>
      <c r="K799" s="67"/>
      <c r="L799" s="67"/>
      <c r="M799" s="67"/>
      <c r="N799" s="67"/>
      <c r="O799" s="67"/>
      <c r="P799" s="67"/>
      <c r="Q799" s="67"/>
      <c r="R799" s="67"/>
    </row>
    <row r="800" spans="1:18" s="66" customFormat="1">
      <c r="A800" s="80"/>
      <c r="B800" s="86"/>
      <c r="C800" s="86"/>
      <c r="D800" s="82"/>
      <c r="E800" s="80"/>
      <c r="F800" s="80"/>
      <c r="G800" s="80"/>
      <c r="H800" s="87"/>
      <c r="I800" s="65"/>
      <c r="K800" s="67"/>
      <c r="L800" s="67"/>
      <c r="M800" s="67"/>
      <c r="N800" s="67"/>
      <c r="O800" s="67"/>
      <c r="P800" s="67"/>
      <c r="Q800" s="67"/>
      <c r="R800" s="67"/>
    </row>
    <row r="801" spans="1:18" s="66" customFormat="1">
      <c r="A801" s="80"/>
      <c r="B801" s="86"/>
      <c r="C801" s="86"/>
      <c r="D801" s="82"/>
      <c r="E801" s="80"/>
      <c r="F801" s="80"/>
      <c r="G801" s="80"/>
      <c r="H801" s="87"/>
      <c r="I801" s="65"/>
      <c r="K801" s="67"/>
      <c r="L801" s="67"/>
      <c r="M801" s="67"/>
      <c r="N801" s="67"/>
      <c r="O801" s="67"/>
      <c r="P801" s="67"/>
      <c r="Q801" s="67"/>
      <c r="R801" s="67"/>
    </row>
    <row r="802" spans="1:18" s="66" customFormat="1">
      <c r="A802" s="80"/>
      <c r="B802" s="86"/>
      <c r="C802" s="86"/>
      <c r="D802" s="82"/>
      <c r="E802" s="80"/>
      <c r="F802" s="80"/>
      <c r="G802" s="80"/>
      <c r="H802" s="87"/>
      <c r="I802" s="65"/>
      <c r="K802" s="67"/>
      <c r="L802" s="67"/>
      <c r="M802" s="67"/>
      <c r="N802" s="67"/>
      <c r="O802" s="67"/>
      <c r="P802" s="67"/>
      <c r="Q802" s="67"/>
      <c r="R802" s="67"/>
    </row>
    <row r="803" spans="1:18" s="66" customFormat="1">
      <c r="A803" s="80"/>
      <c r="B803" s="86"/>
      <c r="C803" s="86"/>
      <c r="D803" s="82"/>
      <c r="E803" s="80"/>
      <c r="F803" s="80"/>
      <c r="G803" s="80"/>
      <c r="H803" s="87"/>
      <c r="I803" s="65"/>
      <c r="K803" s="67"/>
      <c r="L803" s="67"/>
      <c r="M803" s="67"/>
      <c r="N803" s="67"/>
      <c r="O803" s="67"/>
      <c r="P803" s="67"/>
      <c r="Q803" s="67"/>
      <c r="R803" s="67"/>
    </row>
    <row r="804" spans="1:18" s="66" customFormat="1">
      <c r="A804" s="80"/>
      <c r="B804" s="86"/>
      <c r="C804" s="86"/>
      <c r="D804" s="82"/>
      <c r="E804" s="80"/>
      <c r="F804" s="80"/>
      <c r="G804" s="80"/>
      <c r="H804" s="87"/>
      <c r="I804" s="65"/>
      <c r="K804" s="67"/>
      <c r="L804" s="67"/>
      <c r="M804" s="67"/>
      <c r="N804" s="67"/>
      <c r="O804" s="67"/>
      <c r="P804" s="67"/>
      <c r="Q804" s="67"/>
      <c r="R804" s="67"/>
    </row>
    <row r="805" spans="1:18" s="66" customFormat="1">
      <c r="A805" s="80"/>
      <c r="B805" s="86"/>
      <c r="C805" s="86"/>
      <c r="D805" s="82"/>
      <c r="E805" s="80"/>
      <c r="F805" s="80"/>
      <c r="G805" s="80"/>
      <c r="H805" s="87"/>
      <c r="I805" s="65"/>
      <c r="K805" s="67"/>
      <c r="L805" s="67"/>
      <c r="M805" s="67"/>
      <c r="N805" s="67"/>
      <c r="O805" s="67"/>
      <c r="P805" s="67"/>
      <c r="Q805" s="67"/>
      <c r="R805" s="67"/>
    </row>
    <row r="806" spans="1:18" s="66" customFormat="1">
      <c r="A806" s="80"/>
      <c r="B806" s="86"/>
      <c r="C806" s="86"/>
      <c r="D806" s="82"/>
      <c r="E806" s="80"/>
      <c r="F806" s="80"/>
      <c r="G806" s="80"/>
      <c r="H806" s="87"/>
      <c r="I806" s="65"/>
      <c r="K806" s="67"/>
      <c r="L806" s="67"/>
      <c r="M806" s="67"/>
      <c r="N806" s="67"/>
      <c r="O806" s="67"/>
      <c r="P806" s="67"/>
      <c r="Q806" s="67"/>
      <c r="R806" s="67"/>
    </row>
    <row r="807" spans="1:18" s="66" customFormat="1">
      <c r="A807" s="80"/>
      <c r="B807" s="86"/>
      <c r="C807" s="86"/>
      <c r="D807" s="82"/>
      <c r="E807" s="80"/>
      <c r="F807" s="80"/>
      <c r="G807" s="80"/>
      <c r="H807" s="87"/>
      <c r="I807" s="65"/>
      <c r="K807" s="67"/>
      <c r="L807" s="67"/>
      <c r="M807" s="67"/>
      <c r="N807" s="67"/>
      <c r="O807" s="67"/>
      <c r="P807" s="67"/>
      <c r="Q807" s="67"/>
      <c r="R807" s="67"/>
    </row>
    <row r="808" spans="1:18" s="66" customFormat="1">
      <c r="A808" s="80"/>
      <c r="B808" s="86"/>
      <c r="C808" s="86"/>
      <c r="D808" s="82"/>
      <c r="E808" s="80"/>
      <c r="F808" s="80"/>
      <c r="G808" s="80"/>
      <c r="H808" s="87"/>
      <c r="I808" s="65"/>
      <c r="K808" s="67"/>
      <c r="L808" s="67"/>
      <c r="M808" s="67"/>
      <c r="N808" s="67"/>
      <c r="O808" s="67"/>
      <c r="P808" s="67"/>
      <c r="Q808" s="67"/>
      <c r="R808" s="67"/>
    </row>
    <row r="809" spans="1:18" s="66" customFormat="1">
      <c r="A809" s="80"/>
      <c r="B809" s="86"/>
      <c r="C809" s="86"/>
      <c r="D809" s="82"/>
      <c r="E809" s="80"/>
      <c r="F809" s="80"/>
      <c r="G809" s="80"/>
      <c r="H809" s="87"/>
      <c r="I809" s="65"/>
      <c r="K809" s="67"/>
      <c r="L809" s="67"/>
      <c r="M809" s="67"/>
      <c r="N809" s="67"/>
      <c r="O809" s="67"/>
      <c r="P809" s="67"/>
      <c r="Q809" s="67"/>
      <c r="R809" s="67"/>
    </row>
    <row r="810" spans="1:18" s="66" customFormat="1">
      <c r="A810" s="80"/>
      <c r="B810" s="86"/>
      <c r="C810" s="86"/>
      <c r="D810" s="82"/>
      <c r="E810" s="80"/>
      <c r="F810" s="80"/>
      <c r="G810" s="80"/>
      <c r="H810" s="87"/>
      <c r="I810" s="65"/>
      <c r="K810" s="67"/>
      <c r="L810" s="67"/>
      <c r="M810" s="67"/>
      <c r="N810" s="67"/>
      <c r="O810" s="67"/>
      <c r="P810" s="67"/>
      <c r="Q810" s="67"/>
      <c r="R810" s="67"/>
    </row>
    <row r="811" spans="1:18" s="66" customFormat="1">
      <c r="A811" s="80"/>
      <c r="B811" s="86"/>
      <c r="C811" s="86"/>
      <c r="D811" s="82"/>
      <c r="E811" s="80"/>
      <c r="F811" s="80"/>
      <c r="G811" s="80"/>
      <c r="H811" s="87"/>
      <c r="I811" s="65"/>
      <c r="K811" s="67"/>
      <c r="L811" s="67"/>
      <c r="M811" s="67"/>
      <c r="N811" s="67"/>
      <c r="O811" s="67"/>
      <c r="P811" s="67"/>
      <c r="Q811" s="67"/>
      <c r="R811" s="67"/>
    </row>
    <row r="812" spans="1:18" s="66" customFormat="1">
      <c r="A812" s="80"/>
      <c r="B812" s="86"/>
      <c r="C812" s="86"/>
      <c r="D812" s="82"/>
      <c r="E812" s="80"/>
      <c r="F812" s="80"/>
      <c r="G812" s="80"/>
      <c r="H812" s="87"/>
      <c r="I812" s="65"/>
      <c r="K812" s="67"/>
      <c r="L812" s="67"/>
      <c r="M812" s="67"/>
      <c r="N812" s="67"/>
      <c r="O812" s="67"/>
      <c r="P812" s="67"/>
      <c r="Q812" s="67"/>
      <c r="R812" s="67"/>
    </row>
    <row r="813" spans="1:18" s="66" customFormat="1">
      <c r="A813" s="80"/>
      <c r="B813" s="86"/>
      <c r="C813" s="86"/>
      <c r="D813" s="82"/>
      <c r="E813" s="80"/>
      <c r="F813" s="80"/>
      <c r="G813" s="80"/>
      <c r="H813" s="87"/>
      <c r="I813" s="65"/>
      <c r="K813" s="67"/>
      <c r="L813" s="67"/>
      <c r="M813" s="67"/>
      <c r="N813" s="67"/>
      <c r="O813" s="67"/>
      <c r="P813" s="67"/>
      <c r="Q813" s="67"/>
      <c r="R813" s="67"/>
    </row>
    <row r="814" spans="1:18" s="66" customFormat="1">
      <c r="A814" s="80"/>
      <c r="B814" s="86"/>
      <c r="C814" s="86"/>
      <c r="D814" s="82"/>
      <c r="E814" s="80"/>
      <c r="F814" s="80"/>
      <c r="G814" s="80"/>
      <c r="H814" s="87"/>
      <c r="I814" s="65"/>
      <c r="K814" s="67"/>
      <c r="L814" s="67"/>
      <c r="M814" s="67"/>
      <c r="N814" s="67"/>
      <c r="O814" s="67"/>
      <c r="P814" s="67"/>
      <c r="Q814" s="67"/>
      <c r="R814" s="67"/>
    </row>
    <row r="815" spans="1:18" s="66" customFormat="1">
      <c r="A815" s="80"/>
      <c r="B815" s="86"/>
      <c r="C815" s="86"/>
      <c r="D815" s="82"/>
      <c r="E815" s="80"/>
      <c r="F815" s="80"/>
      <c r="G815" s="80"/>
      <c r="H815" s="87"/>
      <c r="I815" s="65"/>
      <c r="K815" s="67"/>
      <c r="L815" s="67"/>
      <c r="M815" s="67"/>
      <c r="N815" s="67"/>
      <c r="O815" s="67"/>
      <c r="P815" s="67"/>
      <c r="Q815" s="67"/>
      <c r="R815" s="67"/>
    </row>
    <row r="816" spans="1:18" s="66" customFormat="1">
      <c r="A816" s="80"/>
      <c r="B816" s="86"/>
      <c r="C816" s="86"/>
      <c r="D816" s="82"/>
      <c r="E816" s="80"/>
      <c r="F816" s="80"/>
      <c r="G816" s="80"/>
      <c r="H816" s="87"/>
      <c r="I816" s="65"/>
      <c r="K816" s="67"/>
      <c r="L816" s="67"/>
      <c r="M816" s="67"/>
      <c r="N816" s="67"/>
      <c r="O816" s="67"/>
      <c r="P816" s="67"/>
      <c r="Q816" s="67"/>
      <c r="R816" s="67"/>
    </row>
    <row r="817" spans="1:18" s="66" customFormat="1">
      <c r="A817" s="80"/>
      <c r="B817" s="86"/>
      <c r="C817" s="86"/>
      <c r="D817" s="82"/>
      <c r="E817" s="80"/>
      <c r="F817" s="80"/>
      <c r="G817" s="80"/>
      <c r="H817" s="87"/>
      <c r="I817" s="65"/>
      <c r="K817" s="67"/>
      <c r="L817" s="67"/>
      <c r="M817" s="67"/>
      <c r="N817" s="67"/>
      <c r="O817" s="67"/>
      <c r="P817" s="67"/>
      <c r="Q817" s="67"/>
      <c r="R817" s="67"/>
    </row>
    <row r="818" spans="1:18" s="66" customFormat="1">
      <c r="A818" s="80"/>
      <c r="B818" s="86"/>
      <c r="C818" s="86"/>
      <c r="D818" s="82"/>
      <c r="E818" s="80"/>
      <c r="F818" s="80"/>
      <c r="G818" s="80"/>
      <c r="H818" s="87"/>
      <c r="I818" s="65"/>
      <c r="K818" s="67"/>
      <c r="L818" s="67"/>
      <c r="M818" s="67"/>
      <c r="N818" s="67"/>
      <c r="O818" s="67"/>
      <c r="P818" s="67"/>
      <c r="Q818" s="67"/>
      <c r="R818" s="67"/>
    </row>
    <row r="819" spans="1:18" s="66" customFormat="1">
      <c r="A819" s="80"/>
      <c r="B819" s="86"/>
      <c r="C819" s="86"/>
      <c r="D819" s="82"/>
      <c r="E819" s="80"/>
      <c r="F819" s="80"/>
      <c r="G819" s="80"/>
      <c r="H819" s="87"/>
      <c r="I819" s="65"/>
      <c r="K819" s="67"/>
      <c r="L819" s="67"/>
      <c r="M819" s="67"/>
      <c r="N819" s="67"/>
      <c r="O819" s="67"/>
      <c r="P819" s="67"/>
      <c r="Q819" s="67"/>
      <c r="R819" s="67"/>
    </row>
    <row r="820" spans="1:18" s="66" customFormat="1">
      <c r="A820" s="80"/>
      <c r="B820" s="86"/>
      <c r="C820" s="86"/>
      <c r="D820" s="82"/>
      <c r="E820" s="80"/>
      <c r="F820" s="80"/>
      <c r="G820" s="80"/>
      <c r="H820" s="87"/>
      <c r="I820" s="65"/>
      <c r="K820" s="67"/>
      <c r="L820" s="67"/>
      <c r="M820" s="67"/>
      <c r="N820" s="67"/>
      <c r="O820" s="67"/>
      <c r="P820" s="67"/>
      <c r="Q820" s="67"/>
      <c r="R820" s="67"/>
    </row>
    <row r="821" spans="1:18" s="66" customFormat="1">
      <c r="A821" s="80"/>
      <c r="B821" s="86"/>
      <c r="C821" s="86"/>
      <c r="D821" s="82"/>
      <c r="E821" s="80"/>
      <c r="F821" s="80"/>
      <c r="G821" s="80"/>
      <c r="H821" s="87"/>
      <c r="I821" s="65"/>
      <c r="K821" s="67"/>
      <c r="L821" s="67"/>
      <c r="M821" s="67"/>
      <c r="N821" s="67"/>
      <c r="O821" s="67"/>
      <c r="P821" s="67"/>
      <c r="Q821" s="67"/>
      <c r="R821" s="67"/>
    </row>
    <row r="822" spans="1:18" s="66" customFormat="1">
      <c r="A822" s="80"/>
      <c r="B822" s="86"/>
      <c r="C822" s="86"/>
      <c r="D822" s="82"/>
      <c r="E822" s="80"/>
      <c r="F822" s="80"/>
      <c r="G822" s="80"/>
      <c r="H822" s="87"/>
      <c r="I822" s="65"/>
      <c r="K822" s="67"/>
      <c r="L822" s="67"/>
      <c r="M822" s="67"/>
      <c r="N822" s="67"/>
      <c r="O822" s="67"/>
      <c r="P822" s="67"/>
      <c r="Q822" s="67"/>
      <c r="R822" s="67"/>
    </row>
    <row r="823" spans="1:18" s="66" customFormat="1">
      <c r="A823" s="80"/>
      <c r="B823" s="86"/>
      <c r="C823" s="86"/>
      <c r="D823" s="82"/>
      <c r="E823" s="80"/>
      <c r="F823" s="80"/>
      <c r="G823" s="80"/>
      <c r="H823" s="87"/>
      <c r="I823" s="65"/>
      <c r="K823" s="67"/>
      <c r="L823" s="67"/>
      <c r="M823" s="67"/>
      <c r="N823" s="67"/>
      <c r="O823" s="67"/>
      <c r="P823" s="67"/>
      <c r="Q823" s="67"/>
      <c r="R823" s="67"/>
    </row>
    <row r="824" spans="1:18" s="66" customFormat="1">
      <c r="A824" s="80"/>
      <c r="B824" s="86"/>
      <c r="C824" s="86"/>
      <c r="D824" s="82"/>
      <c r="E824" s="80"/>
      <c r="F824" s="80"/>
      <c r="G824" s="80"/>
      <c r="H824" s="87"/>
      <c r="I824" s="65"/>
      <c r="K824" s="67"/>
      <c r="L824" s="67"/>
      <c r="M824" s="67"/>
      <c r="N824" s="67"/>
      <c r="O824" s="67"/>
      <c r="P824" s="67"/>
      <c r="Q824" s="67"/>
      <c r="R824" s="67"/>
    </row>
    <row r="825" spans="1:18" s="66" customFormat="1">
      <c r="A825" s="80"/>
      <c r="B825" s="86"/>
      <c r="C825" s="86"/>
      <c r="D825" s="82"/>
      <c r="E825" s="80"/>
      <c r="F825" s="80"/>
      <c r="G825" s="80"/>
      <c r="H825" s="87"/>
      <c r="I825" s="65"/>
      <c r="K825" s="67"/>
      <c r="L825" s="67"/>
      <c r="M825" s="67"/>
      <c r="N825" s="67"/>
      <c r="O825" s="67"/>
      <c r="P825" s="67"/>
      <c r="Q825" s="67"/>
      <c r="R825" s="67"/>
    </row>
    <row r="826" spans="1:18" s="66" customFormat="1">
      <c r="A826" s="80"/>
      <c r="B826" s="86"/>
      <c r="C826" s="86"/>
      <c r="D826" s="82"/>
      <c r="E826" s="80"/>
      <c r="F826" s="80"/>
      <c r="G826" s="80"/>
      <c r="H826" s="87"/>
      <c r="I826" s="65"/>
      <c r="K826" s="67"/>
      <c r="L826" s="67"/>
      <c r="M826" s="67"/>
      <c r="N826" s="67"/>
      <c r="O826" s="67"/>
      <c r="P826" s="67"/>
      <c r="Q826" s="67"/>
      <c r="R826" s="67"/>
    </row>
    <row r="827" spans="1:18" s="66" customFormat="1">
      <c r="A827" s="80"/>
      <c r="B827" s="86"/>
      <c r="C827" s="86"/>
      <c r="D827" s="82"/>
      <c r="E827" s="80"/>
      <c r="F827" s="80"/>
      <c r="G827" s="80"/>
      <c r="H827" s="87"/>
      <c r="I827" s="65"/>
      <c r="K827" s="67"/>
      <c r="L827" s="67"/>
      <c r="M827" s="67"/>
      <c r="N827" s="67"/>
      <c r="O827" s="67"/>
      <c r="P827" s="67"/>
      <c r="Q827" s="67"/>
      <c r="R827" s="67"/>
    </row>
    <row r="828" spans="1:18" s="66" customFormat="1">
      <c r="A828" s="80"/>
      <c r="B828" s="86"/>
      <c r="C828" s="86"/>
      <c r="D828" s="82"/>
      <c r="E828" s="80"/>
      <c r="F828" s="80"/>
      <c r="G828" s="80"/>
      <c r="H828" s="87"/>
      <c r="I828" s="65"/>
      <c r="K828" s="67"/>
      <c r="L828" s="67"/>
      <c r="M828" s="67"/>
      <c r="N828" s="67"/>
      <c r="O828" s="67"/>
      <c r="P828" s="67"/>
      <c r="Q828" s="67"/>
      <c r="R828" s="67"/>
    </row>
    <row r="829" spans="1:18" s="66" customFormat="1">
      <c r="A829" s="80"/>
      <c r="B829" s="86"/>
      <c r="C829" s="86"/>
      <c r="D829" s="82"/>
      <c r="E829" s="80"/>
      <c r="F829" s="80"/>
      <c r="G829" s="80"/>
      <c r="H829" s="87"/>
      <c r="I829" s="65"/>
      <c r="K829" s="67"/>
      <c r="L829" s="67"/>
      <c r="M829" s="67"/>
      <c r="N829" s="67"/>
      <c r="O829" s="67"/>
      <c r="P829" s="67"/>
      <c r="Q829" s="67"/>
      <c r="R829" s="67"/>
    </row>
    <row r="830" spans="1:18" s="66" customFormat="1">
      <c r="A830" s="80"/>
      <c r="B830" s="86"/>
      <c r="C830" s="86"/>
      <c r="D830" s="82"/>
      <c r="E830" s="80"/>
      <c r="F830" s="80"/>
      <c r="G830" s="80"/>
      <c r="H830" s="87"/>
      <c r="I830" s="65"/>
      <c r="K830" s="67"/>
      <c r="L830" s="67"/>
      <c r="M830" s="67"/>
      <c r="N830" s="67"/>
      <c r="O830" s="67"/>
      <c r="P830" s="67"/>
      <c r="Q830" s="67"/>
      <c r="R830" s="67"/>
    </row>
    <row r="831" spans="1:18" s="66" customFormat="1">
      <c r="A831" s="80"/>
      <c r="B831" s="86"/>
      <c r="C831" s="86"/>
      <c r="D831" s="82"/>
      <c r="E831" s="80"/>
      <c r="F831" s="80"/>
      <c r="G831" s="80"/>
      <c r="H831" s="87"/>
      <c r="I831" s="65"/>
      <c r="K831" s="67"/>
      <c r="L831" s="67"/>
      <c r="M831" s="67"/>
      <c r="N831" s="67"/>
      <c r="O831" s="67"/>
      <c r="P831" s="67"/>
      <c r="Q831" s="67"/>
      <c r="R831" s="67"/>
    </row>
    <row r="832" spans="1:18" s="66" customFormat="1">
      <c r="A832" s="80"/>
      <c r="B832" s="86"/>
      <c r="C832" s="86"/>
      <c r="D832" s="82"/>
      <c r="E832" s="80"/>
      <c r="F832" s="80"/>
      <c r="G832" s="80"/>
      <c r="H832" s="87"/>
      <c r="I832" s="65"/>
      <c r="K832" s="67"/>
      <c r="L832" s="67"/>
      <c r="M832" s="67"/>
      <c r="N832" s="67"/>
      <c r="O832" s="67"/>
      <c r="P832" s="67"/>
      <c r="Q832" s="67"/>
      <c r="R832" s="67"/>
    </row>
    <row r="833" spans="1:18" s="66" customFormat="1">
      <c r="A833" s="80"/>
      <c r="B833" s="86"/>
      <c r="C833" s="86"/>
      <c r="D833" s="82"/>
      <c r="E833" s="80"/>
      <c r="F833" s="80"/>
      <c r="G833" s="80"/>
      <c r="H833" s="87"/>
      <c r="I833" s="65"/>
      <c r="K833" s="67"/>
      <c r="L833" s="67"/>
      <c r="M833" s="67"/>
      <c r="N833" s="67"/>
      <c r="O833" s="67"/>
      <c r="P833" s="67"/>
      <c r="Q833" s="67"/>
      <c r="R833" s="67"/>
    </row>
    <row r="834" spans="1:18" s="66" customFormat="1">
      <c r="A834" s="80"/>
      <c r="B834" s="86"/>
      <c r="C834" s="86"/>
      <c r="D834" s="82"/>
      <c r="E834" s="80"/>
      <c r="F834" s="80"/>
      <c r="G834" s="80"/>
      <c r="H834" s="87"/>
      <c r="I834" s="65"/>
      <c r="K834" s="67"/>
      <c r="L834" s="67"/>
      <c r="M834" s="67"/>
      <c r="N834" s="67"/>
      <c r="O834" s="67"/>
      <c r="P834" s="67"/>
      <c r="Q834" s="67"/>
      <c r="R834" s="67"/>
    </row>
    <row r="835" spans="1:18" s="66" customFormat="1">
      <c r="A835" s="80"/>
      <c r="B835" s="86"/>
      <c r="C835" s="86"/>
      <c r="D835" s="82"/>
      <c r="E835" s="80"/>
      <c r="F835" s="80"/>
      <c r="G835" s="80"/>
      <c r="H835" s="87"/>
      <c r="I835" s="65"/>
      <c r="K835" s="67"/>
      <c r="L835" s="67"/>
      <c r="M835" s="67"/>
      <c r="N835" s="67"/>
      <c r="O835" s="67"/>
      <c r="P835" s="67"/>
      <c r="Q835" s="67"/>
      <c r="R835" s="67"/>
    </row>
    <row r="836" spans="1:18" s="66" customFormat="1">
      <c r="A836" s="80"/>
      <c r="B836" s="86"/>
      <c r="C836" s="86"/>
      <c r="D836" s="82"/>
      <c r="E836" s="80"/>
      <c r="F836" s="80"/>
      <c r="G836" s="80"/>
      <c r="H836" s="87"/>
      <c r="I836" s="65"/>
      <c r="K836" s="67"/>
      <c r="L836" s="67"/>
      <c r="M836" s="67"/>
      <c r="N836" s="67"/>
      <c r="O836" s="67"/>
      <c r="P836" s="67"/>
      <c r="Q836" s="67"/>
      <c r="R836" s="67"/>
    </row>
    <row r="837" spans="1:18" s="66" customFormat="1">
      <c r="A837" s="80"/>
      <c r="B837" s="86"/>
      <c r="C837" s="86"/>
      <c r="D837" s="82"/>
      <c r="E837" s="80"/>
      <c r="F837" s="80"/>
      <c r="G837" s="80"/>
      <c r="H837" s="87"/>
      <c r="I837" s="65"/>
      <c r="K837" s="67"/>
      <c r="L837" s="67"/>
      <c r="M837" s="67"/>
      <c r="N837" s="67"/>
      <c r="O837" s="67"/>
      <c r="P837" s="67"/>
      <c r="Q837" s="67"/>
      <c r="R837" s="67"/>
    </row>
    <row r="838" spans="1:18" s="66" customFormat="1">
      <c r="A838" s="80"/>
      <c r="B838" s="86"/>
      <c r="C838" s="86"/>
      <c r="D838" s="82"/>
      <c r="E838" s="80"/>
      <c r="F838" s="80"/>
      <c r="G838" s="80"/>
      <c r="H838" s="87"/>
      <c r="I838" s="65"/>
      <c r="K838" s="67"/>
      <c r="L838" s="67"/>
      <c r="M838" s="67"/>
      <c r="N838" s="67"/>
      <c r="O838" s="67"/>
      <c r="P838" s="67"/>
      <c r="Q838" s="67"/>
      <c r="R838" s="67"/>
    </row>
    <row r="839" spans="1:18" s="66" customFormat="1">
      <c r="A839" s="80"/>
      <c r="B839" s="86"/>
      <c r="C839" s="86"/>
      <c r="D839" s="82"/>
      <c r="E839" s="80"/>
      <c r="F839" s="80"/>
      <c r="G839" s="80"/>
      <c r="H839" s="87"/>
      <c r="I839" s="65"/>
      <c r="K839" s="67"/>
      <c r="L839" s="67"/>
      <c r="M839" s="67"/>
      <c r="N839" s="67"/>
      <c r="O839" s="67"/>
      <c r="P839" s="67"/>
      <c r="Q839" s="67"/>
      <c r="R839" s="67"/>
    </row>
    <row r="840" spans="1:18" s="66" customFormat="1">
      <c r="A840" s="80"/>
      <c r="B840" s="86"/>
      <c r="C840" s="86"/>
      <c r="D840" s="82"/>
      <c r="E840" s="80"/>
      <c r="F840" s="80"/>
      <c r="G840" s="80"/>
      <c r="H840" s="87"/>
      <c r="I840" s="65"/>
      <c r="K840" s="67"/>
      <c r="L840" s="67"/>
      <c r="M840" s="67"/>
      <c r="N840" s="67"/>
      <c r="O840" s="67"/>
      <c r="P840" s="67"/>
      <c r="Q840" s="67"/>
      <c r="R840" s="67"/>
    </row>
    <row r="841" spans="1:18" s="66" customFormat="1">
      <c r="A841" s="80"/>
      <c r="B841" s="86"/>
      <c r="C841" s="86"/>
      <c r="D841" s="82"/>
      <c r="E841" s="80"/>
      <c r="F841" s="80"/>
      <c r="G841" s="80"/>
      <c r="H841" s="87"/>
      <c r="I841" s="65"/>
      <c r="K841" s="67"/>
      <c r="L841" s="67"/>
      <c r="M841" s="67"/>
      <c r="N841" s="67"/>
      <c r="O841" s="67"/>
      <c r="P841" s="67"/>
      <c r="Q841" s="67"/>
      <c r="R841" s="67"/>
    </row>
    <row r="842" spans="1:18" s="66" customFormat="1">
      <c r="A842" s="80"/>
      <c r="B842" s="86"/>
      <c r="C842" s="86"/>
      <c r="D842" s="82"/>
      <c r="E842" s="80"/>
      <c r="F842" s="80"/>
      <c r="G842" s="80"/>
      <c r="H842" s="87"/>
      <c r="I842" s="65"/>
      <c r="K842" s="67"/>
      <c r="L842" s="67"/>
      <c r="M842" s="67"/>
      <c r="N842" s="67"/>
      <c r="O842" s="67"/>
      <c r="P842" s="67"/>
      <c r="Q842" s="67"/>
      <c r="R842" s="67"/>
    </row>
    <row r="843" spans="1:18" s="66" customFormat="1">
      <c r="A843" s="80"/>
      <c r="B843" s="86"/>
      <c r="C843" s="86"/>
      <c r="D843" s="82"/>
      <c r="E843" s="80"/>
      <c r="F843" s="80"/>
      <c r="G843" s="80"/>
      <c r="H843" s="87"/>
      <c r="I843" s="65"/>
      <c r="K843" s="67"/>
      <c r="L843" s="67"/>
      <c r="M843" s="67"/>
      <c r="N843" s="67"/>
      <c r="O843" s="67"/>
      <c r="P843" s="67"/>
      <c r="Q843" s="67"/>
      <c r="R843" s="67"/>
    </row>
    <row r="844" spans="1:18" s="66" customFormat="1">
      <c r="A844" s="80"/>
      <c r="B844" s="86"/>
      <c r="C844" s="86"/>
      <c r="D844" s="82"/>
      <c r="E844" s="80"/>
      <c r="F844" s="80"/>
      <c r="G844" s="80"/>
      <c r="H844" s="87"/>
      <c r="I844" s="65"/>
      <c r="K844" s="67"/>
      <c r="L844" s="67"/>
      <c r="M844" s="67"/>
      <c r="N844" s="67"/>
      <c r="O844" s="67"/>
      <c r="P844" s="67"/>
      <c r="Q844" s="67"/>
      <c r="R844" s="67"/>
    </row>
    <row r="845" spans="1:18" s="66" customFormat="1">
      <c r="A845" s="80"/>
      <c r="B845" s="86"/>
      <c r="C845" s="86"/>
      <c r="D845" s="82"/>
      <c r="E845" s="80"/>
      <c r="F845" s="80"/>
      <c r="G845" s="80"/>
      <c r="H845" s="87"/>
      <c r="I845" s="65"/>
      <c r="K845" s="67"/>
      <c r="L845" s="67"/>
      <c r="M845" s="67"/>
      <c r="N845" s="67"/>
      <c r="O845" s="67"/>
      <c r="P845" s="67"/>
      <c r="Q845" s="67"/>
      <c r="R845" s="67"/>
    </row>
    <row r="846" spans="1:18" s="66" customFormat="1">
      <c r="A846" s="80"/>
      <c r="B846" s="86"/>
      <c r="C846" s="86"/>
      <c r="D846" s="82"/>
      <c r="E846" s="80"/>
      <c r="F846" s="80"/>
      <c r="G846" s="80"/>
      <c r="H846" s="87"/>
      <c r="I846" s="65"/>
      <c r="K846" s="67"/>
      <c r="L846" s="67"/>
      <c r="M846" s="67"/>
      <c r="N846" s="67"/>
      <c r="O846" s="67"/>
      <c r="P846" s="67"/>
      <c r="Q846" s="67"/>
      <c r="R846" s="67"/>
    </row>
    <row r="847" spans="1:18" s="66" customFormat="1">
      <c r="A847" s="80"/>
      <c r="B847" s="86"/>
      <c r="C847" s="86"/>
      <c r="D847" s="82"/>
      <c r="E847" s="80"/>
      <c r="F847" s="80"/>
      <c r="G847" s="80"/>
      <c r="H847" s="87"/>
      <c r="I847" s="65"/>
      <c r="K847" s="67"/>
      <c r="L847" s="67"/>
      <c r="M847" s="67"/>
      <c r="N847" s="67"/>
      <c r="O847" s="67"/>
      <c r="P847" s="67"/>
      <c r="Q847" s="67"/>
      <c r="R847" s="67"/>
    </row>
    <row r="848" spans="1:18" s="66" customFormat="1">
      <c r="A848" s="80"/>
      <c r="B848" s="86"/>
      <c r="C848" s="86"/>
      <c r="D848" s="82"/>
      <c r="E848" s="80"/>
      <c r="F848" s="80"/>
      <c r="G848" s="80"/>
      <c r="H848" s="87"/>
      <c r="I848" s="65"/>
      <c r="K848" s="67"/>
      <c r="L848" s="67"/>
      <c r="M848" s="67"/>
      <c r="N848" s="67"/>
      <c r="O848" s="67"/>
      <c r="P848" s="67"/>
      <c r="Q848" s="67"/>
      <c r="R848" s="67"/>
    </row>
    <row r="849" spans="1:18" s="66" customFormat="1">
      <c r="A849" s="80"/>
      <c r="B849" s="86"/>
      <c r="C849" s="86"/>
      <c r="D849" s="82"/>
      <c r="E849" s="80"/>
      <c r="F849" s="80"/>
      <c r="G849" s="80"/>
      <c r="H849" s="87"/>
      <c r="I849" s="65"/>
      <c r="K849" s="67"/>
      <c r="L849" s="67"/>
      <c r="M849" s="67"/>
      <c r="N849" s="67"/>
      <c r="O849" s="67"/>
      <c r="P849" s="67"/>
      <c r="Q849" s="67"/>
      <c r="R849" s="67"/>
    </row>
    <row r="850" spans="1:18" s="66" customFormat="1">
      <c r="A850" s="80"/>
      <c r="B850" s="86"/>
      <c r="C850" s="86"/>
      <c r="D850" s="82"/>
      <c r="E850" s="80"/>
      <c r="F850" s="80"/>
      <c r="G850" s="80"/>
      <c r="H850" s="87"/>
      <c r="I850" s="65"/>
      <c r="K850" s="67"/>
      <c r="L850" s="67"/>
      <c r="M850" s="67"/>
      <c r="N850" s="67"/>
      <c r="O850" s="67"/>
      <c r="P850" s="67"/>
      <c r="Q850" s="67"/>
      <c r="R850" s="67"/>
    </row>
    <row r="851" spans="1:18" s="66" customFormat="1">
      <c r="A851" s="80"/>
      <c r="B851" s="86"/>
      <c r="C851" s="86"/>
      <c r="D851" s="82"/>
      <c r="E851" s="80"/>
      <c r="F851" s="80"/>
      <c r="G851" s="80"/>
      <c r="H851" s="87"/>
      <c r="I851" s="65"/>
      <c r="K851" s="67"/>
      <c r="L851" s="67"/>
      <c r="M851" s="67"/>
      <c r="N851" s="67"/>
      <c r="O851" s="67"/>
      <c r="P851" s="67"/>
      <c r="Q851" s="67"/>
      <c r="R851" s="67"/>
    </row>
    <row r="852" spans="1:18" s="66" customFormat="1">
      <c r="A852" s="80"/>
      <c r="B852" s="86"/>
      <c r="C852" s="86"/>
      <c r="D852" s="82"/>
      <c r="E852" s="80"/>
      <c r="F852" s="80"/>
      <c r="G852" s="80"/>
      <c r="H852" s="87"/>
      <c r="I852" s="65"/>
      <c r="K852" s="67"/>
      <c r="L852" s="67"/>
      <c r="M852" s="67"/>
      <c r="N852" s="67"/>
      <c r="O852" s="67"/>
      <c r="P852" s="67"/>
      <c r="Q852" s="67"/>
      <c r="R852" s="67"/>
    </row>
    <row r="853" spans="1:18" s="66" customFormat="1">
      <c r="A853" s="80"/>
      <c r="B853" s="86"/>
      <c r="C853" s="86"/>
      <c r="D853" s="82"/>
      <c r="E853" s="80"/>
      <c r="F853" s="80"/>
      <c r="G853" s="80"/>
      <c r="H853" s="87"/>
      <c r="I853" s="65"/>
      <c r="K853" s="67"/>
      <c r="L853" s="67"/>
      <c r="M853" s="67"/>
      <c r="N853" s="67"/>
      <c r="O853" s="67"/>
      <c r="P853" s="67"/>
      <c r="Q853" s="67"/>
      <c r="R853" s="67"/>
    </row>
    <row r="854" spans="1:18" s="66" customFormat="1">
      <c r="A854" s="80"/>
      <c r="B854" s="86"/>
      <c r="C854" s="86"/>
      <c r="D854" s="82"/>
      <c r="E854" s="80"/>
      <c r="F854" s="80"/>
      <c r="G854" s="80"/>
      <c r="H854" s="87"/>
      <c r="I854" s="65"/>
      <c r="K854" s="67"/>
      <c r="L854" s="67"/>
      <c r="M854" s="67"/>
      <c r="N854" s="67"/>
      <c r="O854" s="67"/>
      <c r="P854" s="67"/>
      <c r="Q854" s="67"/>
      <c r="R854" s="67"/>
    </row>
    <row r="855" spans="1:18" s="66" customFormat="1">
      <c r="A855" s="80"/>
      <c r="B855" s="86"/>
      <c r="C855" s="86"/>
      <c r="D855" s="82"/>
      <c r="E855" s="80"/>
      <c r="F855" s="80"/>
      <c r="G855" s="80"/>
      <c r="H855" s="87"/>
      <c r="I855" s="65"/>
      <c r="K855" s="67"/>
      <c r="L855" s="67"/>
      <c r="M855" s="67"/>
      <c r="N855" s="67"/>
      <c r="O855" s="67"/>
      <c r="P855" s="67"/>
      <c r="Q855" s="67"/>
      <c r="R855" s="67"/>
    </row>
    <row r="856" spans="1:18" s="66" customFormat="1">
      <c r="A856" s="80"/>
      <c r="B856" s="86"/>
      <c r="C856" s="86"/>
      <c r="D856" s="82"/>
      <c r="E856" s="80"/>
      <c r="F856" s="80"/>
      <c r="G856" s="80"/>
      <c r="H856" s="87"/>
      <c r="I856" s="65"/>
      <c r="K856" s="67"/>
      <c r="L856" s="67"/>
      <c r="M856" s="67"/>
      <c r="N856" s="67"/>
      <c r="O856" s="67"/>
      <c r="P856" s="67"/>
      <c r="Q856" s="67"/>
      <c r="R856" s="67"/>
    </row>
    <row r="857" spans="1:18" s="66" customFormat="1">
      <c r="A857" s="80"/>
      <c r="B857" s="86"/>
      <c r="C857" s="86"/>
      <c r="D857" s="82"/>
      <c r="E857" s="80"/>
      <c r="F857" s="80"/>
      <c r="G857" s="80"/>
      <c r="H857" s="87"/>
      <c r="I857" s="65"/>
      <c r="K857" s="67"/>
      <c r="L857" s="67"/>
      <c r="M857" s="67"/>
      <c r="N857" s="67"/>
      <c r="O857" s="67"/>
      <c r="P857" s="67"/>
      <c r="Q857" s="67"/>
      <c r="R857" s="67"/>
    </row>
    <row r="858" spans="1:18" s="66" customFormat="1">
      <c r="A858" s="80"/>
      <c r="B858" s="86"/>
      <c r="C858" s="86"/>
      <c r="D858" s="82"/>
      <c r="E858" s="80"/>
      <c r="F858" s="80"/>
      <c r="G858" s="80"/>
      <c r="H858" s="87"/>
      <c r="I858" s="65"/>
      <c r="K858" s="67"/>
      <c r="L858" s="67"/>
      <c r="M858" s="67"/>
      <c r="N858" s="67"/>
      <c r="O858" s="67"/>
      <c r="P858" s="67"/>
      <c r="Q858" s="67"/>
      <c r="R858" s="67"/>
    </row>
    <row r="859" spans="1:18" s="66" customFormat="1">
      <c r="A859" s="80"/>
      <c r="B859" s="86"/>
      <c r="C859" s="86"/>
      <c r="D859" s="82"/>
      <c r="E859" s="80"/>
      <c r="F859" s="80"/>
      <c r="G859" s="80"/>
      <c r="H859" s="87"/>
      <c r="I859" s="65"/>
      <c r="K859" s="67"/>
      <c r="L859" s="67"/>
      <c r="M859" s="67"/>
      <c r="N859" s="67"/>
      <c r="O859" s="67"/>
      <c r="P859" s="67"/>
      <c r="Q859" s="67"/>
      <c r="R859" s="67"/>
    </row>
    <row r="860" spans="1:18" s="66" customFormat="1">
      <c r="A860" s="80"/>
      <c r="B860" s="86"/>
      <c r="C860" s="86"/>
      <c r="D860" s="82"/>
      <c r="E860" s="80"/>
      <c r="F860" s="80"/>
      <c r="G860" s="80"/>
      <c r="H860" s="87"/>
      <c r="I860" s="65"/>
      <c r="K860" s="67"/>
      <c r="L860" s="67"/>
      <c r="M860" s="67"/>
      <c r="N860" s="67"/>
      <c r="O860" s="67"/>
      <c r="P860" s="67"/>
      <c r="Q860" s="67"/>
      <c r="R860" s="67"/>
    </row>
    <row r="861" spans="1:18" s="66" customFormat="1">
      <c r="A861" s="80"/>
      <c r="B861" s="86"/>
      <c r="C861" s="86"/>
      <c r="D861" s="82"/>
      <c r="E861" s="80"/>
      <c r="F861" s="80"/>
      <c r="G861" s="80"/>
      <c r="H861" s="87"/>
      <c r="I861" s="65"/>
      <c r="K861" s="67"/>
      <c r="L861" s="67"/>
      <c r="M861" s="67"/>
      <c r="N861" s="67"/>
      <c r="O861" s="67"/>
      <c r="P861" s="67"/>
      <c r="Q861" s="67"/>
      <c r="R861" s="67"/>
    </row>
    <row r="862" spans="1:18" s="66" customFormat="1">
      <c r="A862" s="80"/>
      <c r="B862" s="86"/>
      <c r="C862" s="86"/>
      <c r="D862" s="82"/>
      <c r="E862" s="80"/>
      <c r="F862" s="80"/>
      <c r="G862" s="80"/>
      <c r="H862" s="87"/>
      <c r="I862" s="65"/>
      <c r="K862" s="67"/>
      <c r="L862" s="67"/>
      <c r="M862" s="67"/>
      <c r="N862" s="67"/>
      <c r="O862" s="67"/>
      <c r="P862" s="67"/>
      <c r="Q862" s="67"/>
      <c r="R862" s="67"/>
    </row>
    <row r="863" spans="1:18" s="66" customFormat="1">
      <c r="A863" s="80"/>
      <c r="B863" s="86"/>
      <c r="C863" s="86"/>
      <c r="D863" s="82"/>
      <c r="E863" s="80"/>
      <c r="F863" s="80"/>
      <c r="G863" s="80"/>
      <c r="H863" s="87"/>
      <c r="I863" s="65"/>
      <c r="K863" s="67"/>
      <c r="L863" s="67"/>
      <c r="M863" s="67"/>
      <c r="N863" s="67"/>
      <c r="O863" s="67"/>
      <c r="P863" s="67"/>
      <c r="Q863" s="67"/>
      <c r="R863" s="67"/>
    </row>
    <row r="864" spans="1:18" s="66" customFormat="1">
      <c r="A864" s="80"/>
      <c r="B864" s="86"/>
      <c r="C864" s="86"/>
      <c r="D864" s="82"/>
      <c r="E864" s="80"/>
      <c r="F864" s="80"/>
      <c r="G864" s="80"/>
      <c r="H864" s="87"/>
      <c r="I864" s="65"/>
      <c r="K864" s="67"/>
      <c r="L864" s="67"/>
      <c r="M864" s="67"/>
      <c r="N864" s="67"/>
      <c r="O864" s="67"/>
      <c r="P864" s="67"/>
      <c r="Q864" s="67"/>
      <c r="R864" s="67"/>
    </row>
    <row r="865" spans="1:18" s="66" customFormat="1">
      <c r="A865" s="80"/>
      <c r="B865" s="86"/>
      <c r="C865" s="86"/>
      <c r="D865" s="82"/>
      <c r="E865" s="80"/>
      <c r="F865" s="80"/>
      <c r="G865" s="80"/>
      <c r="H865" s="87"/>
      <c r="I865" s="65"/>
      <c r="K865" s="67"/>
      <c r="L865" s="67"/>
      <c r="M865" s="67"/>
      <c r="N865" s="67"/>
      <c r="O865" s="67"/>
      <c r="P865" s="67"/>
      <c r="Q865" s="67"/>
      <c r="R865" s="67"/>
    </row>
    <row r="866" spans="1:18" s="66" customFormat="1">
      <c r="A866" s="80"/>
      <c r="B866" s="86"/>
      <c r="C866" s="86"/>
      <c r="D866" s="82"/>
      <c r="E866" s="80"/>
      <c r="F866" s="80"/>
      <c r="G866" s="80"/>
      <c r="H866" s="87"/>
      <c r="I866" s="65"/>
      <c r="K866" s="67"/>
      <c r="L866" s="67"/>
      <c r="M866" s="67"/>
      <c r="N866" s="67"/>
      <c r="O866" s="67"/>
      <c r="P866" s="67"/>
      <c r="Q866" s="67"/>
      <c r="R866" s="67"/>
    </row>
    <row r="867" spans="1:18" s="66" customFormat="1">
      <c r="A867" s="80"/>
      <c r="B867" s="86"/>
      <c r="C867" s="86"/>
      <c r="D867" s="82"/>
      <c r="E867" s="80"/>
      <c r="F867" s="80"/>
      <c r="G867" s="80"/>
      <c r="H867" s="87"/>
      <c r="I867" s="65"/>
      <c r="K867" s="67"/>
      <c r="L867" s="67"/>
      <c r="M867" s="67"/>
      <c r="N867" s="67"/>
      <c r="O867" s="67"/>
      <c r="P867" s="67"/>
      <c r="Q867" s="67"/>
      <c r="R867" s="67"/>
    </row>
    <row r="868" spans="1:18" s="66" customFormat="1">
      <c r="A868" s="80"/>
      <c r="B868" s="86"/>
      <c r="C868" s="86"/>
      <c r="D868" s="82"/>
      <c r="E868" s="80"/>
      <c r="F868" s="80"/>
      <c r="G868" s="80"/>
      <c r="H868" s="87"/>
      <c r="I868" s="65"/>
      <c r="K868" s="67"/>
      <c r="L868" s="67"/>
      <c r="M868" s="67"/>
      <c r="N868" s="67"/>
      <c r="O868" s="67"/>
      <c r="P868" s="67"/>
      <c r="Q868" s="67"/>
      <c r="R868" s="67"/>
    </row>
    <row r="869" spans="1:18" s="66" customFormat="1">
      <c r="A869" s="80"/>
      <c r="B869" s="86"/>
      <c r="C869" s="86"/>
      <c r="D869" s="82"/>
      <c r="E869" s="80"/>
      <c r="F869" s="80"/>
      <c r="G869" s="80"/>
      <c r="H869" s="87"/>
      <c r="I869" s="65"/>
      <c r="K869" s="67"/>
      <c r="L869" s="67"/>
      <c r="M869" s="67"/>
      <c r="N869" s="67"/>
      <c r="O869" s="67"/>
      <c r="P869" s="67"/>
      <c r="Q869" s="67"/>
      <c r="R869" s="67"/>
    </row>
    <row r="870" spans="1:18" s="66" customFormat="1">
      <c r="A870" s="80"/>
      <c r="B870" s="86"/>
      <c r="C870" s="86"/>
      <c r="D870" s="82"/>
      <c r="E870" s="80"/>
      <c r="F870" s="80"/>
      <c r="G870" s="80"/>
      <c r="H870" s="87"/>
      <c r="I870" s="65"/>
      <c r="K870" s="67"/>
      <c r="L870" s="67"/>
      <c r="M870" s="67"/>
      <c r="N870" s="67"/>
      <c r="O870" s="67"/>
      <c r="P870" s="67"/>
      <c r="Q870" s="67"/>
      <c r="R870" s="67"/>
    </row>
    <row r="871" spans="1:18" s="66" customFormat="1">
      <c r="A871" s="80"/>
      <c r="B871" s="86"/>
      <c r="C871" s="86"/>
      <c r="D871" s="82"/>
      <c r="E871" s="80"/>
      <c r="F871" s="80"/>
      <c r="G871" s="80"/>
      <c r="H871" s="87"/>
      <c r="I871" s="65"/>
      <c r="K871" s="67"/>
      <c r="L871" s="67"/>
      <c r="M871" s="67"/>
      <c r="N871" s="67"/>
      <c r="O871" s="67"/>
      <c r="P871" s="67"/>
      <c r="Q871" s="67"/>
      <c r="R871" s="67"/>
    </row>
    <row r="872" spans="1:18" s="66" customFormat="1">
      <c r="A872" s="80"/>
      <c r="B872" s="86"/>
      <c r="C872" s="86"/>
      <c r="D872" s="82"/>
      <c r="E872" s="80"/>
      <c r="F872" s="80"/>
      <c r="G872" s="80"/>
      <c r="H872" s="87"/>
      <c r="I872" s="65"/>
      <c r="K872" s="67"/>
      <c r="L872" s="67"/>
      <c r="M872" s="67"/>
      <c r="N872" s="67"/>
      <c r="O872" s="67"/>
      <c r="P872" s="67"/>
      <c r="Q872" s="67"/>
      <c r="R872" s="67"/>
    </row>
    <row r="873" spans="1:18" s="66" customFormat="1">
      <c r="A873" s="80"/>
      <c r="B873" s="86"/>
      <c r="C873" s="86"/>
      <c r="D873" s="82"/>
      <c r="E873" s="80"/>
      <c r="F873" s="80"/>
      <c r="G873" s="80"/>
      <c r="H873" s="87"/>
      <c r="I873" s="65"/>
      <c r="K873" s="67"/>
      <c r="L873" s="67"/>
      <c r="M873" s="67"/>
      <c r="N873" s="67"/>
      <c r="O873" s="67"/>
      <c r="P873" s="67"/>
      <c r="Q873" s="67"/>
      <c r="R873" s="67"/>
    </row>
    <row r="874" spans="1:18" s="66" customFormat="1">
      <c r="A874" s="80"/>
      <c r="B874" s="86"/>
      <c r="C874" s="86"/>
      <c r="D874" s="82"/>
      <c r="E874" s="80"/>
      <c r="F874" s="80"/>
      <c r="G874" s="80"/>
      <c r="H874" s="87"/>
      <c r="I874" s="65"/>
      <c r="K874" s="67"/>
      <c r="L874" s="67"/>
      <c r="M874" s="67"/>
      <c r="N874" s="67"/>
      <c r="O874" s="67"/>
      <c r="P874" s="67"/>
      <c r="Q874" s="67"/>
      <c r="R874" s="67"/>
    </row>
    <row r="875" spans="1:18" s="66" customFormat="1">
      <c r="A875" s="80"/>
      <c r="B875" s="86"/>
      <c r="C875" s="86"/>
      <c r="D875" s="82"/>
      <c r="E875" s="80"/>
      <c r="F875" s="80"/>
      <c r="G875" s="80"/>
      <c r="H875" s="87"/>
      <c r="I875" s="65"/>
      <c r="K875" s="67"/>
      <c r="L875" s="67"/>
      <c r="M875" s="67"/>
      <c r="N875" s="67"/>
      <c r="O875" s="67"/>
      <c r="P875" s="67"/>
      <c r="Q875" s="67"/>
      <c r="R875" s="67"/>
    </row>
    <row r="876" spans="1:18" s="66" customFormat="1">
      <c r="A876" s="80"/>
      <c r="B876" s="86"/>
      <c r="C876" s="86"/>
      <c r="D876" s="82"/>
      <c r="E876" s="80"/>
      <c r="F876" s="80"/>
      <c r="G876" s="80"/>
      <c r="H876" s="87"/>
      <c r="I876" s="65"/>
      <c r="K876" s="67"/>
      <c r="L876" s="67"/>
      <c r="M876" s="67"/>
      <c r="N876" s="67"/>
      <c r="O876" s="67"/>
      <c r="P876" s="67"/>
      <c r="Q876" s="67"/>
      <c r="R876" s="67"/>
    </row>
    <row r="877" spans="1:18" s="66" customFormat="1">
      <c r="A877" s="80"/>
      <c r="B877" s="86"/>
      <c r="C877" s="86"/>
      <c r="D877" s="82"/>
      <c r="E877" s="80"/>
      <c r="F877" s="80"/>
      <c r="G877" s="80"/>
      <c r="H877" s="87"/>
      <c r="I877" s="65"/>
      <c r="K877" s="67"/>
      <c r="L877" s="67"/>
      <c r="M877" s="67"/>
      <c r="N877" s="67"/>
      <c r="O877" s="67"/>
      <c r="P877" s="67"/>
      <c r="Q877" s="67"/>
      <c r="R877" s="67"/>
    </row>
    <row r="878" spans="1:18" s="66" customFormat="1">
      <c r="A878" s="80"/>
      <c r="B878" s="86"/>
      <c r="C878" s="86"/>
      <c r="D878" s="82"/>
      <c r="E878" s="80"/>
      <c r="F878" s="80"/>
      <c r="G878" s="80"/>
      <c r="H878" s="87"/>
      <c r="I878" s="65"/>
      <c r="K878" s="67"/>
      <c r="L878" s="67"/>
      <c r="M878" s="67"/>
      <c r="N878" s="67"/>
      <c r="O878" s="67"/>
      <c r="P878" s="67"/>
      <c r="Q878" s="67"/>
      <c r="R878" s="67"/>
    </row>
    <row r="879" spans="1:18" s="66" customFormat="1">
      <c r="A879" s="80"/>
      <c r="B879" s="86"/>
      <c r="C879" s="86"/>
      <c r="D879" s="82"/>
      <c r="E879" s="80"/>
      <c r="F879" s="80"/>
      <c r="G879" s="80"/>
      <c r="H879" s="87"/>
      <c r="I879" s="65"/>
      <c r="K879" s="67"/>
      <c r="L879" s="67"/>
      <c r="M879" s="67"/>
      <c r="N879" s="67"/>
      <c r="O879" s="67"/>
      <c r="P879" s="67"/>
      <c r="Q879" s="67"/>
      <c r="R879" s="67"/>
    </row>
    <row r="880" spans="1:18" s="66" customFormat="1">
      <c r="A880" s="80"/>
      <c r="B880" s="86"/>
      <c r="C880" s="86"/>
      <c r="D880" s="82"/>
      <c r="E880" s="80"/>
      <c r="F880" s="80"/>
      <c r="G880" s="80"/>
      <c r="H880" s="87"/>
      <c r="I880" s="65"/>
      <c r="K880" s="67"/>
      <c r="L880" s="67"/>
      <c r="M880" s="67"/>
      <c r="N880" s="67"/>
      <c r="O880" s="67"/>
      <c r="P880" s="67"/>
      <c r="Q880" s="67"/>
      <c r="R880" s="67"/>
    </row>
    <row r="881" spans="1:18" s="66" customFormat="1">
      <c r="A881" s="80"/>
      <c r="B881" s="86"/>
      <c r="C881" s="86"/>
      <c r="D881" s="82"/>
      <c r="E881" s="80"/>
      <c r="F881" s="80"/>
      <c r="G881" s="80"/>
      <c r="H881" s="87"/>
      <c r="I881" s="65"/>
      <c r="K881" s="67"/>
      <c r="L881" s="67"/>
      <c r="M881" s="67"/>
      <c r="N881" s="67"/>
      <c r="O881" s="67"/>
      <c r="P881" s="67"/>
      <c r="Q881" s="67"/>
      <c r="R881" s="67"/>
    </row>
    <row r="882" spans="1:18" s="66" customFormat="1">
      <c r="A882" s="80"/>
      <c r="B882" s="86"/>
      <c r="C882" s="86"/>
      <c r="D882" s="82"/>
      <c r="E882" s="80"/>
      <c r="F882" s="80"/>
      <c r="G882" s="80"/>
      <c r="H882" s="87"/>
      <c r="I882" s="65"/>
      <c r="K882" s="67"/>
      <c r="L882" s="67"/>
      <c r="M882" s="67"/>
      <c r="N882" s="67"/>
      <c r="O882" s="67"/>
      <c r="P882" s="67"/>
      <c r="Q882" s="67"/>
      <c r="R882" s="67"/>
    </row>
    <row r="883" spans="1:18" s="66" customFormat="1">
      <c r="A883" s="80"/>
      <c r="B883" s="86"/>
      <c r="C883" s="86"/>
      <c r="D883" s="82"/>
      <c r="E883" s="80"/>
      <c r="F883" s="80"/>
      <c r="G883" s="80"/>
      <c r="H883" s="87"/>
      <c r="I883" s="65"/>
      <c r="K883" s="67"/>
      <c r="L883" s="67"/>
      <c r="M883" s="67"/>
      <c r="N883" s="67"/>
      <c r="O883" s="67"/>
      <c r="P883" s="67"/>
      <c r="Q883" s="67"/>
      <c r="R883" s="67"/>
    </row>
    <row r="884" spans="1:18" s="66" customFormat="1">
      <c r="A884" s="80"/>
      <c r="B884" s="86"/>
      <c r="C884" s="86"/>
      <c r="D884" s="82"/>
      <c r="E884" s="80"/>
      <c r="F884" s="80"/>
      <c r="G884" s="80"/>
      <c r="H884" s="87"/>
      <c r="I884" s="65"/>
      <c r="K884" s="67"/>
      <c r="L884" s="67"/>
      <c r="M884" s="67"/>
      <c r="N884" s="67"/>
      <c r="O884" s="67"/>
      <c r="P884" s="67"/>
      <c r="Q884" s="67"/>
      <c r="R884" s="67"/>
    </row>
    <row r="885" spans="1:18" s="66" customFormat="1">
      <c r="A885" s="80"/>
      <c r="B885" s="86"/>
      <c r="C885" s="86"/>
      <c r="D885" s="82"/>
      <c r="E885" s="80"/>
      <c r="F885" s="80"/>
      <c r="G885" s="80"/>
      <c r="H885" s="87"/>
      <c r="I885" s="65"/>
      <c r="K885" s="67"/>
      <c r="L885" s="67"/>
      <c r="M885" s="67"/>
      <c r="N885" s="67"/>
      <c r="O885" s="67"/>
      <c r="P885" s="67"/>
      <c r="Q885" s="67"/>
      <c r="R885" s="67"/>
    </row>
    <row r="886" spans="1:18" s="66" customFormat="1">
      <c r="A886" s="80"/>
      <c r="B886" s="86"/>
      <c r="C886" s="86"/>
      <c r="D886" s="82"/>
      <c r="E886" s="80"/>
      <c r="F886" s="80"/>
      <c r="G886" s="80"/>
      <c r="H886" s="87"/>
      <c r="I886" s="65"/>
      <c r="K886" s="67"/>
      <c r="L886" s="67"/>
      <c r="M886" s="67"/>
      <c r="N886" s="67"/>
      <c r="O886" s="67"/>
      <c r="P886" s="67"/>
      <c r="Q886" s="67"/>
      <c r="R886" s="67"/>
    </row>
    <row r="887" spans="1:18" s="66" customFormat="1">
      <c r="A887" s="80"/>
      <c r="B887" s="86"/>
      <c r="C887" s="86"/>
      <c r="D887" s="82"/>
      <c r="E887" s="80"/>
      <c r="F887" s="80"/>
      <c r="G887" s="80"/>
      <c r="H887" s="87"/>
      <c r="I887" s="65"/>
      <c r="K887" s="67"/>
      <c r="L887" s="67"/>
      <c r="M887" s="67"/>
      <c r="N887" s="67"/>
      <c r="O887" s="67"/>
      <c r="P887" s="67"/>
      <c r="Q887" s="67"/>
      <c r="R887" s="67"/>
    </row>
    <row r="888" spans="1:18" s="66" customFormat="1">
      <c r="A888" s="80"/>
      <c r="B888" s="86"/>
      <c r="C888" s="86"/>
      <c r="D888" s="82"/>
      <c r="E888" s="80"/>
      <c r="F888" s="80"/>
      <c r="G888" s="80"/>
      <c r="H888" s="87"/>
      <c r="I888" s="65"/>
      <c r="K888" s="67"/>
      <c r="L888" s="67"/>
      <c r="M888" s="67"/>
      <c r="N888" s="67"/>
      <c r="O888" s="67"/>
      <c r="P888" s="67"/>
      <c r="Q888" s="67"/>
      <c r="R888" s="67"/>
    </row>
    <row r="889" spans="1:18" s="66" customFormat="1">
      <c r="A889" s="80"/>
      <c r="B889" s="86"/>
      <c r="C889" s="86"/>
      <c r="D889" s="82"/>
      <c r="E889" s="80"/>
      <c r="F889" s="80"/>
      <c r="G889" s="80"/>
      <c r="H889" s="87"/>
      <c r="I889" s="65"/>
      <c r="K889" s="67"/>
      <c r="L889" s="67"/>
      <c r="M889" s="67"/>
      <c r="N889" s="67"/>
      <c r="O889" s="67"/>
      <c r="P889" s="67"/>
      <c r="Q889" s="67"/>
      <c r="R889" s="67"/>
    </row>
    <row r="890" spans="1:18" s="66" customFormat="1">
      <c r="A890" s="80"/>
      <c r="B890" s="86"/>
      <c r="C890" s="86"/>
      <c r="D890" s="82"/>
      <c r="E890" s="80"/>
      <c r="F890" s="80"/>
      <c r="G890" s="80"/>
      <c r="H890" s="87"/>
      <c r="I890" s="65"/>
      <c r="K890" s="67"/>
      <c r="L890" s="67"/>
      <c r="M890" s="67"/>
      <c r="N890" s="67"/>
      <c r="O890" s="67"/>
      <c r="P890" s="67"/>
      <c r="Q890" s="67"/>
      <c r="R890" s="67"/>
    </row>
    <row r="891" spans="1:18" s="66" customFormat="1">
      <c r="A891" s="80"/>
      <c r="B891" s="86"/>
      <c r="C891" s="86"/>
      <c r="D891" s="82"/>
      <c r="E891" s="80"/>
      <c r="F891" s="80"/>
      <c r="G891" s="80"/>
      <c r="H891" s="87"/>
      <c r="I891" s="65"/>
      <c r="K891" s="67"/>
      <c r="L891" s="67"/>
      <c r="M891" s="67"/>
      <c r="N891" s="67"/>
      <c r="O891" s="67"/>
      <c r="P891" s="67"/>
      <c r="Q891" s="67"/>
      <c r="R891" s="67"/>
    </row>
    <row r="892" spans="1:18" s="66" customFormat="1">
      <c r="A892" s="80"/>
      <c r="B892" s="86"/>
      <c r="C892" s="86"/>
      <c r="D892" s="82"/>
      <c r="E892" s="80"/>
      <c r="F892" s="80"/>
      <c r="G892" s="80"/>
      <c r="H892" s="87"/>
      <c r="I892" s="65"/>
      <c r="K892" s="67"/>
      <c r="L892" s="67"/>
      <c r="M892" s="67"/>
      <c r="N892" s="67"/>
      <c r="O892" s="67"/>
      <c r="P892" s="67"/>
      <c r="Q892" s="67"/>
      <c r="R892" s="67"/>
    </row>
    <row r="893" spans="1:18" s="66" customFormat="1">
      <c r="A893" s="80"/>
      <c r="B893" s="86"/>
      <c r="C893" s="86"/>
      <c r="D893" s="82"/>
      <c r="E893" s="80"/>
      <c r="F893" s="80"/>
      <c r="G893" s="80"/>
      <c r="H893" s="87"/>
      <c r="I893" s="65"/>
      <c r="K893" s="67"/>
      <c r="L893" s="67"/>
      <c r="M893" s="67"/>
      <c r="N893" s="67"/>
      <c r="O893" s="67"/>
      <c r="P893" s="67"/>
      <c r="Q893" s="67"/>
      <c r="R893" s="67"/>
    </row>
    <row r="894" spans="1:18" s="66" customFormat="1">
      <c r="A894" s="80"/>
      <c r="B894" s="86"/>
      <c r="C894" s="86"/>
      <c r="D894" s="82"/>
      <c r="E894" s="80"/>
      <c r="F894" s="80"/>
      <c r="G894" s="80"/>
      <c r="H894" s="87"/>
      <c r="I894" s="65"/>
      <c r="K894" s="67"/>
      <c r="L894" s="67"/>
      <c r="M894" s="67"/>
      <c r="N894" s="67"/>
      <c r="O894" s="67"/>
      <c r="P894" s="67"/>
      <c r="Q894" s="67"/>
      <c r="R894" s="67"/>
    </row>
    <row r="895" spans="1:18" s="66" customFormat="1">
      <c r="A895" s="80"/>
      <c r="B895" s="86"/>
      <c r="C895" s="86"/>
      <c r="D895" s="82"/>
      <c r="E895" s="80"/>
      <c r="F895" s="80"/>
      <c r="G895" s="80"/>
      <c r="H895" s="87"/>
      <c r="I895" s="65"/>
      <c r="K895" s="67"/>
      <c r="L895" s="67"/>
      <c r="M895" s="67"/>
      <c r="N895" s="67"/>
      <c r="O895" s="67"/>
      <c r="P895" s="67"/>
      <c r="Q895" s="67"/>
      <c r="R895" s="67"/>
    </row>
    <row r="896" spans="1:18" s="66" customFormat="1">
      <c r="A896" s="80"/>
      <c r="B896" s="86"/>
      <c r="C896" s="86"/>
      <c r="D896" s="82"/>
      <c r="E896" s="80"/>
      <c r="F896" s="80"/>
      <c r="G896" s="80"/>
      <c r="H896" s="87"/>
      <c r="I896" s="65"/>
      <c r="K896" s="67"/>
      <c r="L896" s="67"/>
      <c r="M896" s="67"/>
      <c r="N896" s="67"/>
      <c r="O896" s="67"/>
      <c r="P896" s="67"/>
      <c r="Q896" s="67"/>
      <c r="R896" s="67"/>
    </row>
    <row r="897" spans="1:18" s="66" customFormat="1">
      <c r="A897" s="80"/>
      <c r="B897" s="86"/>
      <c r="C897" s="86"/>
      <c r="D897" s="82"/>
      <c r="E897" s="80"/>
      <c r="F897" s="80"/>
      <c r="G897" s="80"/>
      <c r="H897" s="87"/>
      <c r="I897" s="65"/>
      <c r="K897" s="67"/>
      <c r="L897" s="67"/>
      <c r="M897" s="67"/>
      <c r="N897" s="67"/>
      <c r="O897" s="67"/>
      <c r="P897" s="67"/>
      <c r="Q897" s="67"/>
      <c r="R897" s="67"/>
    </row>
    <row r="898" spans="1:18" s="66" customFormat="1">
      <c r="A898" s="80"/>
      <c r="B898" s="86"/>
      <c r="C898" s="86"/>
      <c r="D898" s="82"/>
      <c r="E898" s="80"/>
      <c r="F898" s="80"/>
      <c r="G898" s="80"/>
      <c r="H898" s="87"/>
      <c r="I898" s="65"/>
      <c r="K898" s="67"/>
      <c r="L898" s="67"/>
      <c r="M898" s="67"/>
      <c r="N898" s="67"/>
      <c r="O898" s="67"/>
      <c r="P898" s="67"/>
      <c r="Q898" s="67"/>
      <c r="R898" s="67"/>
    </row>
    <row r="899" spans="1:18" s="66" customFormat="1">
      <c r="A899" s="80"/>
      <c r="B899" s="86"/>
      <c r="C899" s="86"/>
      <c r="D899" s="82"/>
      <c r="E899" s="80"/>
      <c r="F899" s="80"/>
      <c r="G899" s="80"/>
      <c r="H899" s="87"/>
      <c r="I899" s="65"/>
      <c r="K899" s="67"/>
      <c r="L899" s="67"/>
      <c r="M899" s="67"/>
      <c r="N899" s="67"/>
      <c r="O899" s="67"/>
      <c r="P899" s="67"/>
      <c r="Q899" s="67"/>
      <c r="R899" s="67"/>
    </row>
    <row r="900" spans="1:18" s="66" customFormat="1">
      <c r="A900" s="80"/>
      <c r="B900" s="86"/>
      <c r="C900" s="86"/>
      <c r="D900" s="82"/>
      <c r="E900" s="80"/>
      <c r="F900" s="80"/>
      <c r="G900" s="80"/>
      <c r="H900" s="87"/>
      <c r="I900" s="65"/>
      <c r="K900" s="67"/>
      <c r="L900" s="67"/>
      <c r="M900" s="67"/>
      <c r="N900" s="67"/>
      <c r="O900" s="67"/>
      <c r="P900" s="67"/>
      <c r="Q900" s="67"/>
      <c r="R900" s="67"/>
    </row>
    <row r="901" spans="1:18" s="66" customFormat="1">
      <c r="A901" s="80"/>
      <c r="B901" s="86"/>
      <c r="C901" s="86"/>
      <c r="D901" s="82"/>
      <c r="E901" s="80"/>
      <c r="F901" s="80"/>
      <c r="G901" s="80"/>
      <c r="H901" s="87"/>
      <c r="I901" s="65"/>
      <c r="K901" s="67"/>
      <c r="L901" s="67"/>
      <c r="M901" s="67"/>
      <c r="N901" s="67"/>
      <c r="O901" s="67"/>
      <c r="P901" s="67"/>
      <c r="Q901" s="67"/>
      <c r="R901" s="67"/>
    </row>
    <row r="902" spans="1:18" s="66" customFormat="1">
      <c r="A902" s="80"/>
      <c r="B902" s="86"/>
      <c r="C902" s="86"/>
      <c r="D902" s="82"/>
      <c r="E902" s="80"/>
      <c r="F902" s="80"/>
      <c r="G902" s="80"/>
      <c r="H902" s="87"/>
      <c r="I902" s="65"/>
      <c r="K902" s="67"/>
      <c r="L902" s="67"/>
      <c r="M902" s="67"/>
      <c r="N902" s="67"/>
      <c r="O902" s="67"/>
      <c r="P902" s="67"/>
      <c r="Q902" s="67"/>
      <c r="R902" s="67"/>
    </row>
    <row r="903" spans="1:18" s="66" customFormat="1">
      <c r="A903" s="80"/>
      <c r="B903" s="86"/>
      <c r="C903" s="86"/>
      <c r="D903" s="82"/>
      <c r="E903" s="80"/>
      <c r="F903" s="80"/>
      <c r="G903" s="80"/>
      <c r="H903" s="87"/>
      <c r="I903" s="65"/>
      <c r="K903" s="67"/>
      <c r="L903" s="67"/>
      <c r="M903" s="67"/>
      <c r="N903" s="67"/>
      <c r="O903" s="67"/>
      <c r="P903" s="67"/>
      <c r="Q903" s="67"/>
      <c r="R903" s="67"/>
    </row>
    <row r="904" spans="1:18" s="66" customFormat="1">
      <c r="A904" s="80"/>
      <c r="B904" s="86"/>
      <c r="C904" s="86"/>
      <c r="D904" s="82"/>
      <c r="E904" s="80"/>
      <c r="F904" s="80"/>
      <c r="G904" s="80"/>
      <c r="H904" s="87"/>
      <c r="I904" s="65"/>
      <c r="K904" s="67"/>
      <c r="L904" s="67"/>
      <c r="M904" s="67"/>
      <c r="N904" s="67"/>
      <c r="O904" s="67"/>
      <c r="P904" s="67"/>
      <c r="Q904" s="67"/>
      <c r="R904" s="67"/>
    </row>
    <row r="905" spans="1:18" s="66" customFormat="1">
      <c r="A905" s="80"/>
      <c r="B905" s="86"/>
      <c r="C905" s="86"/>
      <c r="D905" s="82"/>
      <c r="E905" s="80"/>
      <c r="F905" s="80"/>
      <c r="G905" s="80"/>
      <c r="H905" s="87"/>
      <c r="I905" s="65"/>
      <c r="K905" s="67"/>
      <c r="L905" s="67"/>
      <c r="M905" s="67"/>
      <c r="N905" s="67"/>
      <c r="O905" s="67"/>
      <c r="P905" s="67"/>
      <c r="Q905" s="67"/>
      <c r="R905" s="67"/>
    </row>
    <row r="906" spans="1:18" s="66" customFormat="1">
      <c r="A906" s="80"/>
      <c r="B906" s="86"/>
      <c r="C906" s="86"/>
      <c r="D906" s="82"/>
      <c r="E906" s="80"/>
      <c r="F906" s="80"/>
      <c r="G906" s="80"/>
      <c r="H906" s="87"/>
      <c r="I906" s="65"/>
      <c r="K906" s="67"/>
      <c r="L906" s="67"/>
      <c r="M906" s="67"/>
      <c r="N906" s="67"/>
      <c r="O906" s="67"/>
      <c r="P906" s="67"/>
      <c r="Q906" s="67"/>
      <c r="R906" s="67"/>
    </row>
    <row r="907" spans="1:18" s="66" customFormat="1">
      <c r="A907" s="80"/>
      <c r="B907" s="86"/>
      <c r="C907" s="86"/>
      <c r="D907" s="82"/>
      <c r="E907" s="80"/>
      <c r="F907" s="80"/>
      <c r="G907" s="80"/>
      <c r="H907" s="87"/>
      <c r="I907" s="65"/>
      <c r="K907" s="67"/>
      <c r="L907" s="67"/>
      <c r="M907" s="67"/>
      <c r="N907" s="67"/>
      <c r="O907" s="67"/>
      <c r="P907" s="67"/>
      <c r="Q907" s="67"/>
      <c r="R907" s="67"/>
    </row>
    <row r="908" spans="1:18" s="66" customFormat="1">
      <c r="A908" s="80"/>
      <c r="B908" s="86"/>
      <c r="C908" s="86"/>
      <c r="D908" s="82"/>
      <c r="E908" s="80"/>
      <c r="F908" s="80"/>
      <c r="G908" s="80"/>
      <c r="H908" s="87"/>
      <c r="I908" s="65"/>
      <c r="K908" s="67"/>
      <c r="L908" s="67"/>
      <c r="M908" s="67"/>
      <c r="N908" s="67"/>
      <c r="O908" s="67"/>
      <c r="P908" s="67"/>
      <c r="Q908" s="67"/>
      <c r="R908" s="67"/>
    </row>
    <row r="909" spans="1:18" s="66" customFormat="1">
      <c r="A909" s="80"/>
      <c r="B909" s="86"/>
      <c r="C909" s="86"/>
      <c r="D909" s="82"/>
      <c r="E909" s="80"/>
      <c r="F909" s="80"/>
      <c r="G909" s="80"/>
      <c r="H909" s="87"/>
      <c r="I909" s="65"/>
      <c r="K909" s="67"/>
      <c r="L909" s="67"/>
      <c r="M909" s="67"/>
      <c r="N909" s="67"/>
      <c r="O909" s="67"/>
      <c r="P909" s="67"/>
      <c r="Q909" s="67"/>
      <c r="R909" s="67"/>
    </row>
    <row r="910" spans="1:18" s="66" customFormat="1">
      <c r="A910" s="80"/>
      <c r="B910" s="86"/>
      <c r="C910" s="86"/>
      <c r="D910" s="82"/>
      <c r="E910" s="80"/>
      <c r="F910" s="80"/>
      <c r="G910" s="80"/>
      <c r="H910" s="87"/>
      <c r="I910" s="65"/>
      <c r="K910" s="67"/>
      <c r="L910" s="67"/>
      <c r="M910" s="67"/>
      <c r="N910" s="67"/>
      <c r="O910" s="67"/>
      <c r="P910" s="67"/>
      <c r="Q910" s="67"/>
      <c r="R910" s="67"/>
    </row>
    <row r="911" spans="1:18" s="66" customFormat="1">
      <c r="A911" s="80"/>
      <c r="B911" s="86"/>
      <c r="C911" s="86"/>
      <c r="D911" s="82"/>
      <c r="E911" s="80"/>
      <c r="F911" s="80"/>
      <c r="G911" s="80"/>
      <c r="H911" s="87"/>
      <c r="I911" s="65"/>
      <c r="K911" s="67"/>
      <c r="L911" s="67"/>
      <c r="M911" s="67"/>
      <c r="N911" s="67"/>
      <c r="O911" s="67"/>
      <c r="P911" s="67"/>
      <c r="Q911" s="67"/>
      <c r="R911" s="67"/>
    </row>
    <row r="912" spans="1:18" s="66" customFormat="1">
      <c r="A912" s="80"/>
      <c r="B912" s="86"/>
      <c r="C912" s="86"/>
      <c r="D912" s="82"/>
      <c r="E912" s="80"/>
      <c r="F912" s="80"/>
      <c r="G912" s="80"/>
      <c r="H912" s="87"/>
      <c r="I912" s="65"/>
      <c r="K912" s="67"/>
      <c r="L912" s="67"/>
      <c r="M912" s="67"/>
      <c r="N912" s="67"/>
      <c r="O912" s="67"/>
      <c r="P912" s="67"/>
      <c r="Q912" s="67"/>
      <c r="R912" s="67"/>
    </row>
    <row r="913" spans="1:18" s="66" customFormat="1">
      <c r="A913" s="80"/>
      <c r="B913" s="86"/>
      <c r="C913" s="86"/>
      <c r="D913" s="82"/>
      <c r="E913" s="80"/>
      <c r="F913" s="80"/>
      <c r="G913" s="80"/>
      <c r="H913" s="87"/>
      <c r="I913" s="65"/>
      <c r="K913" s="67"/>
      <c r="L913" s="67"/>
      <c r="M913" s="67"/>
      <c r="N913" s="67"/>
      <c r="O913" s="67"/>
      <c r="P913" s="67"/>
      <c r="Q913" s="67"/>
      <c r="R913" s="67"/>
    </row>
    <row r="914" spans="1:18" s="66" customFormat="1">
      <c r="A914" s="80"/>
      <c r="B914" s="86"/>
      <c r="C914" s="86"/>
      <c r="D914" s="82"/>
      <c r="E914" s="80"/>
      <c r="F914" s="80"/>
      <c r="G914" s="80"/>
      <c r="H914" s="87"/>
      <c r="I914" s="65"/>
      <c r="K914" s="67"/>
      <c r="L914" s="67"/>
      <c r="M914" s="67"/>
      <c r="N914" s="67"/>
      <c r="O914" s="67"/>
      <c r="P914" s="67"/>
      <c r="Q914" s="67"/>
      <c r="R914" s="67"/>
    </row>
    <row r="915" spans="1:18" s="66" customFormat="1">
      <c r="A915" s="80"/>
      <c r="B915" s="86"/>
      <c r="C915" s="86"/>
      <c r="D915" s="82"/>
      <c r="E915" s="80"/>
      <c r="F915" s="80"/>
      <c r="G915" s="80"/>
      <c r="H915" s="87"/>
      <c r="I915" s="65"/>
      <c r="K915" s="67"/>
      <c r="L915" s="67"/>
      <c r="M915" s="67"/>
      <c r="N915" s="67"/>
      <c r="O915" s="67"/>
      <c r="P915" s="67"/>
      <c r="Q915" s="67"/>
      <c r="R915" s="67"/>
    </row>
    <row r="916" spans="1:18" s="66" customFormat="1">
      <c r="A916" s="80"/>
      <c r="B916" s="86"/>
      <c r="C916" s="86"/>
      <c r="D916" s="82"/>
      <c r="E916" s="80"/>
      <c r="F916" s="80"/>
      <c r="G916" s="80"/>
      <c r="H916" s="87"/>
      <c r="I916" s="65"/>
      <c r="K916" s="67"/>
      <c r="L916" s="67"/>
      <c r="M916" s="67"/>
      <c r="N916" s="67"/>
      <c r="O916" s="67"/>
      <c r="P916" s="67"/>
      <c r="Q916" s="67"/>
      <c r="R916" s="67"/>
    </row>
    <row r="917" spans="1:18" s="66" customFormat="1">
      <c r="A917" s="80"/>
      <c r="B917" s="86"/>
      <c r="C917" s="86"/>
      <c r="D917" s="82"/>
      <c r="E917" s="80"/>
      <c r="F917" s="80"/>
      <c r="G917" s="80"/>
      <c r="H917" s="87"/>
      <c r="I917" s="65"/>
      <c r="K917" s="67"/>
      <c r="L917" s="67"/>
      <c r="M917" s="67"/>
      <c r="N917" s="67"/>
      <c r="O917" s="67"/>
      <c r="P917" s="67"/>
      <c r="Q917" s="67"/>
      <c r="R917" s="67"/>
    </row>
    <row r="918" spans="1:18" s="66" customFormat="1">
      <c r="A918" s="80"/>
      <c r="B918" s="86"/>
      <c r="C918" s="86"/>
      <c r="D918" s="82"/>
      <c r="E918" s="80"/>
      <c r="F918" s="80"/>
      <c r="G918" s="80"/>
      <c r="H918" s="87"/>
      <c r="I918" s="65"/>
      <c r="K918" s="67"/>
      <c r="L918" s="67"/>
      <c r="M918" s="67"/>
      <c r="N918" s="67"/>
      <c r="O918" s="67"/>
      <c r="P918" s="67"/>
      <c r="Q918" s="67"/>
      <c r="R918" s="67"/>
    </row>
    <row r="919" spans="1:18" s="66" customFormat="1">
      <c r="A919" s="80"/>
      <c r="B919" s="86"/>
      <c r="C919" s="86"/>
      <c r="D919" s="82"/>
      <c r="E919" s="80"/>
      <c r="F919" s="80"/>
      <c r="G919" s="80"/>
      <c r="H919" s="87"/>
      <c r="I919" s="65"/>
      <c r="K919" s="67"/>
      <c r="L919" s="67"/>
      <c r="M919" s="67"/>
      <c r="N919" s="67"/>
      <c r="O919" s="67"/>
      <c r="P919" s="67"/>
      <c r="Q919" s="67"/>
      <c r="R919" s="67"/>
    </row>
    <row r="920" spans="1:18" s="66" customFormat="1">
      <c r="A920" s="80"/>
      <c r="B920" s="86"/>
      <c r="C920" s="86"/>
      <c r="D920" s="82"/>
      <c r="E920" s="80"/>
      <c r="F920" s="80"/>
      <c r="G920" s="80"/>
      <c r="H920" s="87"/>
      <c r="I920" s="65"/>
      <c r="K920" s="67"/>
      <c r="L920" s="67"/>
      <c r="M920" s="67"/>
      <c r="N920" s="67"/>
      <c r="O920" s="67"/>
      <c r="P920" s="67"/>
      <c r="Q920" s="67"/>
      <c r="R920" s="67"/>
    </row>
    <row r="921" spans="1:18" s="66" customFormat="1">
      <c r="A921" s="80"/>
      <c r="B921" s="86"/>
      <c r="C921" s="86"/>
      <c r="D921" s="82"/>
      <c r="E921" s="80"/>
      <c r="F921" s="80"/>
      <c r="G921" s="80"/>
      <c r="H921" s="87"/>
      <c r="I921" s="65"/>
      <c r="K921" s="67"/>
      <c r="L921" s="67"/>
      <c r="M921" s="67"/>
      <c r="N921" s="67"/>
      <c r="O921" s="67"/>
      <c r="P921" s="67"/>
      <c r="Q921" s="67"/>
      <c r="R921" s="67"/>
    </row>
    <row r="922" spans="1:18" s="66" customFormat="1">
      <c r="A922" s="80"/>
      <c r="B922" s="86"/>
      <c r="C922" s="86"/>
      <c r="D922" s="82"/>
      <c r="E922" s="80"/>
      <c r="F922" s="80"/>
      <c r="G922" s="80"/>
      <c r="H922" s="87"/>
      <c r="I922" s="65"/>
      <c r="K922" s="67"/>
      <c r="L922" s="67"/>
      <c r="M922" s="67"/>
      <c r="N922" s="67"/>
      <c r="O922" s="67"/>
      <c r="P922" s="67"/>
      <c r="Q922" s="67"/>
      <c r="R922" s="67"/>
    </row>
    <row r="923" spans="1:18" s="66" customFormat="1">
      <c r="A923" s="80"/>
      <c r="B923" s="86"/>
      <c r="C923" s="86"/>
      <c r="D923" s="82"/>
      <c r="E923" s="80"/>
      <c r="F923" s="80"/>
      <c r="G923" s="80"/>
      <c r="H923" s="87"/>
      <c r="I923" s="65"/>
      <c r="K923" s="67"/>
      <c r="L923" s="67"/>
      <c r="M923" s="67"/>
      <c r="N923" s="67"/>
      <c r="O923" s="67"/>
      <c r="P923" s="67"/>
      <c r="Q923" s="67"/>
      <c r="R923" s="67"/>
    </row>
    <row r="924" spans="1:18" s="66" customFormat="1">
      <c r="A924" s="80"/>
      <c r="B924" s="86"/>
      <c r="C924" s="86"/>
      <c r="D924" s="82"/>
      <c r="E924" s="80"/>
      <c r="F924" s="80"/>
      <c r="G924" s="80"/>
      <c r="H924" s="87"/>
      <c r="I924" s="65"/>
      <c r="K924" s="67"/>
      <c r="L924" s="67"/>
      <c r="M924" s="67"/>
      <c r="N924" s="67"/>
      <c r="O924" s="67"/>
      <c r="P924" s="67"/>
      <c r="Q924" s="67"/>
      <c r="R924" s="67"/>
    </row>
    <row r="925" spans="1:18" s="66" customFormat="1">
      <c r="A925" s="80"/>
      <c r="B925" s="86"/>
      <c r="C925" s="86"/>
      <c r="D925" s="82"/>
      <c r="E925" s="80"/>
      <c r="F925" s="80"/>
      <c r="G925" s="80"/>
      <c r="H925" s="87"/>
      <c r="I925" s="65"/>
      <c r="K925" s="67"/>
      <c r="L925" s="67"/>
      <c r="M925" s="67"/>
      <c r="N925" s="67"/>
      <c r="O925" s="67"/>
      <c r="P925" s="67"/>
      <c r="Q925" s="67"/>
      <c r="R925" s="67"/>
    </row>
    <row r="926" spans="1:18" s="66" customFormat="1">
      <c r="A926" s="80"/>
      <c r="B926" s="86"/>
      <c r="C926" s="86"/>
      <c r="D926" s="82"/>
      <c r="E926" s="80"/>
      <c r="F926" s="80"/>
      <c r="G926" s="80"/>
      <c r="H926" s="87"/>
      <c r="I926" s="65"/>
      <c r="K926" s="67"/>
      <c r="L926" s="67"/>
      <c r="M926" s="67"/>
      <c r="N926" s="67"/>
      <c r="O926" s="67"/>
      <c r="P926" s="67"/>
      <c r="Q926" s="67"/>
      <c r="R926" s="67"/>
    </row>
    <row r="927" spans="1:18" s="66" customFormat="1">
      <c r="A927" s="80"/>
      <c r="B927" s="86"/>
      <c r="C927" s="86"/>
      <c r="D927" s="82"/>
      <c r="E927" s="80"/>
      <c r="F927" s="80"/>
      <c r="G927" s="80"/>
      <c r="H927" s="87"/>
      <c r="I927" s="65"/>
      <c r="K927" s="67"/>
      <c r="L927" s="67"/>
      <c r="M927" s="67"/>
      <c r="N927" s="67"/>
      <c r="O927" s="67"/>
      <c r="P927" s="67"/>
      <c r="Q927" s="67"/>
      <c r="R927" s="67"/>
    </row>
    <row r="928" spans="1:18" s="66" customFormat="1">
      <c r="A928" s="80"/>
      <c r="B928" s="86"/>
      <c r="C928" s="86"/>
      <c r="D928" s="82"/>
      <c r="E928" s="80"/>
      <c r="F928" s="80"/>
      <c r="G928" s="80"/>
      <c r="H928" s="87"/>
      <c r="I928" s="65"/>
      <c r="K928" s="67"/>
      <c r="L928" s="67"/>
      <c r="M928" s="67"/>
      <c r="N928" s="67"/>
      <c r="O928" s="67"/>
      <c r="P928" s="67"/>
      <c r="Q928" s="67"/>
      <c r="R928" s="67"/>
    </row>
    <row r="929" spans="1:18" s="66" customFormat="1">
      <c r="A929" s="80"/>
      <c r="B929" s="86"/>
      <c r="C929" s="86"/>
      <c r="D929" s="82"/>
      <c r="E929" s="80"/>
      <c r="F929" s="80"/>
      <c r="G929" s="80"/>
      <c r="H929" s="87"/>
      <c r="I929" s="65"/>
      <c r="K929" s="67"/>
      <c r="L929" s="67"/>
      <c r="M929" s="67"/>
      <c r="N929" s="67"/>
      <c r="O929" s="67"/>
      <c r="P929" s="67"/>
      <c r="Q929" s="67"/>
      <c r="R929" s="67"/>
    </row>
    <row r="930" spans="1:18" s="66" customFormat="1">
      <c r="A930" s="80"/>
      <c r="B930" s="86"/>
      <c r="C930" s="86"/>
      <c r="D930" s="82"/>
      <c r="E930" s="80"/>
      <c r="F930" s="80"/>
      <c r="G930" s="80"/>
      <c r="H930" s="87"/>
      <c r="I930" s="65"/>
      <c r="K930" s="67"/>
      <c r="L930" s="67"/>
      <c r="M930" s="67"/>
      <c r="N930" s="67"/>
      <c r="O930" s="67"/>
      <c r="P930" s="67"/>
      <c r="Q930" s="67"/>
      <c r="R930" s="67"/>
    </row>
    <row r="931" spans="1:18" s="66" customFormat="1">
      <c r="A931" s="80"/>
      <c r="B931" s="86"/>
      <c r="C931" s="86"/>
      <c r="D931" s="82"/>
      <c r="E931" s="80"/>
      <c r="F931" s="80"/>
      <c r="G931" s="80"/>
      <c r="H931" s="87"/>
      <c r="I931" s="65"/>
      <c r="K931" s="67"/>
      <c r="L931" s="67"/>
      <c r="M931" s="67"/>
      <c r="N931" s="67"/>
      <c r="O931" s="67"/>
      <c r="P931" s="67"/>
      <c r="Q931" s="67"/>
      <c r="R931" s="67"/>
    </row>
    <row r="932" spans="1:18" s="66" customFormat="1">
      <c r="A932" s="80"/>
      <c r="B932" s="86"/>
      <c r="C932" s="86"/>
      <c r="D932" s="82"/>
      <c r="E932" s="80"/>
      <c r="F932" s="80"/>
      <c r="G932" s="80"/>
      <c r="H932" s="87"/>
      <c r="I932" s="65"/>
      <c r="K932" s="67"/>
      <c r="L932" s="67"/>
      <c r="M932" s="67"/>
      <c r="N932" s="67"/>
      <c r="O932" s="67"/>
      <c r="P932" s="67"/>
      <c r="Q932" s="67"/>
      <c r="R932" s="67"/>
    </row>
    <row r="933" spans="1:18" s="66" customFormat="1">
      <c r="A933" s="80"/>
      <c r="B933" s="86"/>
      <c r="C933" s="86"/>
      <c r="D933" s="82"/>
      <c r="E933" s="80"/>
      <c r="F933" s="80"/>
      <c r="G933" s="80"/>
      <c r="H933" s="87"/>
      <c r="I933" s="65"/>
      <c r="K933" s="67"/>
      <c r="L933" s="67"/>
      <c r="M933" s="67"/>
      <c r="N933" s="67"/>
      <c r="O933" s="67"/>
      <c r="P933" s="67"/>
      <c r="Q933" s="67"/>
      <c r="R933" s="67"/>
    </row>
    <row r="934" spans="1:18" s="66" customFormat="1">
      <c r="A934" s="80"/>
      <c r="B934" s="86"/>
      <c r="C934" s="86"/>
      <c r="D934" s="82"/>
      <c r="E934" s="80"/>
      <c r="F934" s="80"/>
      <c r="G934" s="80"/>
      <c r="H934" s="87"/>
      <c r="I934" s="65"/>
      <c r="K934" s="67"/>
      <c r="L934" s="67"/>
      <c r="M934" s="67"/>
      <c r="N934" s="67"/>
      <c r="O934" s="67"/>
      <c r="P934" s="67"/>
      <c r="Q934" s="67"/>
      <c r="R934" s="67"/>
    </row>
    <row r="935" spans="1:18" s="66" customFormat="1">
      <c r="A935" s="80"/>
      <c r="B935" s="86"/>
      <c r="C935" s="86"/>
      <c r="D935" s="82"/>
      <c r="E935" s="80"/>
      <c r="F935" s="80"/>
      <c r="G935" s="80"/>
      <c r="H935" s="87"/>
      <c r="I935" s="65"/>
      <c r="K935" s="67"/>
      <c r="L935" s="67"/>
      <c r="M935" s="67"/>
      <c r="N935" s="67"/>
      <c r="O935" s="67"/>
      <c r="P935" s="67"/>
      <c r="Q935" s="67"/>
      <c r="R935" s="67"/>
    </row>
    <row r="936" spans="1:18" s="66" customFormat="1">
      <c r="A936" s="80"/>
      <c r="B936" s="86"/>
      <c r="C936" s="86"/>
      <c r="D936" s="82"/>
      <c r="E936" s="80"/>
      <c r="F936" s="80"/>
      <c r="G936" s="80"/>
      <c r="H936" s="87"/>
      <c r="I936" s="65"/>
      <c r="K936" s="67"/>
      <c r="L936" s="67"/>
      <c r="M936" s="67"/>
      <c r="N936" s="67"/>
      <c r="O936" s="67"/>
      <c r="P936" s="67"/>
      <c r="Q936" s="67"/>
      <c r="R936" s="67"/>
    </row>
    <row r="937" spans="1:18" s="66" customFormat="1">
      <c r="A937" s="80"/>
      <c r="B937" s="86"/>
      <c r="C937" s="86"/>
      <c r="D937" s="82"/>
      <c r="E937" s="80"/>
      <c r="F937" s="80"/>
      <c r="G937" s="80"/>
      <c r="H937" s="87"/>
      <c r="I937" s="65"/>
      <c r="K937" s="67"/>
      <c r="L937" s="67"/>
      <c r="M937" s="67"/>
      <c r="N937" s="67"/>
      <c r="O937" s="67"/>
      <c r="P937" s="67"/>
      <c r="Q937" s="67"/>
      <c r="R937" s="67"/>
    </row>
    <row r="938" spans="1:18" s="66" customFormat="1">
      <c r="A938" s="80"/>
      <c r="B938" s="86"/>
      <c r="C938" s="86"/>
      <c r="D938" s="82"/>
      <c r="E938" s="80"/>
      <c r="F938" s="80"/>
      <c r="G938" s="80"/>
      <c r="H938" s="87"/>
      <c r="I938" s="65"/>
      <c r="K938" s="67"/>
      <c r="L938" s="67"/>
      <c r="M938" s="67"/>
      <c r="N938" s="67"/>
      <c r="O938" s="67"/>
      <c r="P938" s="67"/>
      <c r="Q938" s="67"/>
      <c r="R938" s="67"/>
    </row>
    <row r="939" spans="1:18" s="66" customFormat="1">
      <c r="A939" s="80"/>
      <c r="B939" s="86"/>
      <c r="C939" s="86"/>
      <c r="D939" s="82"/>
      <c r="E939" s="80"/>
      <c r="F939" s="80"/>
      <c r="G939" s="80"/>
      <c r="H939" s="87"/>
      <c r="I939" s="65"/>
      <c r="K939" s="67"/>
      <c r="L939" s="67"/>
      <c r="M939" s="67"/>
      <c r="N939" s="67"/>
      <c r="O939" s="67"/>
      <c r="P939" s="67"/>
      <c r="Q939" s="67"/>
      <c r="R939" s="67"/>
    </row>
    <row r="940" spans="1:18" s="66" customFormat="1">
      <c r="A940" s="80"/>
      <c r="B940" s="86"/>
      <c r="C940" s="86"/>
      <c r="D940" s="82"/>
      <c r="E940" s="80"/>
      <c r="F940" s="80"/>
      <c r="G940" s="80"/>
      <c r="H940" s="87"/>
      <c r="I940" s="65"/>
      <c r="K940" s="67"/>
      <c r="L940" s="67"/>
      <c r="M940" s="67"/>
      <c r="N940" s="67"/>
      <c r="O940" s="67"/>
      <c r="P940" s="67"/>
      <c r="Q940" s="67"/>
      <c r="R940" s="67"/>
    </row>
    <row r="941" spans="1:18" s="66" customFormat="1">
      <c r="A941" s="80"/>
      <c r="B941" s="86"/>
      <c r="C941" s="86"/>
      <c r="D941" s="82"/>
      <c r="E941" s="80"/>
      <c r="F941" s="80"/>
      <c r="G941" s="80"/>
      <c r="H941" s="87"/>
      <c r="I941" s="65"/>
      <c r="K941" s="67"/>
      <c r="L941" s="67"/>
      <c r="M941" s="67"/>
      <c r="N941" s="67"/>
      <c r="O941" s="67"/>
      <c r="P941" s="67"/>
      <c r="Q941" s="67"/>
      <c r="R941" s="67"/>
    </row>
    <row r="942" spans="1:18" s="66" customFormat="1">
      <c r="A942" s="80"/>
      <c r="B942" s="86"/>
      <c r="C942" s="86"/>
      <c r="D942" s="82"/>
      <c r="E942" s="80"/>
      <c r="F942" s="80"/>
      <c r="G942" s="80"/>
      <c r="H942" s="87"/>
      <c r="I942" s="65"/>
      <c r="K942" s="67"/>
      <c r="L942" s="67"/>
      <c r="M942" s="67"/>
      <c r="N942" s="67"/>
      <c r="O942" s="67"/>
      <c r="P942" s="67"/>
      <c r="Q942" s="67"/>
      <c r="R942" s="67"/>
    </row>
    <row r="943" spans="1:18" s="66" customFormat="1">
      <c r="A943" s="80"/>
      <c r="B943" s="86"/>
      <c r="C943" s="86"/>
      <c r="D943" s="82"/>
      <c r="E943" s="80"/>
      <c r="F943" s="80"/>
      <c r="G943" s="80"/>
      <c r="H943" s="87"/>
      <c r="I943" s="65"/>
      <c r="K943" s="67"/>
      <c r="L943" s="67"/>
      <c r="M943" s="67"/>
      <c r="N943" s="67"/>
      <c r="O943" s="67"/>
      <c r="P943" s="67"/>
      <c r="Q943" s="67"/>
      <c r="R943" s="67"/>
    </row>
    <row r="944" spans="1:18" s="66" customFormat="1">
      <c r="A944" s="80"/>
      <c r="B944" s="86"/>
      <c r="C944" s="86"/>
      <c r="D944" s="82"/>
      <c r="E944" s="80"/>
      <c r="F944" s="80"/>
      <c r="G944" s="80"/>
      <c r="H944" s="87"/>
      <c r="I944" s="65"/>
      <c r="K944" s="67"/>
      <c r="L944" s="67"/>
      <c r="M944" s="67"/>
      <c r="N944" s="67"/>
      <c r="O944" s="67"/>
      <c r="P944" s="67"/>
      <c r="Q944" s="67"/>
      <c r="R944" s="67"/>
    </row>
    <row r="945" spans="1:18" s="66" customFormat="1">
      <c r="A945" s="80"/>
      <c r="B945" s="86"/>
      <c r="C945" s="86"/>
      <c r="D945" s="82"/>
      <c r="E945" s="80"/>
      <c r="F945" s="80"/>
      <c r="G945" s="80"/>
      <c r="H945" s="87"/>
      <c r="I945" s="65"/>
      <c r="K945" s="67"/>
      <c r="L945" s="67"/>
      <c r="M945" s="67"/>
      <c r="N945" s="67"/>
      <c r="O945" s="67"/>
      <c r="P945" s="67"/>
      <c r="Q945" s="67"/>
      <c r="R945" s="67"/>
    </row>
    <row r="946" spans="1:18" s="66" customFormat="1">
      <c r="A946" s="80"/>
      <c r="B946" s="86"/>
      <c r="C946" s="86"/>
      <c r="D946" s="82"/>
      <c r="E946" s="80"/>
      <c r="F946" s="80"/>
      <c r="G946" s="80"/>
      <c r="H946" s="87"/>
      <c r="I946" s="65"/>
      <c r="K946" s="67"/>
      <c r="L946" s="67"/>
      <c r="M946" s="67"/>
      <c r="N946" s="67"/>
      <c r="O946" s="67"/>
      <c r="P946" s="67"/>
      <c r="Q946" s="67"/>
      <c r="R946" s="67"/>
    </row>
    <row r="947" spans="1:18" s="66" customFormat="1">
      <c r="A947" s="80"/>
      <c r="B947" s="86"/>
      <c r="C947" s="86"/>
      <c r="D947" s="82"/>
      <c r="E947" s="80"/>
      <c r="F947" s="80"/>
      <c r="G947" s="80"/>
      <c r="H947" s="87"/>
      <c r="I947" s="65"/>
      <c r="K947" s="67"/>
      <c r="L947" s="67"/>
      <c r="M947" s="67"/>
      <c r="N947" s="67"/>
      <c r="O947" s="67"/>
      <c r="P947" s="67"/>
      <c r="Q947" s="67"/>
      <c r="R947" s="67"/>
    </row>
    <row r="948" spans="1:18" s="66" customFormat="1">
      <c r="A948" s="80"/>
      <c r="B948" s="86"/>
      <c r="C948" s="86"/>
      <c r="D948" s="82"/>
      <c r="E948" s="80"/>
      <c r="F948" s="80"/>
      <c r="G948" s="80"/>
      <c r="H948" s="87"/>
      <c r="I948" s="65"/>
      <c r="K948" s="67"/>
      <c r="L948" s="67"/>
      <c r="M948" s="67"/>
      <c r="N948" s="67"/>
      <c r="O948" s="67"/>
      <c r="P948" s="67"/>
      <c r="Q948" s="67"/>
      <c r="R948" s="67"/>
    </row>
    <row r="949" spans="1:18" s="66" customFormat="1">
      <c r="A949" s="80"/>
      <c r="B949" s="86"/>
      <c r="C949" s="86"/>
      <c r="D949" s="82"/>
      <c r="E949" s="80"/>
      <c r="F949" s="80"/>
      <c r="G949" s="80"/>
      <c r="H949" s="87"/>
      <c r="I949" s="65"/>
      <c r="K949" s="67"/>
      <c r="L949" s="67"/>
      <c r="M949" s="67"/>
      <c r="N949" s="67"/>
      <c r="O949" s="67"/>
      <c r="P949" s="67"/>
      <c r="Q949" s="67"/>
      <c r="R949" s="67"/>
    </row>
    <row r="950" spans="1:18" s="66" customFormat="1">
      <c r="A950" s="80"/>
      <c r="B950" s="86"/>
      <c r="C950" s="86"/>
      <c r="D950" s="82"/>
      <c r="E950" s="80"/>
      <c r="F950" s="80"/>
      <c r="G950" s="80"/>
      <c r="H950" s="87"/>
      <c r="I950" s="65"/>
      <c r="K950" s="67"/>
      <c r="L950" s="67"/>
      <c r="M950" s="67"/>
      <c r="N950" s="67"/>
      <c r="O950" s="67"/>
      <c r="P950" s="67"/>
      <c r="Q950" s="67"/>
      <c r="R950" s="67"/>
    </row>
    <row r="951" spans="1:18" s="66" customFormat="1">
      <c r="A951" s="80"/>
      <c r="B951" s="86"/>
      <c r="C951" s="86"/>
      <c r="D951" s="82"/>
      <c r="E951" s="80"/>
      <c r="F951" s="80"/>
      <c r="G951" s="80"/>
      <c r="H951" s="87"/>
      <c r="I951" s="65"/>
      <c r="K951" s="67"/>
      <c r="L951" s="67"/>
      <c r="M951" s="67"/>
      <c r="N951" s="67"/>
      <c r="O951" s="67"/>
      <c r="P951" s="67"/>
      <c r="Q951" s="67"/>
      <c r="R951" s="67"/>
    </row>
    <row r="952" spans="1:18" s="66" customFormat="1">
      <c r="A952" s="80"/>
      <c r="B952" s="86"/>
      <c r="C952" s="86"/>
      <c r="D952" s="82"/>
      <c r="E952" s="80"/>
      <c r="F952" s="80"/>
      <c r="G952" s="80"/>
      <c r="H952" s="87"/>
      <c r="I952" s="65"/>
      <c r="K952" s="67"/>
      <c r="L952" s="67"/>
      <c r="M952" s="67"/>
      <c r="N952" s="67"/>
      <c r="O952" s="67"/>
      <c r="P952" s="67"/>
      <c r="Q952" s="67"/>
      <c r="R952" s="67"/>
    </row>
    <row r="953" spans="1:18" s="66" customFormat="1">
      <c r="A953" s="80"/>
      <c r="B953" s="86"/>
      <c r="C953" s="86"/>
      <c r="D953" s="82"/>
      <c r="E953" s="80"/>
      <c r="F953" s="80"/>
      <c r="G953" s="80"/>
      <c r="H953" s="87"/>
      <c r="I953" s="65"/>
      <c r="K953" s="67"/>
      <c r="L953" s="67"/>
      <c r="M953" s="67"/>
      <c r="N953" s="67"/>
      <c r="O953" s="67"/>
      <c r="P953" s="67"/>
      <c r="Q953" s="67"/>
      <c r="R953" s="67"/>
    </row>
    <row r="954" spans="1:18" s="66" customFormat="1">
      <c r="A954" s="80"/>
      <c r="B954" s="86"/>
      <c r="C954" s="86"/>
      <c r="D954" s="82"/>
      <c r="E954" s="80"/>
      <c r="F954" s="80"/>
      <c r="G954" s="80"/>
      <c r="H954" s="87"/>
      <c r="I954" s="65"/>
      <c r="K954" s="67"/>
      <c r="L954" s="67"/>
      <c r="M954" s="67"/>
      <c r="N954" s="67"/>
      <c r="O954" s="67"/>
      <c r="P954" s="67"/>
      <c r="Q954" s="67"/>
      <c r="R954" s="67"/>
    </row>
    <row r="955" spans="1:18" s="66" customFormat="1">
      <c r="A955" s="80"/>
      <c r="B955" s="86"/>
      <c r="C955" s="86"/>
      <c r="D955" s="82"/>
      <c r="E955" s="80"/>
      <c r="F955" s="80"/>
      <c r="G955" s="80"/>
      <c r="H955" s="87"/>
      <c r="I955" s="65"/>
      <c r="K955" s="67"/>
      <c r="L955" s="67"/>
      <c r="M955" s="67"/>
      <c r="N955" s="67"/>
      <c r="O955" s="67"/>
      <c r="P955" s="67"/>
      <c r="Q955" s="67"/>
      <c r="R955" s="67"/>
    </row>
    <row r="956" spans="1:18" s="66" customFormat="1">
      <c r="A956" s="80"/>
      <c r="B956" s="86"/>
      <c r="C956" s="86"/>
      <c r="D956" s="82"/>
      <c r="E956" s="80"/>
      <c r="F956" s="80"/>
      <c r="G956" s="80"/>
      <c r="H956" s="87"/>
      <c r="I956" s="65"/>
      <c r="K956" s="67"/>
      <c r="L956" s="67"/>
      <c r="M956" s="67"/>
      <c r="N956" s="67"/>
      <c r="O956" s="67"/>
      <c r="P956" s="67"/>
      <c r="Q956" s="67"/>
      <c r="R956" s="67"/>
    </row>
    <row r="957" spans="1:18" s="66" customFormat="1">
      <c r="A957" s="80"/>
      <c r="B957" s="86"/>
      <c r="C957" s="86"/>
      <c r="D957" s="82"/>
      <c r="E957" s="80"/>
      <c r="F957" s="80"/>
      <c r="G957" s="80"/>
      <c r="H957" s="87"/>
      <c r="I957" s="65"/>
      <c r="K957" s="67"/>
      <c r="L957" s="67"/>
      <c r="M957" s="67"/>
      <c r="N957" s="67"/>
      <c r="O957" s="67"/>
      <c r="P957" s="67"/>
      <c r="Q957" s="67"/>
      <c r="R957" s="67"/>
    </row>
    <row r="958" spans="1:18" s="66" customFormat="1">
      <c r="A958" s="80"/>
      <c r="B958" s="86"/>
      <c r="C958" s="86"/>
      <c r="D958" s="82"/>
      <c r="E958" s="80"/>
      <c r="F958" s="80"/>
      <c r="G958" s="80"/>
      <c r="H958" s="87"/>
      <c r="I958" s="65"/>
      <c r="K958" s="67"/>
      <c r="L958" s="67"/>
      <c r="M958" s="67"/>
      <c r="N958" s="67"/>
      <c r="O958" s="67"/>
      <c r="P958" s="67"/>
      <c r="Q958" s="67"/>
      <c r="R958" s="67"/>
    </row>
    <row r="959" spans="1:18" s="66" customFormat="1">
      <c r="A959" s="80"/>
      <c r="B959" s="86"/>
      <c r="C959" s="86"/>
      <c r="D959" s="82"/>
      <c r="E959" s="80"/>
      <c r="F959" s="80"/>
      <c r="G959" s="80"/>
      <c r="H959" s="87"/>
      <c r="I959" s="65"/>
      <c r="K959" s="67"/>
      <c r="L959" s="67"/>
      <c r="M959" s="67"/>
      <c r="N959" s="67"/>
      <c r="O959" s="67"/>
      <c r="P959" s="67"/>
      <c r="Q959" s="67"/>
      <c r="R959" s="67"/>
    </row>
    <row r="960" spans="1:18" s="66" customFormat="1">
      <c r="A960" s="80"/>
      <c r="B960" s="86"/>
      <c r="C960" s="86"/>
      <c r="D960" s="82"/>
      <c r="E960" s="80"/>
      <c r="F960" s="80"/>
      <c r="G960" s="80"/>
      <c r="H960" s="87"/>
      <c r="I960" s="65"/>
      <c r="K960" s="67"/>
      <c r="L960" s="67"/>
      <c r="M960" s="67"/>
      <c r="N960" s="67"/>
      <c r="O960" s="67"/>
      <c r="P960" s="67"/>
      <c r="Q960" s="67"/>
      <c r="R960" s="67"/>
    </row>
    <row r="961" spans="1:18" s="66" customFormat="1">
      <c r="A961" s="80"/>
      <c r="B961" s="86"/>
      <c r="C961" s="86"/>
      <c r="D961" s="82"/>
      <c r="E961" s="80"/>
      <c r="F961" s="80"/>
      <c r="G961" s="80"/>
      <c r="H961" s="87"/>
      <c r="I961" s="65"/>
      <c r="K961" s="67"/>
      <c r="L961" s="67"/>
      <c r="M961" s="67"/>
      <c r="N961" s="67"/>
      <c r="O961" s="67"/>
      <c r="P961" s="67"/>
      <c r="Q961" s="67"/>
      <c r="R961" s="67"/>
    </row>
    <row r="962" spans="1:18" s="66" customFormat="1">
      <c r="A962" s="80"/>
      <c r="B962" s="86"/>
      <c r="C962" s="86"/>
      <c r="D962" s="82"/>
      <c r="E962" s="80"/>
      <c r="F962" s="80"/>
      <c r="G962" s="80"/>
      <c r="H962" s="87"/>
      <c r="I962" s="65"/>
      <c r="K962" s="67"/>
      <c r="L962" s="67"/>
      <c r="M962" s="67"/>
      <c r="N962" s="67"/>
      <c r="O962" s="67"/>
      <c r="P962" s="67"/>
      <c r="Q962" s="67"/>
      <c r="R962" s="67"/>
    </row>
    <row r="963" spans="1:18" s="66" customFormat="1">
      <c r="A963" s="80"/>
      <c r="B963" s="86"/>
      <c r="C963" s="86"/>
      <c r="D963" s="82"/>
      <c r="E963" s="80"/>
      <c r="F963" s="80"/>
      <c r="G963" s="80"/>
      <c r="H963" s="87"/>
      <c r="I963" s="65"/>
      <c r="K963" s="67"/>
      <c r="L963" s="67"/>
      <c r="M963" s="67"/>
      <c r="N963" s="67"/>
      <c r="O963" s="67"/>
      <c r="P963" s="67"/>
      <c r="Q963" s="67"/>
      <c r="R963" s="67"/>
    </row>
    <row r="964" spans="1:18" s="66" customFormat="1">
      <c r="A964" s="80"/>
      <c r="B964" s="86"/>
      <c r="C964" s="86"/>
      <c r="D964" s="82"/>
      <c r="E964" s="80"/>
      <c r="F964" s="80"/>
      <c r="G964" s="80"/>
      <c r="H964" s="87"/>
      <c r="I964" s="65"/>
      <c r="K964" s="67"/>
      <c r="L964" s="67"/>
      <c r="M964" s="67"/>
      <c r="N964" s="67"/>
      <c r="O964" s="67"/>
      <c r="P964" s="67"/>
      <c r="Q964" s="67"/>
      <c r="R964" s="67"/>
    </row>
    <row r="965" spans="1:18" s="66" customFormat="1">
      <c r="A965" s="80"/>
      <c r="B965" s="86"/>
      <c r="C965" s="86"/>
      <c r="D965" s="82"/>
      <c r="E965" s="80"/>
      <c r="F965" s="80"/>
      <c r="G965" s="80"/>
      <c r="H965" s="87"/>
      <c r="I965" s="65"/>
      <c r="K965" s="67"/>
      <c r="L965" s="67"/>
      <c r="M965" s="67"/>
      <c r="N965" s="67"/>
      <c r="O965" s="67"/>
      <c r="P965" s="67"/>
      <c r="Q965" s="67"/>
      <c r="R965" s="67"/>
    </row>
    <row r="966" spans="1:18" s="66" customFormat="1">
      <c r="A966" s="80"/>
      <c r="B966" s="86"/>
      <c r="C966" s="86"/>
      <c r="D966" s="82"/>
      <c r="E966" s="80"/>
      <c r="F966" s="80"/>
      <c r="G966" s="80"/>
      <c r="H966" s="87"/>
      <c r="I966" s="65"/>
      <c r="K966" s="67"/>
      <c r="L966" s="67"/>
      <c r="M966" s="67"/>
      <c r="N966" s="67"/>
      <c r="O966" s="67"/>
      <c r="P966" s="67"/>
      <c r="Q966" s="67"/>
      <c r="R966" s="67"/>
    </row>
    <row r="967" spans="1:18" s="66" customFormat="1">
      <c r="A967" s="80"/>
      <c r="B967" s="86"/>
      <c r="C967" s="86"/>
      <c r="D967" s="82"/>
      <c r="E967" s="80"/>
      <c r="F967" s="80"/>
      <c r="G967" s="80"/>
      <c r="H967" s="87"/>
      <c r="I967" s="65"/>
      <c r="K967" s="67"/>
      <c r="L967" s="67"/>
      <c r="M967" s="67"/>
      <c r="N967" s="67"/>
      <c r="O967" s="67"/>
      <c r="P967" s="67"/>
      <c r="Q967" s="67"/>
      <c r="R967" s="67"/>
    </row>
    <row r="968" spans="1:18" s="66" customFormat="1">
      <c r="A968" s="80"/>
      <c r="B968" s="86"/>
      <c r="C968" s="86"/>
      <c r="D968" s="82"/>
      <c r="E968" s="80"/>
      <c r="F968" s="80"/>
      <c r="G968" s="80"/>
      <c r="H968" s="87"/>
      <c r="I968" s="65"/>
      <c r="K968" s="67"/>
      <c r="L968" s="67"/>
      <c r="M968" s="67"/>
      <c r="N968" s="67"/>
      <c r="O968" s="67"/>
      <c r="P968" s="67"/>
      <c r="Q968" s="67"/>
      <c r="R968" s="67"/>
    </row>
    <row r="969" spans="1:18" s="66" customFormat="1">
      <c r="A969" s="80"/>
      <c r="B969" s="86"/>
      <c r="C969" s="86"/>
      <c r="D969" s="82"/>
      <c r="E969" s="80"/>
      <c r="F969" s="80"/>
      <c r="G969" s="80"/>
      <c r="H969" s="87"/>
      <c r="I969" s="65"/>
      <c r="K969" s="67"/>
      <c r="L969" s="67"/>
      <c r="M969" s="67"/>
      <c r="N969" s="67"/>
      <c r="O969" s="67"/>
      <c r="P969" s="67"/>
      <c r="Q969" s="67"/>
      <c r="R969" s="67"/>
    </row>
    <row r="970" spans="1:18" s="66" customFormat="1">
      <c r="A970" s="80"/>
      <c r="B970" s="86"/>
      <c r="C970" s="86"/>
      <c r="D970" s="82"/>
      <c r="E970" s="80"/>
      <c r="F970" s="80"/>
      <c r="G970" s="80"/>
      <c r="H970" s="87"/>
      <c r="I970" s="65"/>
      <c r="K970" s="67"/>
      <c r="L970" s="67"/>
      <c r="M970" s="67"/>
      <c r="N970" s="67"/>
      <c r="O970" s="67"/>
      <c r="P970" s="67"/>
      <c r="Q970" s="67"/>
      <c r="R970" s="67"/>
    </row>
    <row r="971" spans="1:18" s="66" customFormat="1">
      <c r="A971" s="80"/>
      <c r="B971" s="86"/>
      <c r="C971" s="86"/>
      <c r="D971" s="82"/>
      <c r="E971" s="80"/>
      <c r="F971" s="80"/>
      <c r="G971" s="80"/>
      <c r="H971" s="87"/>
      <c r="I971" s="65"/>
      <c r="K971" s="67"/>
      <c r="L971" s="67"/>
      <c r="M971" s="67"/>
      <c r="N971" s="67"/>
      <c r="O971" s="67"/>
      <c r="P971" s="67"/>
      <c r="Q971" s="67"/>
      <c r="R971" s="67"/>
    </row>
    <row r="972" spans="1:18" s="66" customFormat="1">
      <c r="A972" s="80"/>
      <c r="B972" s="86"/>
      <c r="C972" s="86"/>
      <c r="D972" s="82"/>
      <c r="E972" s="80"/>
      <c r="F972" s="80"/>
      <c r="G972" s="80"/>
      <c r="H972" s="87"/>
      <c r="I972" s="65"/>
      <c r="K972" s="67"/>
      <c r="L972" s="67"/>
      <c r="M972" s="67"/>
      <c r="N972" s="67"/>
      <c r="O972" s="67"/>
      <c r="P972" s="67"/>
      <c r="Q972" s="67"/>
      <c r="R972" s="67"/>
    </row>
    <row r="973" spans="1:18" s="66" customFormat="1">
      <c r="A973" s="80"/>
      <c r="B973" s="86"/>
      <c r="C973" s="86"/>
      <c r="D973" s="82"/>
      <c r="E973" s="80"/>
      <c r="F973" s="80"/>
      <c r="G973" s="80"/>
      <c r="H973" s="87"/>
      <c r="I973" s="65"/>
      <c r="K973" s="67"/>
      <c r="L973" s="67"/>
      <c r="M973" s="67"/>
      <c r="N973" s="67"/>
      <c r="O973" s="67"/>
      <c r="P973" s="67"/>
      <c r="Q973" s="67"/>
      <c r="R973" s="67"/>
    </row>
    <row r="974" spans="1:18" s="66" customFormat="1">
      <c r="A974" s="80"/>
      <c r="B974" s="86"/>
      <c r="C974" s="86"/>
      <c r="D974" s="82"/>
      <c r="E974" s="80"/>
      <c r="F974" s="80"/>
      <c r="G974" s="80"/>
      <c r="H974" s="87"/>
      <c r="I974" s="65"/>
      <c r="K974" s="67"/>
      <c r="L974" s="67"/>
      <c r="M974" s="67"/>
      <c r="N974" s="67"/>
      <c r="O974" s="67"/>
      <c r="P974" s="67"/>
      <c r="Q974" s="67"/>
      <c r="R974" s="67"/>
    </row>
    <row r="975" spans="1:18" s="66" customFormat="1">
      <c r="A975" s="80"/>
      <c r="B975" s="86"/>
      <c r="C975" s="86"/>
      <c r="D975" s="82"/>
      <c r="E975" s="80"/>
      <c r="F975" s="80"/>
      <c r="G975" s="80"/>
      <c r="H975" s="87"/>
      <c r="I975" s="65"/>
      <c r="K975" s="67"/>
      <c r="L975" s="67"/>
      <c r="M975" s="67"/>
      <c r="N975" s="67"/>
      <c r="O975" s="67"/>
      <c r="P975" s="67"/>
      <c r="Q975" s="67"/>
      <c r="R975" s="67"/>
    </row>
    <row r="976" spans="1:18" s="66" customFormat="1">
      <c r="A976" s="80"/>
      <c r="B976" s="86"/>
      <c r="C976" s="86"/>
      <c r="D976" s="82"/>
      <c r="E976" s="80"/>
      <c r="F976" s="80"/>
      <c r="G976" s="80"/>
      <c r="H976" s="87"/>
      <c r="I976" s="65"/>
      <c r="K976" s="67"/>
      <c r="L976" s="67"/>
      <c r="M976" s="67"/>
      <c r="N976" s="67"/>
      <c r="O976" s="67"/>
      <c r="P976" s="67"/>
      <c r="Q976" s="67"/>
      <c r="R976" s="67"/>
    </row>
    <row r="977" spans="1:18" s="66" customFormat="1">
      <c r="A977" s="80"/>
      <c r="B977" s="86"/>
      <c r="C977" s="86"/>
      <c r="D977" s="82"/>
      <c r="E977" s="80"/>
      <c r="F977" s="80"/>
      <c r="G977" s="80"/>
      <c r="H977" s="87"/>
      <c r="I977" s="65"/>
      <c r="K977" s="67"/>
      <c r="L977" s="67"/>
      <c r="M977" s="67"/>
      <c r="N977" s="67"/>
      <c r="O977" s="67"/>
      <c r="P977" s="67"/>
      <c r="Q977" s="67"/>
      <c r="R977" s="67"/>
    </row>
    <row r="978" spans="1:18" s="66" customFormat="1">
      <c r="A978" s="80"/>
      <c r="B978" s="86"/>
      <c r="C978" s="86"/>
      <c r="D978" s="82"/>
      <c r="E978" s="80"/>
      <c r="F978" s="80"/>
      <c r="G978" s="80"/>
      <c r="H978" s="87"/>
      <c r="I978" s="65"/>
      <c r="K978" s="67"/>
      <c r="L978" s="67"/>
      <c r="M978" s="67"/>
      <c r="N978" s="67"/>
      <c r="O978" s="67"/>
      <c r="P978" s="67"/>
      <c r="Q978" s="67"/>
      <c r="R978" s="67"/>
    </row>
    <row r="979" spans="1:18" s="66" customFormat="1">
      <c r="A979" s="80"/>
      <c r="B979" s="86"/>
      <c r="C979" s="86"/>
      <c r="D979" s="82"/>
      <c r="E979" s="80"/>
      <c r="F979" s="80"/>
      <c r="G979" s="80"/>
      <c r="H979" s="87"/>
      <c r="I979" s="65"/>
      <c r="K979" s="67"/>
      <c r="L979" s="67"/>
      <c r="M979" s="67"/>
      <c r="N979" s="67"/>
      <c r="O979" s="67"/>
      <c r="P979" s="67"/>
      <c r="Q979" s="67"/>
      <c r="R979" s="67"/>
    </row>
    <row r="980" spans="1:18" s="66" customFormat="1">
      <c r="A980" s="80"/>
      <c r="B980" s="86"/>
      <c r="C980" s="86"/>
      <c r="D980" s="82"/>
      <c r="E980" s="80"/>
      <c r="F980" s="80"/>
      <c r="G980" s="80"/>
      <c r="H980" s="87"/>
      <c r="I980" s="65"/>
      <c r="K980" s="67"/>
      <c r="L980" s="67"/>
      <c r="M980" s="67"/>
      <c r="N980" s="67"/>
      <c r="O980" s="67"/>
      <c r="P980" s="67"/>
      <c r="Q980" s="67"/>
      <c r="R980" s="67"/>
    </row>
    <row r="981" spans="1:18" s="66" customFormat="1">
      <c r="A981" s="80"/>
      <c r="B981" s="86"/>
      <c r="C981" s="86"/>
      <c r="D981" s="82"/>
      <c r="E981" s="80"/>
      <c r="F981" s="80"/>
      <c r="G981" s="80"/>
      <c r="H981" s="87"/>
      <c r="I981" s="65"/>
      <c r="K981" s="67"/>
      <c r="L981" s="67"/>
      <c r="M981" s="67"/>
      <c r="N981" s="67"/>
      <c r="O981" s="67"/>
      <c r="P981" s="67"/>
      <c r="Q981" s="67"/>
      <c r="R981" s="67"/>
    </row>
    <row r="982" spans="1:18" s="66" customFormat="1">
      <c r="A982" s="80"/>
      <c r="B982" s="86"/>
      <c r="C982" s="86"/>
      <c r="D982" s="82"/>
      <c r="E982" s="80"/>
      <c r="F982" s="80"/>
      <c r="G982" s="80"/>
      <c r="H982" s="87"/>
      <c r="I982" s="65"/>
      <c r="K982" s="67"/>
      <c r="L982" s="67"/>
      <c r="M982" s="67"/>
      <c r="N982" s="67"/>
      <c r="O982" s="67"/>
      <c r="P982" s="67"/>
      <c r="Q982" s="67"/>
      <c r="R982" s="67"/>
    </row>
    <row r="983" spans="1:18" s="66" customFormat="1">
      <c r="A983" s="80"/>
      <c r="B983" s="86"/>
      <c r="C983" s="86"/>
      <c r="D983" s="82"/>
      <c r="E983" s="80"/>
      <c r="F983" s="80"/>
      <c r="G983" s="80"/>
      <c r="H983" s="87"/>
      <c r="I983" s="65"/>
      <c r="K983" s="67"/>
      <c r="L983" s="67"/>
      <c r="M983" s="67"/>
      <c r="N983" s="67"/>
      <c r="O983" s="67"/>
      <c r="P983" s="67"/>
      <c r="Q983" s="67"/>
      <c r="R983" s="67"/>
    </row>
    <row r="984" spans="1:18" s="66" customFormat="1">
      <c r="A984" s="80"/>
      <c r="B984" s="86"/>
      <c r="C984" s="86"/>
      <c r="D984" s="82"/>
      <c r="E984" s="80"/>
      <c r="F984" s="80"/>
      <c r="G984" s="80"/>
      <c r="H984" s="87"/>
      <c r="I984" s="65"/>
      <c r="K984" s="67"/>
      <c r="L984" s="67"/>
      <c r="M984" s="67"/>
      <c r="N984" s="67"/>
      <c r="O984" s="67"/>
      <c r="P984" s="67"/>
      <c r="Q984" s="67"/>
      <c r="R984" s="67"/>
    </row>
    <row r="985" spans="1:18" s="66" customFormat="1">
      <c r="A985" s="80"/>
      <c r="B985" s="86"/>
      <c r="C985" s="86"/>
      <c r="D985" s="82"/>
      <c r="E985" s="80"/>
      <c r="F985" s="80"/>
      <c r="G985" s="80"/>
      <c r="H985" s="87"/>
      <c r="I985" s="65"/>
      <c r="K985" s="67"/>
      <c r="L985" s="67"/>
      <c r="M985" s="67"/>
      <c r="N985" s="67"/>
      <c r="O985" s="67"/>
      <c r="P985" s="67"/>
      <c r="Q985" s="67"/>
      <c r="R985" s="67"/>
    </row>
    <row r="986" spans="1:18" s="66" customFormat="1">
      <c r="A986" s="80"/>
      <c r="B986" s="86"/>
      <c r="C986" s="86"/>
      <c r="D986" s="82"/>
      <c r="E986" s="80"/>
      <c r="F986" s="80"/>
      <c r="G986" s="80"/>
      <c r="H986" s="87"/>
      <c r="I986" s="65"/>
      <c r="K986" s="67"/>
      <c r="L986" s="67"/>
      <c r="M986" s="67"/>
      <c r="N986" s="67"/>
      <c r="O986" s="67"/>
      <c r="P986" s="67"/>
      <c r="Q986" s="67"/>
      <c r="R986" s="67"/>
    </row>
    <row r="987" spans="1:18" s="66" customFormat="1">
      <c r="A987" s="80"/>
      <c r="B987" s="86"/>
      <c r="C987" s="86"/>
      <c r="D987" s="82"/>
      <c r="E987" s="80"/>
      <c r="F987" s="80"/>
      <c r="G987" s="80"/>
      <c r="H987" s="87"/>
      <c r="I987" s="65"/>
      <c r="K987" s="67"/>
      <c r="L987" s="67"/>
      <c r="M987" s="67"/>
      <c r="N987" s="67"/>
      <c r="O987" s="67"/>
      <c r="P987" s="67"/>
      <c r="Q987" s="67"/>
      <c r="R987" s="67"/>
    </row>
    <row r="988" spans="1:18" s="66" customFormat="1">
      <c r="A988" s="80"/>
      <c r="B988" s="86"/>
      <c r="C988" s="86"/>
      <c r="D988" s="82"/>
      <c r="E988" s="80"/>
      <c r="F988" s="80"/>
      <c r="G988" s="80"/>
      <c r="H988" s="87"/>
      <c r="I988" s="65"/>
      <c r="K988" s="67"/>
      <c r="L988" s="67"/>
      <c r="M988" s="67"/>
      <c r="N988" s="67"/>
      <c r="O988" s="67"/>
      <c r="P988" s="67"/>
      <c r="Q988" s="67"/>
      <c r="R988" s="67"/>
    </row>
    <row r="989" spans="1:18" s="66" customFormat="1">
      <c r="A989" s="80"/>
      <c r="B989" s="86"/>
      <c r="C989" s="86"/>
      <c r="D989" s="82"/>
      <c r="E989" s="80"/>
      <c r="F989" s="80"/>
      <c r="G989" s="80"/>
      <c r="H989" s="87"/>
      <c r="I989" s="65"/>
      <c r="K989" s="67"/>
      <c r="L989" s="67"/>
      <c r="M989" s="67"/>
      <c r="N989" s="67"/>
      <c r="O989" s="67"/>
      <c r="P989" s="67"/>
      <c r="Q989" s="67"/>
      <c r="R989" s="67"/>
    </row>
    <row r="990" spans="1:18" s="66" customFormat="1">
      <c r="A990" s="80"/>
      <c r="B990" s="86"/>
      <c r="C990" s="86"/>
      <c r="D990" s="82"/>
      <c r="E990" s="80"/>
      <c r="F990" s="80"/>
      <c r="G990" s="80"/>
      <c r="H990" s="87"/>
      <c r="I990" s="65"/>
      <c r="K990" s="67"/>
      <c r="L990" s="67"/>
      <c r="M990" s="67"/>
      <c r="N990" s="67"/>
      <c r="O990" s="67"/>
      <c r="P990" s="67"/>
      <c r="Q990" s="67"/>
      <c r="R990" s="67"/>
    </row>
    <row r="991" spans="1:18" s="66" customFormat="1">
      <c r="A991" s="80"/>
      <c r="B991" s="86"/>
      <c r="C991" s="86"/>
      <c r="D991" s="82"/>
      <c r="E991" s="80"/>
      <c r="F991" s="80"/>
      <c r="G991" s="80"/>
      <c r="H991" s="87"/>
      <c r="I991" s="65"/>
      <c r="K991" s="67"/>
      <c r="L991" s="67"/>
      <c r="M991" s="67"/>
      <c r="N991" s="67"/>
      <c r="O991" s="67"/>
      <c r="P991" s="67"/>
      <c r="Q991" s="67"/>
      <c r="R991" s="67"/>
    </row>
    <row r="992" spans="1:18" s="66" customFormat="1">
      <c r="A992" s="80"/>
      <c r="B992" s="86"/>
      <c r="C992" s="86"/>
      <c r="D992" s="82"/>
      <c r="E992" s="80"/>
      <c r="F992" s="80"/>
      <c r="G992" s="80"/>
      <c r="H992" s="87"/>
      <c r="I992" s="65"/>
      <c r="K992" s="67"/>
      <c r="L992" s="67"/>
      <c r="M992" s="67"/>
      <c r="N992" s="67"/>
      <c r="O992" s="67"/>
      <c r="P992" s="67"/>
      <c r="Q992" s="67"/>
      <c r="R992" s="67"/>
    </row>
    <row r="993" spans="1:18" s="66" customFormat="1">
      <c r="A993" s="80"/>
      <c r="B993" s="86"/>
      <c r="C993" s="86"/>
      <c r="D993" s="82"/>
      <c r="E993" s="80"/>
      <c r="F993" s="80"/>
      <c r="G993" s="80"/>
      <c r="H993" s="87"/>
      <c r="I993" s="65"/>
      <c r="K993" s="67"/>
      <c r="L993" s="67"/>
      <c r="M993" s="67"/>
      <c r="N993" s="67"/>
      <c r="O993" s="67"/>
      <c r="P993" s="67"/>
      <c r="Q993" s="67"/>
      <c r="R993" s="67"/>
    </row>
    <row r="994" spans="1:18" s="66" customFormat="1">
      <c r="A994" s="80"/>
      <c r="B994" s="86"/>
      <c r="C994" s="86"/>
      <c r="D994" s="82"/>
      <c r="E994" s="80"/>
      <c r="F994" s="80"/>
      <c r="G994" s="80"/>
      <c r="H994" s="87"/>
      <c r="I994" s="65"/>
      <c r="K994" s="67"/>
      <c r="L994" s="67"/>
      <c r="M994" s="67"/>
      <c r="N994" s="67"/>
      <c r="O994" s="67"/>
      <c r="P994" s="67"/>
      <c r="Q994" s="67"/>
      <c r="R994" s="67"/>
    </row>
    <row r="995" spans="1:18" s="66" customFormat="1">
      <c r="A995" s="80"/>
      <c r="B995" s="86"/>
      <c r="C995" s="86"/>
      <c r="D995" s="82"/>
      <c r="E995" s="80"/>
      <c r="F995" s="80"/>
      <c r="G995" s="80"/>
      <c r="H995" s="87"/>
      <c r="I995" s="65"/>
      <c r="K995" s="67"/>
      <c r="L995" s="67"/>
      <c r="M995" s="67"/>
      <c r="N995" s="67"/>
      <c r="O995" s="67"/>
      <c r="P995" s="67"/>
      <c r="Q995" s="67"/>
      <c r="R995" s="67"/>
    </row>
    <row r="996" spans="1:18" s="66" customFormat="1">
      <c r="A996" s="80"/>
      <c r="B996" s="86"/>
      <c r="C996" s="86"/>
      <c r="D996" s="82"/>
      <c r="E996" s="80"/>
      <c r="F996" s="80"/>
      <c r="G996" s="80"/>
      <c r="H996" s="87"/>
      <c r="I996" s="65"/>
      <c r="K996" s="67"/>
      <c r="L996" s="67"/>
      <c r="M996" s="67"/>
      <c r="N996" s="67"/>
      <c r="O996" s="67"/>
      <c r="P996" s="67"/>
      <c r="Q996" s="67"/>
      <c r="R996" s="67"/>
    </row>
    <row r="997" spans="1:18" s="66" customFormat="1">
      <c r="A997" s="80"/>
      <c r="B997" s="86"/>
      <c r="C997" s="86"/>
      <c r="D997" s="82"/>
      <c r="E997" s="80"/>
      <c r="F997" s="80"/>
      <c r="G997" s="80"/>
      <c r="H997" s="87"/>
      <c r="I997" s="65"/>
      <c r="K997" s="67"/>
      <c r="L997" s="67"/>
      <c r="M997" s="67"/>
      <c r="N997" s="67"/>
      <c r="O997" s="67"/>
      <c r="P997" s="67"/>
      <c r="Q997" s="67"/>
      <c r="R997" s="67"/>
    </row>
    <row r="998" spans="1:18" s="66" customFormat="1">
      <c r="A998" s="80"/>
      <c r="B998" s="86"/>
      <c r="C998" s="86"/>
      <c r="D998" s="82"/>
      <c r="E998" s="80"/>
      <c r="F998" s="80"/>
      <c r="G998" s="80"/>
      <c r="H998" s="87"/>
      <c r="I998" s="65"/>
      <c r="K998" s="67"/>
      <c r="L998" s="67"/>
      <c r="M998" s="67"/>
      <c r="N998" s="67"/>
      <c r="O998" s="67"/>
      <c r="P998" s="67"/>
      <c r="Q998" s="67"/>
      <c r="R998" s="67"/>
    </row>
    <row r="999" spans="1:18" s="66" customFormat="1">
      <c r="A999" s="80"/>
      <c r="B999" s="86"/>
      <c r="C999" s="86"/>
      <c r="D999" s="82"/>
      <c r="E999" s="80"/>
      <c r="F999" s="80"/>
      <c r="G999" s="80"/>
      <c r="H999" s="87"/>
      <c r="I999" s="65"/>
      <c r="K999" s="67"/>
      <c r="L999" s="67"/>
      <c r="M999" s="67"/>
      <c r="N999" s="67"/>
      <c r="O999" s="67"/>
      <c r="P999" s="67"/>
      <c r="Q999" s="67"/>
      <c r="R999" s="67"/>
    </row>
    <row r="1000" spans="1:18" s="66" customFormat="1">
      <c r="A1000" s="80"/>
      <c r="B1000" s="86"/>
      <c r="C1000" s="86"/>
      <c r="D1000" s="82"/>
      <c r="E1000" s="80"/>
      <c r="F1000" s="80"/>
      <c r="G1000" s="80"/>
      <c r="H1000" s="87"/>
      <c r="I1000" s="65"/>
      <c r="K1000" s="67"/>
      <c r="L1000" s="67"/>
      <c r="M1000" s="67"/>
      <c r="N1000" s="67"/>
      <c r="O1000" s="67"/>
      <c r="P1000" s="67"/>
      <c r="Q1000" s="67"/>
      <c r="R1000" s="67"/>
    </row>
    <row r="1001" spans="1:18" s="66" customFormat="1">
      <c r="A1001" s="80"/>
      <c r="B1001" s="86"/>
      <c r="C1001" s="86"/>
      <c r="D1001" s="82"/>
      <c r="E1001" s="80"/>
      <c r="F1001" s="80"/>
      <c r="G1001" s="80"/>
      <c r="H1001" s="87"/>
      <c r="I1001" s="65"/>
      <c r="K1001" s="67"/>
      <c r="L1001" s="67"/>
      <c r="M1001" s="67"/>
      <c r="N1001" s="67"/>
      <c r="O1001" s="67"/>
      <c r="P1001" s="67"/>
      <c r="Q1001" s="67"/>
      <c r="R1001" s="67"/>
    </row>
    <row r="1002" spans="1:18" s="66" customFormat="1">
      <c r="A1002" s="80"/>
      <c r="B1002" s="86"/>
      <c r="C1002" s="86"/>
      <c r="D1002" s="82"/>
      <c r="E1002" s="80"/>
      <c r="F1002" s="80"/>
      <c r="G1002" s="80"/>
      <c r="H1002" s="87"/>
      <c r="I1002" s="65"/>
      <c r="K1002" s="67"/>
      <c r="L1002" s="67"/>
      <c r="M1002" s="67"/>
      <c r="N1002" s="67"/>
      <c r="O1002" s="67"/>
      <c r="P1002" s="67"/>
      <c r="Q1002" s="67"/>
      <c r="R1002" s="67"/>
    </row>
    <row r="1003" spans="1:18" s="66" customFormat="1">
      <c r="A1003" s="80"/>
      <c r="B1003" s="86"/>
      <c r="C1003" s="86"/>
      <c r="D1003" s="82"/>
      <c r="E1003" s="80"/>
      <c r="F1003" s="80"/>
      <c r="G1003" s="80"/>
      <c r="H1003" s="87"/>
      <c r="I1003" s="65"/>
      <c r="K1003" s="67"/>
      <c r="L1003" s="67"/>
      <c r="M1003" s="67"/>
      <c r="N1003" s="67"/>
      <c r="O1003" s="67"/>
      <c r="P1003" s="67"/>
      <c r="Q1003" s="67"/>
      <c r="R1003" s="67"/>
    </row>
    <row r="1004" spans="1:18" s="66" customFormat="1">
      <c r="A1004" s="80"/>
      <c r="B1004" s="86"/>
      <c r="C1004" s="86"/>
      <c r="D1004" s="82"/>
      <c r="E1004" s="80"/>
      <c r="F1004" s="80"/>
      <c r="G1004" s="80"/>
      <c r="H1004" s="87"/>
      <c r="I1004" s="65"/>
      <c r="K1004" s="67"/>
      <c r="L1004" s="67"/>
      <c r="M1004" s="67"/>
      <c r="N1004" s="67"/>
      <c r="O1004" s="67"/>
      <c r="P1004" s="67"/>
      <c r="Q1004" s="67"/>
      <c r="R1004" s="67"/>
    </row>
    <row r="1005" spans="1:18" s="66" customFormat="1">
      <c r="A1005" s="80"/>
      <c r="B1005" s="86"/>
      <c r="C1005" s="86"/>
      <c r="D1005" s="82"/>
      <c r="E1005" s="80"/>
      <c r="F1005" s="80"/>
      <c r="G1005" s="80"/>
      <c r="H1005" s="87"/>
      <c r="I1005" s="65"/>
      <c r="K1005" s="67"/>
      <c r="L1005" s="67"/>
      <c r="M1005" s="67"/>
      <c r="N1005" s="67"/>
      <c r="O1005" s="67"/>
      <c r="P1005" s="67"/>
      <c r="Q1005" s="67"/>
      <c r="R1005" s="67"/>
    </row>
    <row r="1006" spans="1:18" s="66" customFormat="1">
      <c r="A1006" s="80"/>
      <c r="B1006" s="86"/>
      <c r="C1006" s="86"/>
      <c r="D1006" s="82"/>
      <c r="E1006" s="80"/>
      <c r="F1006" s="80"/>
      <c r="G1006" s="80"/>
      <c r="H1006" s="87"/>
      <c r="I1006" s="65"/>
      <c r="K1006" s="67"/>
      <c r="L1006" s="67"/>
      <c r="M1006" s="67"/>
      <c r="N1006" s="67"/>
      <c r="O1006" s="67"/>
      <c r="P1006" s="67"/>
      <c r="Q1006" s="67"/>
      <c r="R1006" s="67"/>
    </row>
    <row r="1007" spans="1:18" s="66" customFormat="1">
      <c r="A1007" s="80"/>
      <c r="B1007" s="86"/>
      <c r="C1007" s="86"/>
      <c r="D1007" s="82"/>
      <c r="E1007" s="80"/>
      <c r="F1007" s="80"/>
      <c r="G1007" s="80"/>
      <c r="H1007" s="87"/>
      <c r="I1007" s="65"/>
      <c r="K1007" s="67"/>
      <c r="L1007" s="67"/>
      <c r="M1007" s="67"/>
      <c r="N1007" s="67"/>
      <c r="O1007" s="67"/>
      <c r="P1007" s="67"/>
      <c r="Q1007" s="67"/>
      <c r="R1007" s="67"/>
    </row>
    <row r="1008" spans="1:18" s="66" customFormat="1">
      <c r="A1008" s="80"/>
      <c r="B1008" s="86"/>
      <c r="C1008" s="86"/>
      <c r="D1008" s="82"/>
      <c r="E1008" s="80"/>
      <c r="F1008" s="80"/>
      <c r="G1008" s="80"/>
      <c r="H1008" s="87"/>
      <c r="I1008" s="65"/>
      <c r="K1008" s="67"/>
      <c r="L1008" s="67"/>
      <c r="M1008" s="67"/>
      <c r="N1008" s="67"/>
      <c r="O1008" s="67"/>
      <c r="P1008" s="67"/>
      <c r="Q1008" s="67"/>
      <c r="R1008" s="67"/>
    </row>
    <row r="1009" spans="1:18" s="66" customFormat="1">
      <c r="A1009" s="80"/>
      <c r="B1009" s="86"/>
      <c r="C1009" s="86"/>
      <c r="D1009" s="82"/>
      <c r="E1009" s="80"/>
      <c r="F1009" s="80"/>
      <c r="G1009" s="80"/>
      <c r="H1009" s="87"/>
      <c r="I1009" s="65"/>
      <c r="K1009" s="67"/>
      <c r="L1009" s="67"/>
      <c r="M1009" s="67"/>
      <c r="N1009" s="67"/>
      <c r="O1009" s="67"/>
      <c r="P1009" s="67"/>
      <c r="Q1009" s="67"/>
      <c r="R1009" s="67"/>
    </row>
    <row r="1010" spans="1:18" s="66" customFormat="1">
      <c r="A1010" s="80"/>
      <c r="B1010" s="86"/>
      <c r="C1010" s="86"/>
      <c r="D1010" s="82"/>
      <c r="E1010" s="80"/>
      <c r="F1010" s="80"/>
      <c r="G1010" s="80"/>
      <c r="H1010" s="87"/>
      <c r="I1010" s="65"/>
      <c r="K1010" s="67"/>
      <c r="L1010" s="67"/>
      <c r="M1010" s="67"/>
      <c r="N1010" s="67"/>
      <c r="O1010" s="67"/>
      <c r="P1010" s="67"/>
      <c r="Q1010" s="67"/>
      <c r="R1010" s="67"/>
    </row>
    <row r="1011" spans="1:18" s="66" customFormat="1">
      <c r="A1011" s="80"/>
      <c r="B1011" s="86"/>
      <c r="C1011" s="86"/>
      <c r="D1011" s="82"/>
      <c r="E1011" s="80"/>
      <c r="F1011" s="80"/>
      <c r="G1011" s="80"/>
      <c r="H1011" s="87"/>
      <c r="I1011" s="65"/>
      <c r="K1011" s="67"/>
      <c r="L1011" s="67"/>
      <c r="M1011" s="67"/>
      <c r="N1011" s="67"/>
      <c r="O1011" s="67"/>
      <c r="P1011" s="67"/>
      <c r="Q1011" s="67"/>
      <c r="R1011" s="67"/>
    </row>
    <row r="1012" spans="1:18" s="66" customFormat="1">
      <c r="A1012" s="80"/>
      <c r="B1012" s="86"/>
      <c r="C1012" s="86"/>
      <c r="D1012" s="82"/>
      <c r="E1012" s="80"/>
      <c r="F1012" s="80"/>
      <c r="G1012" s="80"/>
      <c r="H1012" s="87"/>
      <c r="I1012" s="65"/>
      <c r="K1012" s="67"/>
      <c r="L1012" s="67"/>
      <c r="M1012" s="67"/>
      <c r="N1012" s="67"/>
      <c r="O1012" s="67"/>
      <c r="P1012" s="67"/>
      <c r="Q1012" s="67"/>
      <c r="R1012" s="67"/>
    </row>
    <row r="1013" spans="1:18" s="66" customFormat="1">
      <c r="A1013" s="80"/>
      <c r="B1013" s="86"/>
      <c r="C1013" s="86"/>
      <c r="D1013" s="82"/>
      <c r="E1013" s="80"/>
      <c r="F1013" s="80"/>
      <c r="G1013" s="80"/>
      <c r="H1013" s="87"/>
      <c r="I1013" s="65"/>
      <c r="K1013" s="67"/>
      <c r="L1013" s="67"/>
      <c r="M1013" s="67"/>
      <c r="N1013" s="67"/>
      <c r="O1013" s="67"/>
      <c r="P1013" s="67"/>
      <c r="Q1013" s="67"/>
      <c r="R1013" s="67"/>
    </row>
    <row r="1014" spans="1:18" s="66" customFormat="1">
      <c r="A1014" s="80"/>
      <c r="B1014" s="86"/>
      <c r="C1014" s="86"/>
      <c r="D1014" s="82"/>
      <c r="E1014" s="80"/>
      <c r="F1014" s="80"/>
      <c r="G1014" s="80"/>
      <c r="H1014" s="87"/>
      <c r="I1014" s="65"/>
      <c r="K1014" s="67"/>
      <c r="L1014" s="67"/>
      <c r="M1014" s="67"/>
      <c r="N1014" s="67"/>
      <c r="O1014" s="67"/>
      <c r="P1014" s="67"/>
      <c r="Q1014" s="67"/>
      <c r="R1014" s="67"/>
    </row>
    <row r="1015" spans="1:18" s="66" customFormat="1">
      <c r="A1015" s="80"/>
      <c r="B1015" s="86"/>
      <c r="C1015" s="86"/>
      <c r="D1015" s="82"/>
      <c r="E1015" s="80"/>
      <c r="F1015" s="80"/>
      <c r="G1015" s="80"/>
      <c r="H1015" s="87"/>
      <c r="I1015" s="65"/>
      <c r="K1015" s="67"/>
      <c r="L1015" s="67"/>
      <c r="M1015" s="67"/>
      <c r="N1015" s="67"/>
      <c r="O1015" s="67"/>
      <c r="P1015" s="67"/>
      <c r="Q1015" s="67"/>
      <c r="R1015" s="67"/>
    </row>
    <row r="1016" spans="1:18" s="66" customFormat="1">
      <c r="A1016" s="80"/>
      <c r="B1016" s="86"/>
      <c r="C1016" s="86"/>
      <c r="D1016" s="82"/>
      <c r="E1016" s="80"/>
      <c r="F1016" s="80"/>
      <c r="G1016" s="80"/>
      <c r="H1016" s="87"/>
      <c r="I1016" s="65"/>
      <c r="K1016" s="67"/>
      <c r="L1016" s="67"/>
      <c r="M1016" s="67"/>
      <c r="N1016" s="67"/>
      <c r="O1016" s="67"/>
      <c r="P1016" s="67"/>
      <c r="Q1016" s="67"/>
      <c r="R1016" s="67"/>
    </row>
    <row r="1017" spans="1:18" s="66" customFormat="1">
      <c r="A1017" s="80"/>
      <c r="B1017" s="86"/>
      <c r="C1017" s="86"/>
      <c r="D1017" s="82"/>
      <c r="E1017" s="80"/>
      <c r="F1017" s="80"/>
      <c r="G1017" s="80"/>
      <c r="H1017" s="87"/>
      <c r="I1017" s="65"/>
      <c r="K1017" s="67"/>
      <c r="L1017" s="67"/>
      <c r="M1017" s="67"/>
      <c r="N1017" s="67"/>
      <c r="O1017" s="67"/>
      <c r="P1017" s="67"/>
      <c r="Q1017" s="67"/>
      <c r="R1017" s="67"/>
    </row>
    <row r="1018" spans="1:18" s="66" customFormat="1">
      <c r="A1018" s="80"/>
      <c r="B1018" s="86"/>
      <c r="C1018" s="86"/>
      <c r="D1018" s="82"/>
      <c r="E1018" s="80"/>
      <c r="F1018" s="80"/>
      <c r="G1018" s="80"/>
      <c r="H1018" s="87"/>
      <c r="I1018" s="65"/>
      <c r="K1018" s="67"/>
      <c r="L1018" s="67"/>
      <c r="M1018" s="67"/>
      <c r="N1018" s="67"/>
      <c r="O1018" s="67"/>
      <c r="P1018" s="67"/>
      <c r="Q1018" s="67"/>
      <c r="R1018" s="67"/>
    </row>
    <row r="1019" spans="1:18" s="66" customFormat="1">
      <c r="A1019" s="80"/>
      <c r="B1019" s="86"/>
      <c r="C1019" s="86"/>
      <c r="D1019" s="82"/>
      <c r="E1019" s="80"/>
      <c r="F1019" s="80"/>
      <c r="G1019" s="80"/>
      <c r="H1019" s="87"/>
      <c r="I1019" s="65"/>
      <c r="K1019" s="67"/>
      <c r="L1019" s="67"/>
      <c r="M1019" s="67"/>
      <c r="N1019" s="67"/>
      <c r="O1019" s="67"/>
      <c r="P1019" s="67"/>
      <c r="Q1019" s="67"/>
      <c r="R1019" s="67"/>
    </row>
    <row r="1020" spans="1:18" s="66" customFormat="1">
      <c r="A1020" s="80"/>
      <c r="B1020" s="86"/>
      <c r="C1020" s="86"/>
      <c r="D1020" s="82"/>
      <c r="E1020" s="80"/>
      <c r="F1020" s="80"/>
      <c r="G1020" s="80"/>
      <c r="H1020" s="87"/>
      <c r="I1020" s="65"/>
      <c r="K1020" s="67"/>
      <c r="L1020" s="67"/>
      <c r="M1020" s="67"/>
      <c r="N1020" s="67"/>
      <c r="O1020" s="67"/>
      <c r="P1020" s="67"/>
      <c r="Q1020" s="67"/>
      <c r="R1020" s="67"/>
    </row>
    <row r="1021" spans="1:18" s="66" customFormat="1">
      <c r="A1021" s="80"/>
      <c r="B1021" s="86"/>
      <c r="C1021" s="86"/>
      <c r="D1021" s="82"/>
      <c r="E1021" s="80"/>
      <c r="F1021" s="80"/>
      <c r="G1021" s="80"/>
      <c r="H1021" s="87"/>
      <c r="I1021" s="65"/>
      <c r="K1021" s="67"/>
      <c r="L1021" s="67"/>
      <c r="M1021" s="67"/>
      <c r="N1021" s="67"/>
      <c r="O1021" s="67"/>
      <c r="P1021" s="67"/>
      <c r="Q1021" s="67"/>
      <c r="R1021" s="67"/>
    </row>
    <row r="1022" spans="1:18" s="66" customFormat="1">
      <c r="A1022" s="80"/>
      <c r="B1022" s="86"/>
      <c r="C1022" s="86"/>
      <c r="D1022" s="82"/>
      <c r="E1022" s="80"/>
      <c r="F1022" s="80"/>
      <c r="G1022" s="80"/>
      <c r="H1022" s="87"/>
      <c r="I1022" s="65"/>
      <c r="K1022" s="67"/>
      <c r="L1022" s="67"/>
      <c r="M1022" s="67"/>
      <c r="N1022" s="67"/>
      <c r="O1022" s="67"/>
      <c r="P1022" s="67"/>
      <c r="Q1022" s="67"/>
      <c r="R1022" s="67"/>
    </row>
    <row r="1023" spans="1:18" s="66" customFormat="1">
      <c r="A1023" s="80"/>
      <c r="B1023" s="86"/>
      <c r="C1023" s="86"/>
      <c r="D1023" s="82"/>
      <c r="E1023" s="80"/>
      <c r="F1023" s="80"/>
      <c r="G1023" s="80"/>
      <c r="H1023" s="87"/>
      <c r="I1023" s="65"/>
      <c r="K1023" s="67"/>
      <c r="L1023" s="67"/>
      <c r="M1023" s="67"/>
      <c r="N1023" s="67"/>
      <c r="O1023" s="67"/>
      <c r="P1023" s="67"/>
      <c r="Q1023" s="67"/>
      <c r="R1023" s="67"/>
    </row>
    <row r="1024" spans="1:18" s="66" customFormat="1">
      <c r="A1024" s="80"/>
      <c r="B1024" s="86"/>
      <c r="C1024" s="86"/>
      <c r="D1024" s="82"/>
      <c r="E1024" s="80"/>
      <c r="F1024" s="80"/>
      <c r="G1024" s="80"/>
      <c r="H1024" s="87"/>
      <c r="I1024" s="65"/>
      <c r="K1024" s="67"/>
      <c r="L1024" s="67"/>
      <c r="M1024" s="67"/>
      <c r="N1024" s="67"/>
      <c r="O1024" s="67"/>
      <c r="P1024" s="67"/>
      <c r="Q1024" s="67"/>
      <c r="R1024" s="67"/>
    </row>
    <row r="1025" spans="1:18" s="66" customFormat="1">
      <c r="A1025" s="80"/>
      <c r="B1025" s="86"/>
      <c r="C1025" s="86"/>
      <c r="D1025" s="82"/>
      <c r="E1025" s="80"/>
      <c r="F1025" s="80"/>
      <c r="G1025" s="80"/>
      <c r="H1025" s="87"/>
      <c r="I1025" s="65"/>
      <c r="K1025" s="67"/>
      <c r="L1025" s="67"/>
      <c r="M1025" s="67"/>
      <c r="N1025" s="67"/>
      <c r="O1025" s="67"/>
      <c r="P1025" s="67"/>
      <c r="Q1025" s="67"/>
      <c r="R1025" s="67"/>
    </row>
    <row r="1026" spans="1:18" s="66" customFormat="1">
      <c r="A1026" s="80"/>
      <c r="B1026" s="86"/>
      <c r="C1026" s="86"/>
      <c r="D1026" s="82"/>
      <c r="E1026" s="80"/>
      <c r="F1026" s="80"/>
      <c r="G1026" s="80"/>
      <c r="H1026" s="87"/>
      <c r="I1026" s="65"/>
      <c r="K1026" s="67"/>
      <c r="L1026" s="67"/>
      <c r="M1026" s="67"/>
      <c r="N1026" s="67"/>
      <c r="O1026" s="67"/>
      <c r="P1026" s="67"/>
      <c r="Q1026" s="67"/>
      <c r="R1026" s="67"/>
    </row>
    <row r="1027" spans="1:18" s="66" customFormat="1">
      <c r="A1027" s="80"/>
      <c r="B1027" s="86"/>
      <c r="C1027" s="86"/>
      <c r="D1027" s="82"/>
      <c r="E1027" s="80"/>
      <c r="F1027" s="80"/>
      <c r="G1027" s="80"/>
      <c r="H1027" s="87"/>
      <c r="I1027" s="65"/>
      <c r="K1027" s="67"/>
      <c r="L1027" s="67"/>
      <c r="M1027" s="67"/>
      <c r="N1027" s="67"/>
      <c r="O1027" s="67"/>
      <c r="P1027" s="67"/>
      <c r="Q1027" s="67"/>
      <c r="R1027" s="67"/>
    </row>
    <row r="1028" spans="1:18" s="66" customFormat="1">
      <c r="A1028" s="80"/>
      <c r="B1028" s="86"/>
      <c r="C1028" s="86"/>
      <c r="D1028" s="82"/>
      <c r="E1028" s="80"/>
      <c r="F1028" s="80"/>
      <c r="G1028" s="80"/>
      <c r="H1028" s="87"/>
      <c r="I1028" s="65"/>
      <c r="K1028" s="67"/>
      <c r="L1028" s="67"/>
      <c r="M1028" s="67"/>
      <c r="N1028" s="67"/>
      <c r="O1028" s="67"/>
      <c r="P1028" s="67"/>
      <c r="Q1028" s="67"/>
      <c r="R1028" s="67"/>
    </row>
    <row r="1029" spans="1:18" s="66" customFormat="1">
      <c r="A1029" s="80"/>
      <c r="B1029" s="86"/>
      <c r="C1029" s="86"/>
      <c r="D1029" s="82"/>
      <c r="E1029" s="80"/>
      <c r="F1029" s="80"/>
      <c r="G1029" s="80"/>
      <c r="H1029" s="87"/>
      <c r="I1029" s="65"/>
      <c r="K1029" s="67"/>
      <c r="L1029" s="67"/>
      <c r="M1029" s="67"/>
      <c r="N1029" s="67"/>
      <c r="O1029" s="67"/>
      <c r="P1029" s="67"/>
      <c r="Q1029" s="67"/>
      <c r="R1029" s="67"/>
    </row>
    <row r="1030" spans="1:18" s="66" customFormat="1">
      <c r="A1030" s="80"/>
      <c r="B1030" s="86"/>
      <c r="C1030" s="86"/>
      <c r="D1030" s="82"/>
      <c r="E1030" s="80"/>
      <c r="F1030" s="80"/>
      <c r="G1030" s="80"/>
      <c r="H1030" s="87"/>
      <c r="I1030" s="65"/>
      <c r="K1030" s="67"/>
      <c r="L1030" s="67"/>
      <c r="M1030" s="67"/>
      <c r="N1030" s="67"/>
      <c r="O1030" s="67"/>
      <c r="P1030" s="67"/>
      <c r="Q1030" s="67"/>
      <c r="R1030" s="67"/>
    </row>
    <row r="1031" spans="1:18" s="66" customFormat="1">
      <c r="A1031" s="80"/>
      <c r="B1031" s="86"/>
      <c r="C1031" s="86"/>
      <c r="D1031" s="82"/>
      <c r="E1031" s="80"/>
      <c r="F1031" s="80"/>
      <c r="G1031" s="80"/>
      <c r="H1031" s="87"/>
      <c r="I1031" s="65"/>
      <c r="K1031" s="67"/>
      <c r="L1031" s="67"/>
      <c r="M1031" s="67"/>
      <c r="N1031" s="67"/>
      <c r="O1031" s="67"/>
      <c r="P1031" s="67"/>
      <c r="Q1031" s="67"/>
      <c r="R1031" s="67"/>
    </row>
    <row r="1032" spans="1:18" s="66" customFormat="1">
      <c r="A1032" s="80"/>
      <c r="B1032" s="86"/>
      <c r="C1032" s="86"/>
      <c r="D1032" s="82"/>
      <c r="E1032" s="80"/>
      <c r="F1032" s="80"/>
      <c r="G1032" s="80"/>
      <c r="H1032" s="87"/>
      <c r="I1032" s="65"/>
      <c r="K1032" s="67"/>
      <c r="L1032" s="67"/>
      <c r="M1032" s="67"/>
      <c r="N1032" s="67"/>
      <c r="O1032" s="67"/>
      <c r="P1032" s="67"/>
      <c r="Q1032" s="67"/>
      <c r="R1032" s="67"/>
    </row>
    <row r="1033" spans="1:18" s="66" customFormat="1">
      <c r="A1033" s="80"/>
      <c r="B1033" s="86"/>
      <c r="C1033" s="86"/>
      <c r="D1033" s="82"/>
      <c r="E1033" s="80"/>
      <c r="F1033" s="80"/>
      <c r="G1033" s="80"/>
      <c r="H1033" s="87"/>
      <c r="I1033" s="65"/>
      <c r="K1033" s="67"/>
      <c r="L1033" s="67"/>
      <c r="M1033" s="67"/>
      <c r="N1033" s="67"/>
      <c r="O1033" s="67"/>
      <c r="P1033" s="67"/>
      <c r="Q1033" s="67"/>
      <c r="R1033" s="67"/>
    </row>
    <row r="1034" spans="1:18" s="66" customFormat="1">
      <c r="A1034" s="80"/>
      <c r="B1034" s="86"/>
      <c r="C1034" s="86"/>
      <c r="D1034" s="82"/>
      <c r="E1034" s="80"/>
      <c r="F1034" s="80"/>
      <c r="G1034" s="80"/>
      <c r="H1034" s="87"/>
      <c r="I1034" s="65"/>
      <c r="K1034" s="67"/>
      <c r="L1034" s="67"/>
      <c r="M1034" s="67"/>
      <c r="N1034" s="67"/>
      <c r="O1034" s="67"/>
      <c r="P1034" s="67"/>
      <c r="Q1034" s="67"/>
      <c r="R1034" s="67"/>
    </row>
    <row r="1035" spans="1:18" s="66" customFormat="1">
      <c r="A1035" s="80"/>
      <c r="B1035" s="86"/>
      <c r="C1035" s="86"/>
      <c r="D1035" s="82"/>
      <c r="E1035" s="80"/>
      <c r="F1035" s="80"/>
      <c r="G1035" s="80"/>
      <c r="H1035" s="87"/>
      <c r="I1035" s="65"/>
      <c r="K1035" s="67"/>
      <c r="L1035" s="67"/>
      <c r="M1035" s="67"/>
      <c r="N1035" s="67"/>
      <c r="O1035" s="67"/>
      <c r="P1035" s="67"/>
      <c r="Q1035" s="67"/>
      <c r="R1035" s="67"/>
    </row>
    <row r="1036" spans="1:18" s="66" customFormat="1">
      <c r="A1036" s="80"/>
      <c r="B1036" s="86"/>
      <c r="C1036" s="86"/>
      <c r="D1036" s="82"/>
      <c r="E1036" s="80"/>
      <c r="F1036" s="80"/>
      <c r="G1036" s="80"/>
      <c r="H1036" s="87"/>
      <c r="I1036" s="65"/>
      <c r="K1036" s="67"/>
      <c r="L1036" s="67"/>
      <c r="M1036" s="67"/>
      <c r="N1036" s="67"/>
      <c r="O1036" s="67"/>
      <c r="P1036" s="67"/>
      <c r="Q1036" s="67"/>
      <c r="R1036" s="67"/>
    </row>
    <row r="1037" spans="1:18" s="66" customFormat="1">
      <c r="A1037" s="80"/>
      <c r="B1037" s="86"/>
      <c r="C1037" s="86"/>
      <c r="D1037" s="82"/>
      <c r="E1037" s="80"/>
      <c r="F1037" s="80"/>
      <c r="G1037" s="80"/>
      <c r="H1037" s="87"/>
      <c r="I1037" s="65"/>
      <c r="K1037" s="67"/>
      <c r="L1037" s="67"/>
      <c r="M1037" s="67"/>
      <c r="N1037" s="67"/>
      <c r="O1037" s="67"/>
      <c r="P1037" s="67"/>
      <c r="Q1037" s="67"/>
      <c r="R1037" s="67"/>
    </row>
    <row r="1038" spans="1:18" s="66" customFormat="1">
      <c r="A1038" s="80"/>
      <c r="B1038" s="86"/>
      <c r="C1038" s="86"/>
      <c r="D1038" s="82"/>
      <c r="E1038" s="80"/>
      <c r="F1038" s="80"/>
      <c r="G1038" s="80"/>
      <c r="H1038" s="87"/>
      <c r="I1038" s="65"/>
      <c r="K1038" s="67"/>
      <c r="L1038" s="67"/>
      <c r="M1038" s="67"/>
      <c r="N1038" s="67"/>
      <c r="O1038" s="67"/>
      <c r="P1038" s="67"/>
      <c r="Q1038" s="67"/>
      <c r="R1038" s="67"/>
    </row>
    <row r="1039" spans="1:18" s="66" customFormat="1">
      <c r="A1039" s="80"/>
      <c r="B1039" s="86"/>
      <c r="C1039" s="86"/>
      <c r="D1039" s="82"/>
      <c r="E1039" s="80"/>
      <c r="F1039" s="80"/>
      <c r="G1039" s="80"/>
      <c r="H1039" s="87"/>
      <c r="I1039" s="65"/>
      <c r="K1039" s="67"/>
      <c r="L1039" s="67"/>
      <c r="M1039" s="67"/>
      <c r="N1039" s="67"/>
      <c r="O1039" s="67"/>
      <c r="P1039" s="67"/>
      <c r="Q1039" s="67"/>
      <c r="R1039" s="67"/>
    </row>
    <row r="1040" spans="1:18" s="66" customFormat="1">
      <c r="A1040" s="80"/>
      <c r="B1040" s="86"/>
      <c r="C1040" s="86"/>
      <c r="D1040" s="82"/>
      <c r="E1040" s="80"/>
      <c r="F1040" s="80"/>
      <c r="G1040" s="80"/>
      <c r="H1040" s="87"/>
      <c r="I1040" s="65"/>
      <c r="K1040" s="67"/>
      <c r="L1040" s="67"/>
      <c r="M1040" s="67"/>
      <c r="N1040" s="67"/>
      <c r="O1040" s="67"/>
      <c r="P1040" s="67"/>
      <c r="Q1040" s="67"/>
      <c r="R1040" s="67"/>
    </row>
    <row r="1041" spans="1:18" s="66" customFormat="1">
      <c r="A1041" s="80"/>
      <c r="B1041" s="86"/>
      <c r="C1041" s="86"/>
      <c r="D1041" s="82"/>
      <c r="E1041" s="80"/>
      <c r="F1041" s="80"/>
      <c r="G1041" s="80"/>
      <c r="H1041" s="87"/>
      <c r="I1041" s="65"/>
      <c r="K1041" s="67"/>
      <c r="L1041" s="67"/>
      <c r="M1041" s="67"/>
      <c r="N1041" s="67"/>
      <c r="O1041" s="67"/>
      <c r="P1041" s="67"/>
      <c r="Q1041" s="67"/>
      <c r="R1041" s="67"/>
    </row>
    <row r="1042" spans="1:18" s="66" customFormat="1">
      <c r="A1042" s="80"/>
      <c r="B1042" s="86"/>
      <c r="C1042" s="86"/>
      <c r="D1042" s="82"/>
      <c r="E1042" s="80"/>
      <c r="F1042" s="80"/>
      <c r="G1042" s="80"/>
      <c r="H1042" s="87"/>
      <c r="I1042" s="65"/>
      <c r="K1042" s="67"/>
      <c r="L1042" s="67"/>
      <c r="M1042" s="67"/>
      <c r="N1042" s="67"/>
      <c r="O1042" s="67"/>
      <c r="P1042" s="67"/>
      <c r="Q1042" s="67"/>
      <c r="R1042" s="67"/>
    </row>
    <row r="1043" spans="1:18" s="66" customFormat="1">
      <c r="A1043" s="80"/>
      <c r="B1043" s="86"/>
      <c r="C1043" s="86"/>
      <c r="D1043" s="82"/>
      <c r="E1043" s="80"/>
      <c r="F1043" s="80"/>
      <c r="G1043" s="80"/>
      <c r="H1043" s="87"/>
      <c r="I1043" s="65"/>
      <c r="K1043" s="67"/>
      <c r="L1043" s="67"/>
      <c r="M1043" s="67"/>
      <c r="N1043" s="67"/>
      <c r="O1043" s="67"/>
      <c r="P1043" s="67"/>
      <c r="Q1043" s="67"/>
      <c r="R1043" s="67"/>
    </row>
    <row r="1044" spans="1:18" s="66" customFormat="1">
      <c r="A1044" s="80"/>
      <c r="B1044" s="86"/>
      <c r="C1044" s="86"/>
      <c r="D1044" s="82"/>
      <c r="E1044" s="80"/>
      <c r="F1044" s="80"/>
      <c r="G1044" s="80"/>
      <c r="H1044" s="87"/>
      <c r="I1044" s="65"/>
      <c r="K1044" s="67"/>
      <c r="L1044" s="67"/>
      <c r="M1044" s="67"/>
      <c r="N1044" s="67"/>
      <c r="O1044" s="67"/>
      <c r="P1044" s="67"/>
      <c r="Q1044" s="67"/>
      <c r="R1044" s="67"/>
    </row>
    <row r="1045" spans="1:18" s="66" customFormat="1">
      <c r="A1045" s="80"/>
      <c r="B1045" s="86"/>
      <c r="C1045" s="86"/>
      <c r="D1045" s="82"/>
      <c r="E1045" s="80"/>
      <c r="F1045" s="80"/>
      <c r="G1045" s="80"/>
      <c r="H1045" s="87"/>
      <c r="I1045" s="65"/>
      <c r="K1045" s="67"/>
      <c r="L1045" s="67"/>
      <c r="M1045" s="67"/>
      <c r="N1045" s="67"/>
      <c r="O1045" s="67"/>
      <c r="P1045" s="67"/>
      <c r="Q1045" s="67"/>
      <c r="R1045" s="67"/>
    </row>
    <row r="1046" spans="1:18" s="66" customFormat="1">
      <c r="A1046" s="80"/>
      <c r="B1046" s="86"/>
      <c r="C1046" s="86"/>
      <c r="D1046" s="82"/>
      <c r="E1046" s="80"/>
      <c r="F1046" s="80"/>
      <c r="G1046" s="80"/>
      <c r="H1046" s="87"/>
      <c r="I1046" s="65"/>
      <c r="K1046" s="67"/>
      <c r="L1046" s="67"/>
      <c r="M1046" s="67"/>
      <c r="N1046" s="67"/>
      <c r="O1046" s="67"/>
      <c r="P1046" s="67"/>
      <c r="Q1046" s="67"/>
      <c r="R1046" s="67"/>
    </row>
    <row r="1047" spans="1:18" s="66" customFormat="1">
      <c r="A1047" s="80"/>
      <c r="B1047" s="86"/>
      <c r="C1047" s="86"/>
      <c r="D1047" s="82"/>
      <c r="E1047" s="80"/>
      <c r="F1047" s="80"/>
      <c r="G1047" s="80"/>
      <c r="H1047" s="87"/>
      <c r="I1047" s="65"/>
      <c r="K1047" s="67"/>
      <c r="L1047" s="67"/>
      <c r="M1047" s="67"/>
      <c r="N1047" s="67"/>
      <c r="O1047" s="67"/>
      <c r="P1047" s="67"/>
      <c r="Q1047" s="67"/>
      <c r="R1047" s="67"/>
    </row>
    <row r="1048" spans="1:18" s="66" customFormat="1">
      <c r="A1048" s="80"/>
      <c r="B1048" s="86"/>
      <c r="C1048" s="86"/>
      <c r="D1048" s="82"/>
      <c r="E1048" s="80"/>
      <c r="F1048" s="80"/>
      <c r="G1048" s="80"/>
      <c r="H1048" s="87"/>
      <c r="I1048" s="65"/>
      <c r="K1048" s="67"/>
      <c r="L1048" s="67"/>
      <c r="M1048" s="67"/>
      <c r="N1048" s="67"/>
      <c r="O1048" s="67"/>
      <c r="P1048" s="67"/>
      <c r="Q1048" s="67"/>
      <c r="R1048" s="67"/>
    </row>
    <row r="1049" spans="1:18" s="66" customFormat="1">
      <c r="A1049" s="80"/>
      <c r="B1049" s="86"/>
      <c r="C1049" s="86"/>
      <c r="D1049" s="82"/>
      <c r="E1049" s="80"/>
      <c r="F1049" s="80"/>
      <c r="G1049" s="80"/>
      <c r="H1049" s="87"/>
      <c r="I1049" s="65"/>
      <c r="K1049" s="67"/>
      <c r="L1049" s="67"/>
      <c r="M1049" s="67"/>
      <c r="N1049" s="67"/>
      <c r="O1049" s="67"/>
      <c r="P1049" s="67"/>
      <c r="Q1049" s="67"/>
      <c r="R1049" s="67"/>
    </row>
    <row r="1050" spans="1:18" s="66" customFormat="1">
      <c r="A1050" s="80"/>
      <c r="B1050" s="86"/>
      <c r="C1050" s="86"/>
      <c r="D1050" s="82"/>
      <c r="E1050" s="80"/>
      <c r="F1050" s="80"/>
      <c r="G1050" s="80"/>
      <c r="H1050" s="87"/>
      <c r="I1050" s="65"/>
      <c r="K1050" s="67"/>
      <c r="L1050" s="67"/>
      <c r="M1050" s="67"/>
      <c r="N1050" s="67"/>
      <c r="O1050" s="67"/>
      <c r="P1050" s="67"/>
      <c r="Q1050" s="67"/>
      <c r="R1050" s="67"/>
    </row>
    <row r="1051" spans="1:18" s="66" customFormat="1">
      <c r="A1051" s="80"/>
      <c r="B1051" s="86"/>
      <c r="C1051" s="86"/>
      <c r="D1051" s="82"/>
      <c r="E1051" s="80"/>
      <c r="F1051" s="80"/>
      <c r="G1051" s="80"/>
      <c r="H1051" s="87"/>
      <c r="I1051" s="65"/>
      <c r="K1051" s="67"/>
      <c r="L1051" s="67"/>
      <c r="M1051" s="67"/>
      <c r="N1051" s="67"/>
      <c r="O1051" s="67"/>
      <c r="P1051" s="67"/>
      <c r="Q1051" s="67"/>
      <c r="R1051" s="67"/>
    </row>
    <row r="1052" spans="1:18" s="66" customFormat="1">
      <c r="A1052" s="80"/>
      <c r="B1052" s="86"/>
      <c r="C1052" s="86"/>
      <c r="D1052" s="82"/>
      <c r="E1052" s="80"/>
      <c r="F1052" s="80"/>
      <c r="G1052" s="80"/>
      <c r="H1052" s="87"/>
      <c r="I1052" s="65"/>
      <c r="K1052" s="67"/>
      <c r="L1052" s="67"/>
      <c r="M1052" s="67"/>
      <c r="N1052" s="67"/>
      <c r="O1052" s="67"/>
      <c r="P1052" s="67"/>
      <c r="Q1052" s="67"/>
      <c r="R1052" s="67"/>
    </row>
    <row r="1053" spans="1:18" s="66" customFormat="1">
      <c r="A1053" s="80"/>
      <c r="B1053" s="86"/>
      <c r="C1053" s="86"/>
      <c r="D1053" s="82"/>
      <c r="E1053" s="80"/>
      <c r="F1053" s="80"/>
      <c r="G1053" s="80"/>
      <c r="H1053" s="87"/>
      <c r="I1053" s="65"/>
      <c r="K1053" s="67"/>
      <c r="L1053" s="67"/>
      <c r="M1053" s="67"/>
      <c r="N1053" s="67"/>
      <c r="O1053" s="67"/>
      <c r="P1053" s="67"/>
      <c r="Q1053" s="67"/>
      <c r="R1053" s="67"/>
    </row>
    <row r="1054" spans="1:18" s="66" customFormat="1">
      <c r="A1054" s="80"/>
      <c r="B1054" s="86"/>
      <c r="C1054" s="86"/>
      <c r="D1054" s="82"/>
      <c r="E1054" s="80"/>
      <c r="F1054" s="80"/>
      <c r="G1054" s="80"/>
      <c r="H1054" s="87"/>
      <c r="I1054" s="65"/>
      <c r="K1054" s="67"/>
      <c r="L1054" s="67"/>
      <c r="M1054" s="67"/>
      <c r="N1054" s="67"/>
      <c r="O1054" s="67"/>
      <c r="P1054" s="67"/>
      <c r="Q1054" s="67"/>
      <c r="R1054" s="67"/>
    </row>
    <row r="1055" spans="1:18" s="66" customFormat="1">
      <c r="A1055" s="80"/>
      <c r="B1055" s="86"/>
      <c r="C1055" s="86"/>
      <c r="D1055" s="82"/>
      <c r="E1055" s="80"/>
      <c r="F1055" s="80"/>
      <c r="G1055" s="80"/>
      <c r="H1055" s="87"/>
      <c r="I1055" s="65"/>
      <c r="K1055" s="67"/>
      <c r="L1055" s="67"/>
      <c r="M1055" s="67"/>
      <c r="N1055" s="67"/>
      <c r="O1055" s="67"/>
      <c r="P1055" s="67"/>
      <c r="Q1055" s="67"/>
      <c r="R1055" s="67"/>
    </row>
    <row r="1056" spans="1:18" s="66" customFormat="1">
      <c r="A1056" s="80"/>
      <c r="B1056" s="86"/>
      <c r="C1056" s="86"/>
      <c r="D1056" s="82"/>
      <c r="E1056" s="80"/>
      <c r="F1056" s="80"/>
      <c r="G1056" s="80"/>
      <c r="H1056" s="87"/>
      <c r="I1056" s="65"/>
      <c r="K1056" s="67"/>
      <c r="L1056" s="67"/>
      <c r="M1056" s="67"/>
      <c r="N1056" s="67"/>
      <c r="O1056" s="67"/>
      <c r="P1056" s="67"/>
      <c r="Q1056" s="67"/>
      <c r="R1056" s="67"/>
    </row>
    <row r="1057" spans="1:18" s="66" customFormat="1">
      <c r="A1057" s="80"/>
      <c r="B1057" s="86"/>
      <c r="C1057" s="86"/>
      <c r="D1057" s="82"/>
      <c r="E1057" s="80"/>
      <c r="F1057" s="80"/>
      <c r="G1057" s="80"/>
      <c r="H1057" s="87"/>
      <c r="I1057" s="65"/>
      <c r="K1057" s="67"/>
      <c r="L1057" s="67"/>
      <c r="M1057" s="67"/>
      <c r="N1057" s="67"/>
      <c r="O1057" s="67"/>
      <c r="P1057" s="67"/>
      <c r="Q1057" s="67"/>
      <c r="R1057" s="67"/>
    </row>
    <row r="1058" spans="1:18" s="66" customFormat="1">
      <c r="A1058" s="80"/>
      <c r="B1058" s="86"/>
      <c r="C1058" s="86"/>
      <c r="D1058" s="82"/>
      <c r="E1058" s="80"/>
      <c r="F1058" s="80"/>
      <c r="G1058" s="80"/>
      <c r="H1058" s="87"/>
      <c r="I1058" s="65"/>
      <c r="K1058" s="67"/>
      <c r="L1058" s="67"/>
      <c r="M1058" s="67"/>
      <c r="N1058" s="67"/>
      <c r="O1058" s="67"/>
      <c r="P1058" s="67"/>
      <c r="Q1058" s="67"/>
      <c r="R1058" s="67"/>
    </row>
    <row r="1059" spans="1:18" s="66" customFormat="1">
      <c r="A1059" s="80"/>
      <c r="B1059" s="86"/>
      <c r="C1059" s="86"/>
      <c r="D1059" s="82"/>
      <c r="E1059" s="80"/>
      <c r="F1059" s="80"/>
      <c r="G1059" s="80"/>
      <c r="H1059" s="87"/>
      <c r="I1059" s="65"/>
      <c r="K1059" s="67"/>
      <c r="L1059" s="67"/>
      <c r="M1059" s="67"/>
      <c r="N1059" s="67"/>
      <c r="O1059" s="67"/>
      <c r="P1059" s="67"/>
      <c r="Q1059" s="67"/>
      <c r="R1059" s="67"/>
    </row>
    <row r="1060" spans="1:18" s="66" customFormat="1">
      <c r="A1060" s="80"/>
      <c r="B1060" s="86"/>
      <c r="C1060" s="86"/>
      <c r="D1060" s="82"/>
      <c r="E1060" s="80"/>
      <c r="F1060" s="80"/>
      <c r="G1060" s="80"/>
      <c r="H1060" s="87"/>
      <c r="I1060" s="65"/>
      <c r="K1060" s="67"/>
      <c r="L1060" s="67"/>
      <c r="M1060" s="67"/>
      <c r="N1060" s="67"/>
      <c r="O1060" s="67"/>
      <c r="P1060" s="67"/>
      <c r="Q1060" s="67"/>
      <c r="R1060" s="67"/>
    </row>
    <row r="1061" spans="1:18" s="66" customFormat="1">
      <c r="A1061" s="80"/>
      <c r="B1061" s="86"/>
      <c r="C1061" s="86"/>
      <c r="D1061" s="82"/>
      <c r="E1061" s="80"/>
      <c r="F1061" s="80"/>
      <c r="G1061" s="80"/>
      <c r="H1061" s="87"/>
      <c r="I1061" s="65"/>
      <c r="K1061" s="67"/>
      <c r="L1061" s="67"/>
      <c r="M1061" s="67"/>
      <c r="N1061" s="67"/>
      <c r="O1061" s="67"/>
      <c r="P1061" s="67"/>
      <c r="Q1061" s="67"/>
      <c r="R1061" s="67"/>
    </row>
    <row r="1062" spans="1:18" s="66" customFormat="1">
      <c r="A1062" s="80"/>
      <c r="B1062" s="86"/>
      <c r="C1062" s="86"/>
      <c r="D1062" s="82"/>
      <c r="E1062" s="80"/>
      <c r="F1062" s="80"/>
      <c r="G1062" s="80"/>
      <c r="H1062" s="87"/>
      <c r="I1062" s="65"/>
      <c r="K1062" s="67"/>
      <c r="L1062" s="67"/>
      <c r="M1062" s="67"/>
      <c r="N1062" s="67"/>
      <c r="O1062" s="67"/>
      <c r="P1062" s="67"/>
      <c r="Q1062" s="67"/>
      <c r="R1062" s="67"/>
    </row>
    <row r="1063" spans="1:18" s="66" customFormat="1">
      <c r="A1063" s="80"/>
      <c r="B1063" s="86"/>
      <c r="C1063" s="86"/>
      <c r="D1063" s="82"/>
      <c r="E1063" s="80"/>
      <c r="F1063" s="80"/>
      <c r="G1063" s="80"/>
      <c r="H1063" s="87"/>
      <c r="I1063" s="65"/>
      <c r="K1063" s="67"/>
      <c r="L1063" s="67"/>
      <c r="M1063" s="67"/>
      <c r="N1063" s="67"/>
      <c r="O1063" s="67"/>
      <c r="P1063" s="67"/>
      <c r="Q1063" s="67"/>
      <c r="R1063" s="67"/>
    </row>
    <row r="1064" spans="1:18" s="66" customFormat="1">
      <c r="A1064" s="80"/>
      <c r="B1064" s="86"/>
      <c r="C1064" s="86"/>
      <c r="D1064" s="82"/>
      <c r="E1064" s="80"/>
      <c r="F1064" s="80"/>
      <c r="G1064" s="80"/>
      <c r="H1064" s="87"/>
      <c r="I1064" s="65"/>
      <c r="K1064" s="67"/>
      <c r="L1064" s="67"/>
      <c r="M1064" s="67"/>
      <c r="N1064" s="67"/>
      <c r="O1064" s="67"/>
      <c r="P1064" s="67"/>
      <c r="Q1064" s="67"/>
      <c r="R1064" s="67"/>
    </row>
    <row r="1065" spans="1:18" s="66" customFormat="1">
      <c r="A1065" s="80"/>
      <c r="B1065" s="86"/>
      <c r="C1065" s="86"/>
      <c r="D1065" s="82"/>
      <c r="E1065" s="80"/>
      <c r="F1065" s="80"/>
      <c r="G1065" s="80"/>
      <c r="H1065" s="87"/>
      <c r="I1065" s="65"/>
      <c r="K1065" s="67"/>
      <c r="L1065" s="67"/>
      <c r="M1065" s="67"/>
      <c r="N1065" s="67"/>
      <c r="O1065" s="67"/>
      <c r="P1065" s="67"/>
      <c r="Q1065" s="67"/>
      <c r="R1065" s="67"/>
    </row>
    <row r="1066" spans="1:18" s="66" customFormat="1">
      <c r="A1066" s="80"/>
      <c r="B1066" s="86"/>
      <c r="C1066" s="86"/>
      <c r="D1066" s="82"/>
      <c r="E1066" s="80"/>
      <c r="F1066" s="80"/>
      <c r="G1066" s="80"/>
      <c r="H1066" s="87"/>
      <c r="I1066" s="65"/>
      <c r="K1066" s="67"/>
      <c r="L1066" s="67"/>
      <c r="M1066" s="67"/>
      <c r="N1066" s="67"/>
      <c r="O1066" s="67"/>
      <c r="P1066" s="67"/>
      <c r="Q1066" s="67"/>
      <c r="R1066" s="67"/>
    </row>
    <row r="1067" spans="1:18" s="66" customFormat="1">
      <c r="A1067" s="80"/>
      <c r="B1067" s="86"/>
      <c r="C1067" s="86"/>
      <c r="D1067" s="82"/>
      <c r="E1067" s="80"/>
      <c r="F1067" s="80"/>
      <c r="G1067" s="80"/>
      <c r="H1067" s="87"/>
      <c r="I1067" s="65"/>
      <c r="K1067" s="67"/>
      <c r="L1067" s="67"/>
      <c r="M1067" s="67"/>
      <c r="N1067" s="67"/>
      <c r="O1067" s="67"/>
      <c r="P1067" s="67"/>
      <c r="Q1067" s="67"/>
      <c r="R1067" s="67"/>
    </row>
    <row r="1068" spans="1:18" s="66" customFormat="1">
      <c r="A1068" s="80"/>
      <c r="B1068" s="86"/>
      <c r="C1068" s="86"/>
      <c r="D1068" s="82"/>
      <c r="E1068" s="80"/>
      <c r="F1068" s="80"/>
      <c r="G1068" s="80"/>
      <c r="H1068" s="87"/>
      <c r="I1068" s="65"/>
      <c r="K1068" s="67"/>
      <c r="L1068" s="67"/>
      <c r="M1068" s="67"/>
      <c r="N1068" s="67"/>
      <c r="O1068" s="67"/>
      <c r="P1068" s="67"/>
      <c r="Q1068" s="67"/>
      <c r="R1068" s="67"/>
    </row>
    <row r="1069" spans="1:18" s="66" customFormat="1">
      <c r="A1069" s="80"/>
      <c r="B1069" s="86"/>
      <c r="C1069" s="86"/>
      <c r="D1069" s="82"/>
      <c r="E1069" s="80"/>
      <c r="F1069" s="80"/>
      <c r="G1069" s="80"/>
      <c r="H1069" s="87"/>
      <c r="I1069" s="65"/>
      <c r="K1069" s="67"/>
      <c r="L1069" s="67"/>
      <c r="M1069" s="67"/>
      <c r="N1069" s="67"/>
      <c r="O1069" s="67"/>
      <c r="P1069" s="67"/>
      <c r="Q1069" s="67"/>
      <c r="R1069" s="67"/>
    </row>
    <row r="1070" spans="1:18" s="66" customFormat="1">
      <c r="A1070" s="80"/>
      <c r="B1070" s="86"/>
      <c r="C1070" s="86"/>
      <c r="D1070" s="82"/>
      <c r="E1070" s="80"/>
      <c r="F1070" s="80"/>
      <c r="G1070" s="80"/>
      <c r="H1070" s="87"/>
      <c r="I1070" s="65"/>
      <c r="K1070" s="67"/>
      <c r="L1070" s="67"/>
      <c r="M1070" s="67"/>
      <c r="N1070" s="67"/>
      <c r="O1070" s="67"/>
      <c r="P1070" s="67"/>
      <c r="Q1070" s="67"/>
      <c r="R1070" s="67"/>
    </row>
    <row r="1071" spans="1:18" s="66" customFormat="1">
      <c r="A1071" s="80"/>
      <c r="B1071" s="86"/>
      <c r="C1071" s="86"/>
      <c r="D1071" s="82"/>
      <c r="E1071" s="80"/>
      <c r="F1071" s="80"/>
      <c r="G1071" s="80"/>
      <c r="H1071" s="87"/>
      <c r="I1071" s="65"/>
      <c r="K1071" s="67"/>
      <c r="L1071" s="67"/>
      <c r="M1071" s="67"/>
      <c r="N1071" s="67"/>
      <c r="O1071" s="67"/>
      <c r="P1071" s="67"/>
      <c r="Q1071" s="67"/>
      <c r="R1071" s="67"/>
    </row>
    <row r="1072" spans="1:18" s="66" customFormat="1">
      <c r="A1072" s="80"/>
      <c r="B1072" s="86"/>
      <c r="C1072" s="86"/>
      <c r="D1072" s="82"/>
      <c r="E1072" s="80"/>
      <c r="F1072" s="80"/>
      <c r="G1072" s="80"/>
      <c r="H1072" s="87"/>
      <c r="I1072" s="65"/>
      <c r="K1072" s="67"/>
      <c r="L1072" s="67"/>
      <c r="M1072" s="67"/>
      <c r="N1072" s="67"/>
      <c r="O1072" s="67"/>
      <c r="P1072" s="67"/>
      <c r="Q1072" s="67"/>
      <c r="R1072" s="67"/>
    </row>
    <row r="1073" spans="1:18" s="66" customFormat="1">
      <c r="A1073" s="80"/>
      <c r="B1073" s="86"/>
      <c r="C1073" s="86"/>
      <c r="D1073" s="82"/>
      <c r="E1073" s="80"/>
      <c r="F1073" s="80"/>
      <c r="G1073" s="80"/>
      <c r="H1073" s="87"/>
      <c r="I1073" s="65"/>
      <c r="K1073" s="67"/>
      <c r="L1073" s="67"/>
      <c r="M1073" s="67"/>
      <c r="N1073" s="67"/>
      <c r="O1073" s="67"/>
      <c r="P1073" s="67"/>
      <c r="Q1073" s="67"/>
      <c r="R1073" s="67"/>
    </row>
    <row r="1074" spans="1:18" s="66" customFormat="1">
      <c r="A1074" s="80"/>
      <c r="B1074" s="86"/>
      <c r="C1074" s="86"/>
      <c r="D1074" s="82"/>
      <c r="E1074" s="80"/>
      <c r="F1074" s="80"/>
      <c r="G1074" s="80"/>
      <c r="H1074" s="87"/>
      <c r="I1074" s="65"/>
      <c r="K1074" s="67"/>
      <c r="L1074" s="67"/>
      <c r="M1074" s="67"/>
      <c r="N1074" s="67"/>
      <c r="O1074" s="67"/>
      <c r="P1074" s="67"/>
      <c r="Q1074" s="67"/>
      <c r="R1074" s="67"/>
    </row>
    <row r="1075" spans="1:18" s="66" customFormat="1">
      <c r="A1075" s="80"/>
      <c r="B1075" s="86"/>
      <c r="C1075" s="86"/>
      <c r="D1075" s="82"/>
      <c r="E1075" s="80"/>
      <c r="F1075" s="80"/>
      <c r="G1075" s="80"/>
      <c r="H1075" s="87"/>
      <c r="I1075" s="65"/>
      <c r="K1075" s="67"/>
      <c r="L1075" s="67"/>
      <c r="M1075" s="67"/>
      <c r="N1075" s="67"/>
      <c r="O1075" s="67"/>
      <c r="P1075" s="67"/>
      <c r="Q1075" s="67"/>
      <c r="R1075" s="67"/>
    </row>
    <row r="1076" spans="1:18" s="66" customFormat="1">
      <c r="A1076" s="80"/>
      <c r="B1076" s="86"/>
      <c r="C1076" s="86"/>
      <c r="D1076" s="82"/>
      <c r="E1076" s="80"/>
      <c r="F1076" s="80"/>
      <c r="G1076" s="80"/>
      <c r="H1076" s="87"/>
      <c r="I1076" s="65"/>
      <c r="K1076" s="67"/>
      <c r="L1076" s="67"/>
      <c r="M1076" s="67"/>
      <c r="N1076" s="67"/>
      <c r="O1076" s="67"/>
      <c r="P1076" s="67"/>
      <c r="Q1076" s="67"/>
      <c r="R1076" s="67"/>
    </row>
    <row r="1077" spans="1:18" s="66" customFormat="1">
      <c r="A1077" s="80"/>
      <c r="B1077" s="86"/>
      <c r="C1077" s="86"/>
      <c r="D1077" s="82"/>
      <c r="E1077" s="80"/>
      <c r="F1077" s="80"/>
      <c r="G1077" s="80"/>
      <c r="H1077" s="87"/>
      <c r="I1077" s="65"/>
      <c r="K1077" s="67"/>
      <c r="L1077" s="67"/>
      <c r="M1077" s="67"/>
      <c r="N1077" s="67"/>
      <c r="O1077" s="67"/>
      <c r="P1077" s="67"/>
      <c r="Q1077" s="67"/>
      <c r="R1077" s="67"/>
    </row>
    <row r="1078" spans="1:18" s="66" customFormat="1">
      <c r="A1078" s="80"/>
      <c r="B1078" s="86"/>
      <c r="C1078" s="86"/>
      <c r="D1078" s="82"/>
      <c r="E1078" s="80"/>
      <c r="F1078" s="80"/>
      <c r="G1078" s="80"/>
      <c r="H1078" s="87"/>
      <c r="I1078" s="65"/>
      <c r="K1078" s="67"/>
      <c r="L1078" s="67"/>
      <c r="M1078" s="67"/>
      <c r="N1078" s="67"/>
      <c r="O1078" s="67"/>
      <c r="P1078" s="67"/>
      <c r="Q1078" s="67"/>
      <c r="R1078" s="67"/>
    </row>
  </sheetData>
  <sheetProtection sheet="1" selectLockedCells="1" selectUnlockedCells="1"/>
  <mergeCells count="5">
    <mergeCell ref="A1:H1"/>
    <mergeCell ref="A2:G2"/>
    <mergeCell ref="H2:I2"/>
    <mergeCell ref="H3:I3"/>
    <mergeCell ref="B4:E4"/>
  </mergeCells>
  <conditionalFormatting sqref="A78:A2913">
    <cfRule type="expression" dxfId="103" priority="2">
      <formula>$A78&lt;&gt;""</formula>
    </cfRule>
  </conditionalFormatting>
  <conditionalFormatting sqref="B78:H2888">
    <cfRule type="expression" dxfId="102" priority="3">
      <formula>$A78&lt;&gt;""</formula>
    </cfRule>
  </conditionalFormatting>
  <conditionalFormatting sqref="D2886:D2913">
    <cfRule type="expression" dxfId="101" priority="4">
      <formula>$A2886&lt;&gt;""</formula>
    </cfRule>
  </conditionalFormatting>
  <conditionalFormatting sqref="A8:I76 I78">
    <cfRule type="expression" dxfId="100" priority="5">
      <formula>$A8&lt;&gt;""</formula>
    </cfRule>
  </conditionalFormatting>
  <dataValidations count="6">
    <dataValidation allowBlank="1" sqref="B8:C76 B78:C1078">
      <formula1>0</formula1>
      <formula2>0</formula2>
    </dataValidation>
    <dataValidation type="date" allowBlank="1" showInputMessage="1" showErrorMessage="1" sqref="D79:D1078">
      <formula1>41640</formula1>
      <formula2>42004</formula2>
    </dataValidation>
    <dataValidation type="date" allowBlank="1" showInputMessage="1" showErrorMessage="1" sqref="D7">
      <formula1>42370</formula1>
      <formula2>42735</formula2>
    </dataValidation>
    <dataValidation type="list" allowBlank="1" showInputMessage="1" sqref="E8:F76 E78:F1078">
      <formula1>#REF!</formula1>
      <formula2>0</formula2>
    </dataValidation>
    <dataValidation type="decimal" operator="greaterThan" allowBlank="1" showInputMessage="1" showErrorMessage="1" sqref="H8:I76 H78:I78 H79:H1078">
      <formula1>0</formula1>
      <formula2>0</formula2>
    </dataValidation>
    <dataValidation type="date" allowBlank="1" showInputMessage="1" showErrorMessage="1" sqref="D8:D76 D78">
      <formula1>45658</formula1>
      <formula2>46022</formula2>
    </dataValidation>
  </dataValidations>
  <pageMargins left="0.196527777777778" right="0.196527777777778" top="0.39374999999999999" bottom="0.39374999999999999" header="0.511811023622047" footer="0.31527777777777799"/>
  <pageSetup paperSize="9" orientation="landscape" horizontalDpi="300" verticalDpi="300"/>
  <headerFooter>
    <oddFooter>&amp;C&amp;9strana &amp;P/&amp;N</oddFooter>
  </headerFooter>
  <legacyDrawing r:id="rId1"/>
</worksheet>
</file>

<file path=xl/worksheets/sheet3.xml><?xml version="1.0" encoding="utf-8"?>
<worksheet xmlns="http://schemas.openxmlformats.org/spreadsheetml/2006/main" xmlns:r="http://schemas.openxmlformats.org/officeDocument/2006/relationships">
  <sheetPr>
    <pageSetUpPr fitToPage="1"/>
  </sheetPr>
  <dimension ref="A1:G61"/>
  <sheetViews>
    <sheetView zoomScaleNormal="100" workbookViewId="0">
      <selection activeCell="C1" sqref="C1"/>
    </sheetView>
  </sheetViews>
  <sheetFormatPr defaultColWidth="11.42578125" defaultRowHeight="12.75"/>
  <cols>
    <col min="1" max="1" width="11.5703125" style="75" customWidth="1"/>
    <col min="2" max="2" width="62.85546875" style="75" customWidth="1"/>
    <col min="3" max="4" width="11.5703125" style="75" customWidth="1"/>
    <col min="5" max="6" width="11.42578125" style="75"/>
    <col min="7" max="7" width="8.85546875" style="94" hidden="1" customWidth="1"/>
    <col min="8" max="16384" width="11.42578125" style="75"/>
  </cols>
  <sheetData>
    <row r="1" spans="1:7" s="97" customFormat="1" ht="35.25" customHeight="1">
      <c r="A1" s="5" t="s">
        <v>347</v>
      </c>
      <c r="B1" s="5"/>
      <c r="C1" s="95">
        <v>45777</v>
      </c>
      <c r="D1" s="96"/>
      <c r="G1" s="98">
        <v>45688</v>
      </c>
    </row>
    <row r="2" spans="1:7" ht="15">
      <c r="A2" s="99"/>
      <c r="B2" s="99"/>
      <c r="G2" s="98">
        <v>45716</v>
      </c>
    </row>
    <row r="3" spans="1:7" ht="14.25">
      <c r="A3" s="100" t="s">
        <v>348</v>
      </c>
      <c r="B3" s="4" t="str">
        <f>INDEX(Adr!B:B,Doklady!B102+1)</f>
        <v>SLOVENSKÁ JAZDECKÁ FEDERÁCIA</v>
      </c>
      <c r="C3" s="4"/>
      <c r="D3" s="4"/>
      <c r="G3" s="98">
        <v>45747</v>
      </c>
    </row>
    <row r="4" spans="1:7" ht="14.25">
      <c r="A4" s="100" t="s">
        <v>349</v>
      </c>
      <c r="B4" s="75" t="str">
        <f>RIGHT("0000"&amp;INDEX(Adr!A:A,Doklady!B102+1),8)</f>
        <v>31787801</v>
      </c>
      <c r="G4" s="98">
        <v>45777</v>
      </c>
    </row>
    <row r="5" spans="1:7" ht="14.25">
      <c r="A5" s="100" t="s">
        <v>350</v>
      </c>
      <c r="B5" s="75" t="str">
        <f>INDEX(Adr!D:D,Doklady!B102+1)&amp;", "&amp;INDEX(Adr!E:E,Doklady!B102+1)</f>
        <v>Olympijské námestie 14290/1, Bratislava</v>
      </c>
      <c r="G5" s="98">
        <v>45808</v>
      </c>
    </row>
    <row r="6" spans="1:7" ht="14.25">
      <c r="A6" s="100"/>
      <c r="G6" s="98">
        <v>45838</v>
      </c>
    </row>
    <row r="7" spans="1:7" ht="14.25">
      <c r="G7" s="98">
        <v>45869</v>
      </c>
    </row>
    <row r="8" spans="1:7" ht="14.25">
      <c r="G8" s="98">
        <v>45900</v>
      </c>
    </row>
    <row r="9" spans="1:7" ht="22.5">
      <c r="A9" s="101" t="s">
        <v>351</v>
      </c>
      <c r="B9" s="101" t="s">
        <v>351</v>
      </c>
      <c r="C9" s="102" t="s">
        <v>352</v>
      </c>
      <c r="G9" s="98">
        <v>45930</v>
      </c>
    </row>
    <row r="10" spans="1:7" ht="14.25">
      <c r="A10" s="103" t="s">
        <v>353</v>
      </c>
      <c r="B10" s="104" t="s">
        <v>354</v>
      </c>
      <c r="C10" s="105">
        <f>+Spolu!C10</f>
        <v>0</v>
      </c>
      <c r="G10" s="98">
        <v>45961</v>
      </c>
    </row>
    <row r="11" spans="1:7" ht="14.25">
      <c r="A11" s="103" t="s">
        <v>355</v>
      </c>
      <c r="B11" s="104" t="s">
        <v>356</v>
      </c>
      <c r="C11" s="105">
        <v>49618</v>
      </c>
      <c r="G11" s="98">
        <v>45991</v>
      </c>
    </row>
    <row r="12" spans="1:7" ht="14.25">
      <c r="A12" s="103" t="s">
        <v>357</v>
      </c>
      <c r="B12" s="104" t="s">
        <v>358</v>
      </c>
      <c r="C12" s="105">
        <v>0</v>
      </c>
      <c r="G12" s="98">
        <v>46022</v>
      </c>
    </row>
    <row r="13" spans="1:7" ht="14.25">
      <c r="A13" s="103" t="s">
        <v>359</v>
      </c>
      <c r="B13" s="104" t="s">
        <v>360</v>
      </c>
      <c r="C13" s="105">
        <f>+Spolu!C13</f>
        <v>0</v>
      </c>
      <c r="G13" s="98"/>
    </row>
    <row r="14" spans="1:7" ht="14.25">
      <c r="A14" s="103" t="s">
        <v>361</v>
      </c>
      <c r="B14" s="104" t="s">
        <v>362</v>
      </c>
      <c r="C14" s="105">
        <f>+Spolu!C14</f>
        <v>0</v>
      </c>
      <c r="G14" s="98"/>
    </row>
    <row r="15" spans="1:7" ht="14.25">
      <c r="A15" s="106" t="s">
        <v>363</v>
      </c>
      <c r="B15" s="107"/>
      <c r="C15" s="108">
        <f>SUM(C10:C14)</f>
        <v>49618</v>
      </c>
      <c r="G15" s="98"/>
    </row>
    <row r="16" spans="1:7" ht="14.25">
      <c r="G16" s="98"/>
    </row>
    <row r="17" spans="1:5" ht="72" customHeight="1">
      <c r="A17" s="3" t="s">
        <v>364</v>
      </c>
      <c r="B17" s="3"/>
      <c r="C17" s="3"/>
      <c r="D17" s="3"/>
      <c r="E17" s="30"/>
    </row>
    <row r="61" spans="1:1">
      <c r="A61" s="75">
        <v>15</v>
      </c>
    </row>
  </sheetData>
  <sheetProtection sheet="1" selectLockedCells="1"/>
  <mergeCells count="3">
    <mergeCell ref="A1:B1"/>
    <mergeCell ref="B3:D3"/>
    <mergeCell ref="A17:D17"/>
  </mergeCells>
  <dataValidations count="2">
    <dataValidation type="list" allowBlank="1" showInputMessage="1" showErrorMessage="1" sqref="C1">
      <formula1>$G$1:$G$12</formula1>
      <formula2>0</formula2>
    </dataValidation>
    <dataValidation type="decimal" allowBlank="1" showInputMessage="1" showErrorMessage="1" sqref="C10:C14">
      <formula1>0</formula1>
      <formula2>20000000</formula2>
    </dataValidation>
  </dataValidations>
  <printOptions horizontalCentered="1"/>
  <pageMargins left="0.51180555555555596" right="0.51180555555555596" top="0.74791666666666701" bottom="0.74791666666666701" header="0.511811023622047" footer="0.511811023622047"/>
  <pageSetup paperSize="9" orientation="portrait" horizontalDpi="300" verticalDpi="300"/>
</worksheet>
</file>

<file path=xl/worksheets/sheet4.xml><?xml version="1.0" encoding="utf-8"?>
<worksheet xmlns="http://schemas.openxmlformats.org/spreadsheetml/2006/main" xmlns:r="http://schemas.openxmlformats.org/officeDocument/2006/relationships">
  <dimension ref="A1:Z145"/>
  <sheetViews>
    <sheetView zoomScaleNormal="100" workbookViewId="0">
      <selection activeCell="B140" sqref="B140"/>
    </sheetView>
  </sheetViews>
  <sheetFormatPr defaultColWidth="11.42578125" defaultRowHeight="11.25"/>
  <cols>
    <col min="1" max="1" width="5.5703125" style="109" customWidth="1"/>
    <col min="2" max="2" width="55.42578125" style="109" customWidth="1"/>
    <col min="3" max="9" width="11.5703125" style="110" customWidth="1"/>
    <col min="10" max="10" width="63.5703125" style="111" customWidth="1"/>
    <col min="11" max="11" width="13.140625" style="111" customWidth="1"/>
    <col min="12" max="12" width="30.140625" style="111" customWidth="1"/>
    <col min="13" max="13" width="6.5703125" style="111" customWidth="1"/>
    <col min="14" max="14" width="22.85546875" style="111" customWidth="1"/>
    <col min="15" max="15" width="4" style="111" customWidth="1"/>
    <col min="16" max="16" width="22.85546875" style="111" customWidth="1"/>
    <col min="17" max="17" width="4" style="111" customWidth="1"/>
    <col min="18" max="18" width="22.85546875" style="111" customWidth="1"/>
    <col min="19" max="19" width="4.140625" style="111" customWidth="1"/>
    <col min="20" max="20" width="22.85546875" style="111" customWidth="1"/>
    <col min="21" max="21" width="4.140625" style="111" customWidth="1"/>
    <col min="22" max="26" width="11.42578125" style="111"/>
    <col min="27" max="16384" width="11.42578125" style="109"/>
  </cols>
  <sheetData>
    <row r="1" spans="1:26" ht="15.75">
      <c r="A1" s="2" t="s">
        <v>365</v>
      </c>
      <c r="B1" s="2"/>
      <c r="C1" s="2"/>
      <c r="D1" s="2"/>
      <c r="E1" s="2"/>
      <c r="F1" s="2"/>
      <c r="G1" s="2"/>
      <c r="H1" s="2"/>
      <c r="I1" s="2"/>
    </row>
    <row r="2" spans="1:26" ht="7.5" customHeight="1">
      <c r="C2" s="109"/>
      <c r="D2" s="109"/>
      <c r="E2" s="109"/>
      <c r="F2" s="109"/>
      <c r="G2" s="109"/>
      <c r="H2" s="109"/>
      <c r="I2" s="109"/>
    </row>
    <row r="3" spans="1:26" s="112" customFormat="1" ht="25.5" customHeight="1">
      <c r="B3" s="113" t="s">
        <v>95</v>
      </c>
      <c r="C3" s="1" t="str">
        <f>INDEX(Adr!B2:B70,Doklady!B102)</f>
        <v>SLOVENSKÁ JAZDECKÁ FEDERÁCIA</v>
      </c>
      <c r="D3" s="1"/>
      <c r="E3" s="1"/>
      <c r="F3" s="1"/>
      <c r="G3" s="114"/>
      <c r="H3" s="114"/>
      <c r="I3" s="115" t="str">
        <f>Doklady!I100</f>
        <v>V1</v>
      </c>
      <c r="J3" s="116"/>
      <c r="K3" s="116"/>
      <c r="L3" s="116"/>
      <c r="M3" s="116"/>
      <c r="N3" s="116"/>
      <c r="O3" s="116"/>
      <c r="P3" s="116"/>
      <c r="Q3" s="116"/>
      <c r="R3" s="116"/>
      <c r="S3" s="116"/>
      <c r="T3" s="116"/>
      <c r="U3" s="116"/>
      <c r="V3" s="116"/>
      <c r="W3" s="116"/>
      <c r="X3" s="116"/>
      <c r="Y3" s="116"/>
      <c r="Z3" s="116"/>
    </row>
    <row r="4" spans="1:26" s="112" customFormat="1" ht="12.75">
      <c r="B4" s="117" t="s">
        <v>349</v>
      </c>
      <c r="C4" s="118" t="str">
        <f>INDEX(Adr!A2:A92,Doklady!B102)</f>
        <v>31787801</v>
      </c>
      <c r="I4" s="115">
        <f>Doklady!I101</f>
        <v>45740</v>
      </c>
      <c r="J4" s="116"/>
      <c r="K4" s="116"/>
      <c r="L4" s="116"/>
      <c r="M4" s="116"/>
      <c r="N4" s="116"/>
      <c r="O4" s="116"/>
      <c r="P4" s="116"/>
      <c r="Q4" s="116"/>
      <c r="R4" s="116"/>
      <c r="S4" s="116"/>
      <c r="T4" s="116"/>
      <c r="U4" s="116"/>
      <c r="V4" s="116"/>
      <c r="W4" s="116"/>
      <c r="X4" s="116"/>
      <c r="Y4" s="116"/>
      <c r="Z4" s="116"/>
    </row>
    <row r="5" spans="1:26" s="112" customFormat="1" ht="12.75">
      <c r="B5" s="117" t="s">
        <v>366</v>
      </c>
      <c r="C5" s="112" t="str">
        <f>INDEX(Adr!C2:C92,Doklady!B102)</f>
        <v>občianske združenie</v>
      </c>
      <c r="J5" s="116"/>
      <c r="K5" s="116"/>
      <c r="L5" s="116"/>
      <c r="M5" s="116"/>
      <c r="N5" s="116"/>
      <c r="O5" s="116"/>
      <c r="P5" s="116"/>
      <c r="Q5" s="116"/>
      <c r="R5" s="116"/>
      <c r="S5" s="116"/>
      <c r="T5" s="116"/>
      <c r="U5" s="116"/>
      <c r="V5" s="116"/>
      <c r="W5" s="116"/>
      <c r="X5" s="116"/>
      <c r="Y5" s="116"/>
      <c r="Z5" s="116"/>
    </row>
    <row r="6" spans="1:26" s="112" customFormat="1" ht="12.75">
      <c r="B6" s="117" t="s">
        <v>350</v>
      </c>
      <c r="C6" s="112" t="str">
        <f>INDEX(Adr!D2:D92,Doklady!B102)&amp;", "&amp;INDEX(Adr!E2:E92,Doklady!B102)&amp;", "&amp;INDEX(Adr!F2:F92,Doklady!B102)</f>
        <v>Olympijské námestie 14290/1, Bratislava, 831 04</v>
      </c>
      <c r="J6" s="116"/>
      <c r="K6" s="116"/>
      <c r="L6" s="116"/>
      <c r="M6" s="116"/>
      <c r="N6" s="116"/>
      <c r="O6" s="116"/>
      <c r="P6" s="116"/>
      <c r="Q6" s="116"/>
      <c r="R6" s="116"/>
      <c r="S6" s="116"/>
      <c r="T6" s="116"/>
      <c r="U6" s="116"/>
      <c r="V6" s="116"/>
      <c r="W6" s="116"/>
      <c r="X6" s="116"/>
      <c r="Y6" s="116"/>
      <c r="Z6" s="116"/>
    </row>
    <row r="7" spans="1:26" s="112" customFormat="1" ht="12.75" hidden="1">
      <c r="B7" s="117"/>
      <c r="J7" s="116"/>
      <c r="K7" s="116"/>
      <c r="L7" s="116"/>
      <c r="M7" s="116"/>
      <c r="N7" s="116"/>
      <c r="O7" s="116"/>
      <c r="P7" s="116"/>
      <c r="Q7" s="116"/>
      <c r="R7" s="116"/>
      <c r="S7" s="116"/>
      <c r="T7" s="116"/>
      <c r="U7" s="116"/>
      <c r="V7" s="116"/>
      <c r="W7" s="116"/>
      <c r="X7" s="116"/>
      <c r="Y7" s="116"/>
      <c r="Z7" s="116"/>
    </row>
    <row r="8" spans="1:26" s="112" customFormat="1" ht="6" customHeight="1">
      <c r="B8" s="117"/>
      <c r="J8" s="116"/>
      <c r="K8" s="116"/>
      <c r="L8" s="116"/>
      <c r="M8" s="116"/>
      <c r="N8" s="116"/>
      <c r="O8" s="116"/>
      <c r="P8" s="116"/>
      <c r="Q8" s="116"/>
      <c r="R8" s="116"/>
      <c r="S8" s="116"/>
      <c r="T8" s="116"/>
      <c r="U8" s="116"/>
      <c r="V8" s="116"/>
      <c r="W8" s="116"/>
      <c r="X8" s="116"/>
      <c r="Y8" s="116"/>
      <c r="Z8" s="116"/>
    </row>
    <row r="9" spans="1:26" ht="54.75" customHeight="1">
      <c r="A9" s="119" t="s">
        <v>351</v>
      </c>
      <c r="B9" s="119" t="s">
        <v>367</v>
      </c>
      <c r="C9" s="120" t="s">
        <v>368</v>
      </c>
      <c r="D9" s="120" t="s">
        <v>369</v>
      </c>
      <c r="E9" s="327" t="s">
        <v>370</v>
      </c>
      <c r="F9" s="327"/>
      <c r="J9" s="109"/>
      <c r="L9" s="121"/>
      <c r="M9" s="121"/>
      <c r="N9" s="121"/>
      <c r="O9" s="121"/>
      <c r="P9" s="121"/>
      <c r="Q9" s="121"/>
      <c r="R9" s="121"/>
      <c r="S9" s="121"/>
    </row>
    <row r="10" spans="1:26" ht="18">
      <c r="A10" s="122" t="s">
        <v>353</v>
      </c>
      <c r="B10" s="123" t="s">
        <v>354</v>
      </c>
      <c r="C10" s="124">
        <f>SUMIF(FP!J:J,Doklady!$B$1&amp;A10,FP!D:D)</f>
        <v>0</v>
      </c>
      <c r="D10" s="124">
        <f>C10-E10</f>
        <v>0</v>
      </c>
      <c r="E10" s="328">
        <f>SUMIF(K:K,A10,I:I)</f>
        <v>0</v>
      </c>
      <c r="F10" s="328"/>
      <c r="L10" s="125" t="s">
        <v>371</v>
      </c>
      <c r="M10" s="121"/>
      <c r="N10" s="121"/>
      <c r="O10" s="121"/>
      <c r="P10" s="121"/>
      <c r="Q10" s="121"/>
      <c r="R10" s="121"/>
      <c r="S10" s="121"/>
    </row>
    <row r="11" spans="1:26" ht="18">
      <c r="A11" s="122" t="s">
        <v>355</v>
      </c>
      <c r="B11" s="123" t="s">
        <v>356</v>
      </c>
      <c r="C11" s="124">
        <f>SUMIF(FP!J:J,Doklady!$B$1&amp;A11,FP!D:D)</f>
        <v>198470</v>
      </c>
      <c r="D11" s="124">
        <f>+C11-E11</f>
        <v>26240.040000000008</v>
      </c>
      <c r="E11" s="329">
        <f>+I39-I42+I44-I47</f>
        <v>172229.96</v>
      </c>
      <c r="F11" s="329"/>
      <c r="J11" s="126"/>
      <c r="L11" s="127" t="str">
        <f>L41</f>
        <v>a - jazdectvo - bežné transfery</v>
      </c>
      <c r="M11" s="121"/>
      <c r="N11" s="121"/>
      <c r="O11" s="121"/>
      <c r="P11" s="121"/>
      <c r="Q11" s="121"/>
      <c r="R11" s="121"/>
      <c r="S11" s="121"/>
    </row>
    <row r="12" spans="1:26" ht="18">
      <c r="A12" s="122" t="s">
        <v>357</v>
      </c>
      <c r="B12" s="123" t="s">
        <v>358</v>
      </c>
      <c r="C12" s="124">
        <f>SUMIF(FP!J:J,Doklady!$B$1&amp;A12,FP!D:D)</f>
        <v>0</v>
      </c>
      <c r="D12" s="124">
        <f>C12-E12</f>
        <v>0</v>
      </c>
      <c r="E12" s="328">
        <f>SUMIF(K:K,A12,I:I)</f>
        <v>0</v>
      </c>
      <c r="F12" s="328"/>
      <c r="J12" s="128"/>
      <c r="L12" s="127" t="str">
        <f>L42</f>
        <v>a - jazdectvo - kapitálové transfery</v>
      </c>
      <c r="N12" s="121"/>
      <c r="O12" s="121"/>
      <c r="P12" s="121"/>
      <c r="Q12" s="121"/>
      <c r="R12" s="121"/>
      <c r="S12" s="121"/>
    </row>
    <row r="13" spans="1:26" ht="18">
      <c r="A13" s="122" t="s">
        <v>359</v>
      </c>
      <c r="B13" s="123" t="s">
        <v>360</v>
      </c>
      <c r="C13" s="124">
        <f>SUMIF(FP!J:J,Doklady!$B$1&amp;A13,FP!D:D)</f>
        <v>0</v>
      </c>
      <c r="D13" s="124">
        <f>C13-E13</f>
        <v>0</v>
      </c>
      <c r="E13" s="328">
        <f>SUMIF(K:K,A13,I:I)</f>
        <v>0</v>
      </c>
      <c r="F13" s="328"/>
      <c r="J13" s="109"/>
      <c r="L13" s="127">
        <f>L46</f>
        <v>2</v>
      </c>
      <c r="N13" s="121"/>
      <c r="O13" s="121"/>
      <c r="P13" s="121"/>
      <c r="Q13" s="121"/>
      <c r="R13" s="121"/>
      <c r="S13" s="121"/>
    </row>
    <row r="14" spans="1:26" ht="18">
      <c r="A14" s="122" t="s">
        <v>361</v>
      </c>
      <c r="B14" s="123" t="s">
        <v>362</v>
      </c>
      <c r="C14" s="124">
        <f>SUMIF(FP!J:J,Doklady!$B$1&amp;A14,FP!D:D)</f>
        <v>0</v>
      </c>
      <c r="D14" s="124">
        <f>C14-E14</f>
        <v>0</v>
      </c>
      <c r="E14" s="330">
        <f>SUMIF(K:K,A14,I:I)</f>
        <v>0</v>
      </c>
      <c r="F14" s="330"/>
      <c r="J14" s="109"/>
      <c r="L14" s="127" t="str">
        <f>L47</f>
        <v>2</v>
      </c>
      <c r="N14" s="121"/>
      <c r="O14" s="121"/>
      <c r="P14" s="121"/>
      <c r="Q14" s="121"/>
      <c r="R14" s="121"/>
      <c r="S14" s="121"/>
    </row>
    <row r="15" spans="1:26" ht="5.25" customHeight="1">
      <c r="I15" s="112"/>
    </row>
    <row r="16" spans="1:26" s="112" customFormat="1" ht="12.75">
      <c r="A16" s="129" t="s">
        <v>372</v>
      </c>
      <c r="B16" s="331" t="s">
        <v>373</v>
      </c>
      <c r="C16" s="331"/>
      <c r="D16" s="331"/>
      <c r="E16" s="331"/>
      <c r="F16" s="331"/>
      <c r="G16" s="331"/>
      <c r="H16" s="331"/>
      <c r="I16" s="130" t="s">
        <v>374</v>
      </c>
      <c r="J16" s="116"/>
      <c r="K16" s="116"/>
      <c r="L16" s="116"/>
      <c r="M16" s="116"/>
      <c r="N16" s="116"/>
      <c r="O16" s="116"/>
      <c r="P16" s="116"/>
      <c r="Q16" s="116"/>
      <c r="R16" s="116"/>
      <c r="S16" s="116"/>
      <c r="T16" s="116"/>
      <c r="U16" s="116"/>
      <c r="V16" s="116"/>
      <c r="W16" s="116"/>
      <c r="X16" s="116"/>
      <c r="Y16" s="116"/>
      <c r="Z16" s="116"/>
    </row>
    <row r="17" spans="1:20">
      <c r="A17" s="131" t="s">
        <v>375</v>
      </c>
      <c r="B17" s="332" t="s">
        <v>376</v>
      </c>
      <c r="C17" s="332"/>
      <c r="D17" s="332"/>
      <c r="E17" s="332"/>
      <c r="F17" s="332"/>
      <c r="G17" s="332"/>
      <c r="H17" s="332"/>
      <c r="I17" s="132">
        <f>SUMIF(FP!I:I,Doklady!$B$1&amp;A17,FP!D:D)</f>
        <v>198470</v>
      </c>
      <c r="T17" s="133"/>
    </row>
    <row r="18" spans="1:20">
      <c r="A18" s="134" t="s">
        <v>377</v>
      </c>
      <c r="B18" s="332" t="s">
        <v>378</v>
      </c>
      <c r="C18" s="332"/>
      <c r="D18" s="332"/>
      <c r="E18" s="332"/>
      <c r="F18" s="332"/>
      <c r="G18" s="332"/>
      <c r="H18" s="332"/>
      <c r="I18" s="132">
        <f>SUMIF(FP!I:I,Doklady!$B$1&amp;A18,FP!D:D)</f>
        <v>0</v>
      </c>
    </row>
    <row r="19" spans="1:20">
      <c r="A19" s="131" t="s">
        <v>379</v>
      </c>
      <c r="B19" s="332" t="s">
        <v>380</v>
      </c>
      <c r="C19" s="332"/>
      <c r="D19" s="332"/>
      <c r="E19" s="332"/>
      <c r="F19" s="332"/>
      <c r="G19" s="332"/>
      <c r="H19" s="332"/>
      <c r="I19" s="132">
        <f>SUMIF(FP!I:I,Doklady!$B$1&amp;A19,FP!D:D)</f>
        <v>0</v>
      </c>
    </row>
    <row r="20" spans="1:20">
      <c r="A20" s="134" t="s">
        <v>381</v>
      </c>
      <c r="B20" s="332" t="s">
        <v>382</v>
      </c>
      <c r="C20" s="332"/>
      <c r="D20" s="332"/>
      <c r="E20" s="332"/>
      <c r="F20" s="332"/>
      <c r="G20" s="332"/>
      <c r="H20" s="332"/>
      <c r="I20" s="132">
        <f>SUMIF(FP!I:I,Doklady!$B$1&amp;A20,FP!D:D)</f>
        <v>0</v>
      </c>
      <c r="T20" s="133"/>
    </row>
    <row r="21" spans="1:20">
      <c r="A21" s="131" t="s">
        <v>383</v>
      </c>
      <c r="B21" s="332" t="s">
        <v>384</v>
      </c>
      <c r="C21" s="332"/>
      <c r="D21" s="332"/>
      <c r="E21" s="332"/>
      <c r="F21" s="332"/>
      <c r="G21" s="332"/>
      <c r="H21" s="332"/>
      <c r="I21" s="132">
        <f>SUMIF(FP!I:I,Doklady!$B$1&amp;A21,FP!D:D)</f>
        <v>0</v>
      </c>
      <c r="T21" s="133"/>
    </row>
    <row r="22" spans="1:20">
      <c r="A22" s="134" t="s">
        <v>385</v>
      </c>
      <c r="B22" s="333" t="s">
        <v>386</v>
      </c>
      <c r="C22" s="333"/>
      <c r="D22" s="333"/>
      <c r="E22" s="333"/>
      <c r="F22" s="333"/>
      <c r="G22" s="333"/>
      <c r="H22" s="333"/>
      <c r="I22" s="132">
        <f>SUMIF(FP!I:I,Doklady!$B$1&amp;A22,FP!D:D)</f>
        <v>0</v>
      </c>
      <c r="T22" s="133"/>
    </row>
    <row r="23" spans="1:20">
      <c r="A23" s="131" t="s">
        <v>387</v>
      </c>
      <c r="B23" s="332" t="s">
        <v>388</v>
      </c>
      <c r="C23" s="332"/>
      <c r="D23" s="332"/>
      <c r="E23" s="332"/>
      <c r="F23" s="332"/>
      <c r="G23" s="332"/>
      <c r="H23" s="332"/>
      <c r="I23" s="132">
        <f>SUMIF(FP!I:I,Doklady!$B$1&amp;A23,FP!D:D)</f>
        <v>0</v>
      </c>
      <c r="T23" s="133"/>
    </row>
    <row r="24" spans="1:20">
      <c r="A24" s="134" t="s">
        <v>389</v>
      </c>
      <c r="B24" s="332" t="s">
        <v>390</v>
      </c>
      <c r="C24" s="332"/>
      <c r="D24" s="332"/>
      <c r="E24" s="332"/>
      <c r="F24" s="332"/>
      <c r="G24" s="332"/>
      <c r="H24" s="332"/>
      <c r="I24" s="132">
        <f>SUMIF(FP!I:I,Doklady!$B$1&amp;A24,FP!D:D)</f>
        <v>0</v>
      </c>
      <c r="T24" s="133"/>
    </row>
    <row r="25" spans="1:20" ht="11.25" customHeight="1">
      <c r="A25" s="131" t="s">
        <v>391</v>
      </c>
      <c r="B25" s="334" t="s">
        <v>392</v>
      </c>
      <c r="C25" s="334"/>
      <c r="D25" s="334"/>
      <c r="E25" s="334"/>
      <c r="F25" s="334"/>
      <c r="G25" s="334"/>
      <c r="H25" s="334"/>
      <c r="I25" s="132">
        <f>SUMIF(FP!I:I,Doklady!$B$1&amp;A25,FP!D:D)</f>
        <v>0</v>
      </c>
      <c r="T25" s="133"/>
    </row>
    <row r="26" spans="1:20">
      <c r="A26" s="134" t="s">
        <v>393</v>
      </c>
      <c r="B26" s="332" t="s">
        <v>394</v>
      </c>
      <c r="C26" s="332"/>
      <c r="D26" s="332"/>
      <c r="E26" s="332"/>
      <c r="F26" s="332"/>
      <c r="G26" s="332"/>
      <c r="H26" s="332"/>
      <c r="I26" s="132">
        <f>SUMIF(FP!I:I,Doklady!$B$1&amp;A26,FP!D:D)</f>
        <v>0</v>
      </c>
      <c r="T26" s="133"/>
    </row>
    <row r="27" spans="1:20">
      <c r="A27" s="131" t="s">
        <v>395</v>
      </c>
      <c r="B27" s="332" t="s">
        <v>396</v>
      </c>
      <c r="C27" s="332"/>
      <c r="D27" s="332"/>
      <c r="E27" s="332"/>
      <c r="F27" s="332"/>
      <c r="G27" s="332"/>
      <c r="H27" s="332"/>
      <c r="I27" s="132">
        <f>SUMIF(FP!I:I,Doklady!$B$1&amp;A27,FP!D:D)</f>
        <v>0</v>
      </c>
      <c r="T27" s="133"/>
    </row>
    <row r="28" spans="1:20">
      <c r="A28" s="134" t="s">
        <v>397</v>
      </c>
      <c r="B28" s="332" t="s">
        <v>398</v>
      </c>
      <c r="C28" s="332"/>
      <c r="D28" s="332"/>
      <c r="E28" s="332"/>
      <c r="F28" s="332"/>
      <c r="G28" s="332"/>
      <c r="H28" s="332"/>
      <c r="I28" s="132">
        <f>SUMIF(FP!I:I,Doklady!$B$1&amp;A28,FP!D:D)</f>
        <v>0</v>
      </c>
      <c r="T28" s="133"/>
    </row>
    <row r="29" spans="1:20">
      <c r="A29" s="131" t="s">
        <v>399</v>
      </c>
      <c r="B29" s="332" t="s">
        <v>400</v>
      </c>
      <c r="C29" s="332"/>
      <c r="D29" s="332"/>
      <c r="E29" s="332"/>
      <c r="F29" s="332"/>
      <c r="G29" s="332"/>
      <c r="H29" s="332"/>
      <c r="I29" s="132">
        <f>SUMIF(FP!I:I,Doklady!$B$1&amp;A29,FP!D:D)</f>
        <v>0</v>
      </c>
      <c r="T29" s="133"/>
    </row>
    <row r="30" spans="1:20" hidden="1">
      <c r="A30" s="134" t="s">
        <v>401</v>
      </c>
      <c r="B30" s="332"/>
      <c r="C30" s="332"/>
      <c r="D30" s="332"/>
      <c r="E30" s="332"/>
      <c r="F30" s="332"/>
      <c r="G30" s="332"/>
      <c r="H30" s="332"/>
      <c r="I30" s="132">
        <f>SUMIF(FP!I:I,Doklady!$B$1&amp;A30,FP!D:D)</f>
        <v>0</v>
      </c>
      <c r="T30" s="133"/>
    </row>
    <row r="31" spans="1:20" hidden="1">
      <c r="A31" s="131" t="s">
        <v>402</v>
      </c>
      <c r="B31" s="332"/>
      <c r="C31" s="332"/>
      <c r="D31" s="332"/>
      <c r="E31" s="332"/>
      <c r="F31" s="332"/>
      <c r="G31" s="332"/>
      <c r="H31" s="332"/>
      <c r="I31" s="132">
        <f>SUMIF(FP!I:I,Doklady!$B$1&amp;A31,FP!D:D)</f>
        <v>0</v>
      </c>
      <c r="T31" s="133"/>
    </row>
    <row r="32" spans="1:20" hidden="1">
      <c r="A32" s="134" t="s">
        <v>403</v>
      </c>
      <c r="B32" s="335"/>
      <c r="C32" s="335"/>
      <c r="D32" s="335"/>
      <c r="E32" s="335"/>
      <c r="F32" s="335"/>
      <c r="G32" s="335"/>
      <c r="H32" s="335"/>
      <c r="I32" s="132">
        <f>SUMIF(FP!I:I,Doklady!$B$1&amp;A32,FP!D:D)</f>
        <v>0</v>
      </c>
      <c r="T32" s="133"/>
    </row>
    <row r="33" spans="1:21" hidden="1">
      <c r="A33" s="131" t="s">
        <v>404</v>
      </c>
      <c r="B33" s="335"/>
      <c r="C33" s="335"/>
      <c r="D33" s="335"/>
      <c r="E33" s="335"/>
      <c r="F33" s="335"/>
      <c r="G33" s="335"/>
      <c r="H33" s="335"/>
      <c r="I33" s="132">
        <f>SUMIF(FP!I:I,Doklady!$B$1&amp;A33,FP!D:D)</f>
        <v>0</v>
      </c>
      <c r="T33" s="133"/>
    </row>
    <row r="34" spans="1:21" hidden="1">
      <c r="A34" s="134" t="s">
        <v>405</v>
      </c>
      <c r="B34" s="333"/>
      <c r="C34" s="333"/>
      <c r="D34" s="333"/>
      <c r="E34" s="333"/>
      <c r="F34" s="333"/>
      <c r="G34" s="333"/>
      <c r="H34" s="333"/>
      <c r="I34" s="132">
        <f>SUMIF(FP!I:I,Doklady!$B$1&amp;A34,FP!D:D)</f>
        <v>0</v>
      </c>
      <c r="J34" s="109"/>
      <c r="K34" s="109"/>
    </row>
    <row r="36" spans="1:21" ht="12.75">
      <c r="A36" s="135" t="s">
        <v>406</v>
      </c>
      <c r="B36" s="135"/>
      <c r="C36" s="136">
        <v>1</v>
      </c>
      <c r="D36" s="136">
        <v>2</v>
      </c>
      <c r="E36" s="136">
        <v>3</v>
      </c>
      <c r="F36" s="136">
        <v>4</v>
      </c>
      <c r="G36" s="136">
        <v>5</v>
      </c>
      <c r="H36" s="136">
        <v>5</v>
      </c>
      <c r="I36" s="137"/>
    </row>
    <row r="37" spans="1:21" ht="3.75" customHeight="1"/>
    <row r="38" spans="1:21" ht="33.75">
      <c r="A38" s="119" t="s">
        <v>372</v>
      </c>
      <c r="B38" s="119" t="str">
        <f>"Šport "&amp;K40</f>
        <v>Šport jazdectvo</v>
      </c>
      <c r="C38" s="138" t="s">
        <v>407</v>
      </c>
      <c r="D38" s="138" t="s">
        <v>408</v>
      </c>
      <c r="E38" s="138" t="s">
        <v>409</v>
      </c>
      <c r="F38" s="138" t="s">
        <v>410</v>
      </c>
      <c r="G38" s="138" t="s">
        <v>411</v>
      </c>
      <c r="H38" s="138" t="s">
        <v>412</v>
      </c>
      <c r="I38" s="119" t="s">
        <v>363</v>
      </c>
      <c r="L38" s="111">
        <f>COUNTIF(FP!N:N,Doklady!B1&amp;"aB")</f>
        <v>1</v>
      </c>
    </row>
    <row r="39" spans="1:21">
      <c r="A39" s="131" t="s">
        <v>375</v>
      </c>
      <c r="B39" s="139" t="s">
        <v>413</v>
      </c>
      <c r="C39" s="140">
        <f>I39*0</f>
        <v>0</v>
      </c>
      <c r="D39" s="140">
        <f>I39*0</f>
        <v>0</v>
      </c>
      <c r="E39" s="140">
        <f>I39*0</f>
        <v>0</v>
      </c>
      <c r="F39" s="140">
        <f>+I39*0.2</f>
        <v>39694</v>
      </c>
      <c r="G39" s="140">
        <f>+MAX(I39-C39-D39-E39-F39-H39,0)</f>
        <v>158776</v>
      </c>
      <c r="H39" s="140">
        <f>+IFERROR(VLOOKUP(K40&amp;" - kapitálové transfery",B$53:C$90,2,0),0)</f>
        <v>0</v>
      </c>
      <c r="I39" s="132">
        <f>SUMIF(FP!K:K,K40,FP!D:D)</f>
        <v>198470</v>
      </c>
      <c r="L39" s="111">
        <f>COUNTIF(FP!N:N,Doklady!B1&amp;"aK")</f>
        <v>0</v>
      </c>
      <c r="T39" s="133"/>
    </row>
    <row r="40" spans="1:21">
      <c r="A40" s="131" t="s">
        <v>375</v>
      </c>
      <c r="B40" s="139" t="s">
        <v>414</v>
      </c>
      <c r="C40" s="140">
        <f>DSUM(Doklady!A103:J10000,"GGG",Spolu!L40:M42)</f>
        <v>0</v>
      </c>
      <c r="D40" s="140">
        <f>DSUM(Doklady!A103:J10000,"GGG",Spolu!N40:O42)</f>
        <v>0</v>
      </c>
      <c r="E40" s="140">
        <f>DSUM(Doklady!A103:J10000,"GGG",Spolu!P40:Q42)</f>
        <v>15336.560000000001</v>
      </c>
      <c r="F40" s="140">
        <f>DSUM(Doklady!A103:J10000,"GGG",Spolu!R40:S42)</f>
        <v>10903.48</v>
      </c>
      <c r="G40" s="140">
        <f>DSUM(Doklady!A103:J10000,"GGG",Spolu!T40:U42)-H40</f>
        <v>0</v>
      </c>
      <c r="H40" s="140">
        <f>+IFERROR(VLOOKUP(K40&amp;" - kapitálové transfery",B$53:D$90,3,0),0)</f>
        <v>0</v>
      </c>
      <c r="I40" s="132">
        <f>+C40+D40+E40+F40+G40+H40</f>
        <v>26240.04</v>
      </c>
      <c r="J40" s="141" t="str">
        <f>+K45</f>
        <v>.</v>
      </c>
      <c r="K40" s="141" t="str">
        <f>IF(L38&gt;0,INDEX(FP!K:K,Doklady!B2),".")</f>
        <v>jazdectvo</v>
      </c>
      <c r="L40" s="125" t="s">
        <v>371</v>
      </c>
      <c r="M40" s="125" t="s">
        <v>415</v>
      </c>
      <c r="N40" s="125" t="s">
        <v>371</v>
      </c>
      <c r="O40" s="125" t="s">
        <v>415</v>
      </c>
      <c r="P40" s="125" t="s">
        <v>371</v>
      </c>
      <c r="Q40" s="125" t="s">
        <v>415</v>
      </c>
      <c r="R40" s="125" t="s">
        <v>371</v>
      </c>
      <c r="S40" s="125" t="s">
        <v>415</v>
      </c>
      <c r="T40" s="125" t="s">
        <v>371</v>
      </c>
      <c r="U40" s="125" t="s">
        <v>415</v>
      </c>
    </row>
    <row r="41" spans="1:21" ht="10.5" customHeight="1">
      <c r="A41" s="131" t="s">
        <v>375</v>
      </c>
      <c r="B41" s="142" t="s">
        <v>416</v>
      </c>
      <c r="C41" s="140">
        <f>MAX(C39-C40,0)</f>
        <v>0</v>
      </c>
      <c r="D41" s="140">
        <f>MAX(D39-D40,0)</f>
        <v>0</v>
      </c>
      <c r="E41" s="140">
        <f>MAX(E39-E40,0)</f>
        <v>0</v>
      </c>
      <c r="F41" s="140">
        <f>MIN(I39,MAX(-F39+F40,0))</f>
        <v>0</v>
      </c>
      <c r="G41" s="140">
        <f>MIN(J39,MAX(-G39+G40+MIN(F40-F39,0),0))</f>
        <v>0</v>
      </c>
      <c r="H41" s="140">
        <f>MAX(H39-H40,0)</f>
        <v>0</v>
      </c>
      <c r="I41" s="143">
        <f>+I39-I42</f>
        <v>172229.96</v>
      </c>
      <c r="J41" s="144">
        <f>+K46</f>
        <v>0</v>
      </c>
      <c r="K41" s="144">
        <f>+I41-H41</f>
        <v>172229.96</v>
      </c>
      <c r="L41" s="127" t="str">
        <f>IF(L38&gt;0,"a - "&amp;INDEX(FP!C:C,Doklady!B2),2)</f>
        <v>a - jazdectvo - bežné transfery</v>
      </c>
      <c r="M41" s="125">
        <v>1</v>
      </c>
      <c r="N41" s="127" t="str">
        <f>+L41</f>
        <v>a - jazdectvo - bežné transfery</v>
      </c>
      <c r="O41" s="125">
        <v>2</v>
      </c>
      <c r="P41" s="127" t="str">
        <f>+L41</f>
        <v>a - jazdectvo - bežné transfery</v>
      </c>
      <c r="Q41" s="125">
        <v>3</v>
      </c>
      <c r="R41" s="127" t="str">
        <f>+L41</f>
        <v>a - jazdectvo - bežné transfery</v>
      </c>
      <c r="S41" s="125">
        <v>4</v>
      </c>
      <c r="T41" s="127" t="str">
        <f>+L41</f>
        <v>a - jazdectvo - bežné transfery</v>
      </c>
      <c r="U41" s="125">
        <v>5</v>
      </c>
    </row>
    <row r="42" spans="1:21" ht="10.5" customHeight="1">
      <c r="A42" s="131" t="s">
        <v>375</v>
      </c>
      <c r="B42" s="139" t="s">
        <v>417</v>
      </c>
      <c r="C42" s="132">
        <f>+C40</f>
        <v>0</v>
      </c>
      <c r="D42" s="145">
        <f>+D40</f>
        <v>0</v>
      </c>
      <c r="E42" s="145">
        <f>+E40</f>
        <v>15336.560000000001</v>
      </c>
      <c r="F42" s="145">
        <f>+MIN(F39:F40)</f>
        <v>10903.48</v>
      </c>
      <c r="G42" s="145">
        <f>+MIN(G39+MAX(F39-F40,0)-MAX(E40-E39,0)-MAX(D40-D39,0)-MAX(C40-C39,0),G40)</f>
        <v>0</v>
      </c>
      <c r="H42" s="145">
        <f>+MIN(H39:H40)</f>
        <v>0</v>
      </c>
      <c r="I42" s="132">
        <f>+C42+D42+E42+MIN(F39:F40)+G42+H42</f>
        <v>26240.04</v>
      </c>
      <c r="J42" s="144">
        <f>+K47</f>
        <v>0</v>
      </c>
      <c r="K42" s="144">
        <f>+I42-H42</f>
        <v>26240.04</v>
      </c>
      <c r="L42" s="127" t="str">
        <f>+SUBSTITUTE(L41,"bežné","kapitálové")</f>
        <v>a - jazdectvo - kapitálové transfery</v>
      </c>
      <c r="M42" s="125">
        <v>1</v>
      </c>
      <c r="N42" s="127" t="str">
        <f>+L42</f>
        <v>a - jazdectvo - kapitálové transfery</v>
      </c>
      <c r="O42" s="125">
        <v>2</v>
      </c>
      <c r="P42" s="127" t="str">
        <f>+L42</f>
        <v>a - jazdectvo - kapitálové transfery</v>
      </c>
      <c r="Q42" s="125">
        <v>3</v>
      </c>
      <c r="R42" s="127" t="str">
        <f>+L42</f>
        <v>a - jazdectvo - kapitálové transfery</v>
      </c>
      <c r="S42" s="125">
        <v>4</v>
      </c>
      <c r="T42" s="127" t="str">
        <f>+L42</f>
        <v>a - jazdectvo - kapitálové transfery</v>
      </c>
      <c r="U42" s="125">
        <v>5</v>
      </c>
    </row>
    <row r="43" spans="1:21" ht="33.75">
      <c r="A43" s="119" t="s">
        <v>372</v>
      </c>
      <c r="B43" s="119" t="str">
        <f>IF(L38&gt;2,"Šport "&amp;INDEX(FP!K:K,Doklady!B2+2),"Šport "&amp;K45)</f>
        <v>Šport .</v>
      </c>
      <c r="C43" s="138" t="s">
        <v>407</v>
      </c>
      <c r="D43" s="138" t="s">
        <v>408</v>
      </c>
      <c r="E43" s="138" t="s">
        <v>409</v>
      </c>
      <c r="F43" s="138" t="s">
        <v>410</v>
      </c>
      <c r="G43" s="138" t="s">
        <v>411</v>
      </c>
      <c r="H43" s="138" t="s">
        <v>412</v>
      </c>
      <c r="I43" s="119" t="s">
        <v>363</v>
      </c>
      <c r="K43" s="141"/>
      <c r="L43" s="111">
        <f>L38-1</f>
        <v>0</v>
      </c>
    </row>
    <row r="44" spans="1:21">
      <c r="A44" s="131" t="s">
        <v>375</v>
      </c>
      <c r="B44" s="139" t="s">
        <v>413</v>
      </c>
      <c r="C44" s="140">
        <f>I44*0</f>
        <v>0</v>
      </c>
      <c r="D44" s="140">
        <f>I44*0</f>
        <v>0</v>
      </c>
      <c r="E44" s="140">
        <f>I44*0</f>
        <v>0</v>
      </c>
      <c r="F44" s="140">
        <f>+I44*0.2</f>
        <v>0</v>
      </c>
      <c r="G44" s="140">
        <f>+MAX(I44-C44-D44-E44-F44-H44,0)</f>
        <v>0</v>
      </c>
      <c r="H44" s="140">
        <f>+IFERROR(VLOOKUP(K45&amp;" - kapitálové transfery",B$53:C$90,2,0),0)</f>
        <v>0</v>
      </c>
      <c r="I44" s="132">
        <f>SUMIF(FP!K:K,K45,FP!D:D)</f>
        <v>0</v>
      </c>
      <c r="K44" s="141"/>
    </row>
    <row r="45" spans="1:21">
      <c r="A45" s="131" t="s">
        <v>375</v>
      </c>
      <c r="B45" s="139" t="s">
        <v>414</v>
      </c>
      <c r="C45" s="140">
        <f>DSUM(Doklady!A103:J10000,"GGG",Spolu!L45:M47)</f>
        <v>0</v>
      </c>
      <c r="D45" s="140">
        <f>DSUM(Doklady!A103:J10000,"GGG",Spolu!N45:O47)</f>
        <v>0</v>
      </c>
      <c r="E45" s="140">
        <f>DSUM(Doklady!A103:J10000,"GGG",Spolu!P45:Q47)</f>
        <v>0</v>
      </c>
      <c r="F45" s="140">
        <f>DSUM(Doklady!A103:J10000,"GGG",Spolu!R45:S47)</f>
        <v>0</v>
      </c>
      <c r="G45" s="140">
        <f>DSUM(Doklady!A103:J10000,"GGG",Spolu!T45:U47)-H45</f>
        <v>0</v>
      </c>
      <c r="H45" s="140">
        <f>+IFERROR(VLOOKUP(K45&amp;" - kapitálové transfery",B$53:D$90,3,0),0)</f>
        <v>0</v>
      </c>
      <c r="I45" s="132">
        <f>+C45+D45+E45+F45+G45+H45</f>
        <v>0</v>
      </c>
      <c r="K45" s="141" t="str">
        <f>IF(L38&gt;1,INDEX(FP!K:K,Doklady!B2+1),".")</f>
        <v>.</v>
      </c>
      <c r="L45" s="125" t="s">
        <v>371</v>
      </c>
      <c r="M45" s="125" t="s">
        <v>415</v>
      </c>
      <c r="N45" s="125" t="s">
        <v>371</v>
      </c>
      <c r="O45" s="125" t="s">
        <v>415</v>
      </c>
      <c r="P45" s="125" t="s">
        <v>371</v>
      </c>
      <c r="Q45" s="125" t="s">
        <v>415</v>
      </c>
      <c r="R45" s="125" t="s">
        <v>371</v>
      </c>
      <c r="S45" s="125" t="s">
        <v>415</v>
      </c>
      <c r="T45" s="125" t="s">
        <v>371</v>
      </c>
      <c r="U45" s="125" t="s">
        <v>415</v>
      </c>
    </row>
    <row r="46" spans="1:21">
      <c r="A46" s="131" t="s">
        <v>375</v>
      </c>
      <c r="B46" s="142" t="s">
        <v>416</v>
      </c>
      <c r="C46" s="140">
        <f>MAX(C44-C45,0)</f>
        <v>0</v>
      </c>
      <c r="D46" s="140">
        <f>MAX(D44-D45,0)</f>
        <v>0</v>
      </c>
      <c r="E46" s="140">
        <f>MAX(E44-E45,0)</f>
        <v>0</v>
      </c>
      <c r="F46" s="140">
        <f>MIN(I44,MAX(-F44+F45,0))</f>
        <v>0</v>
      </c>
      <c r="G46" s="140">
        <f>MIN(J44,MAX(-G44+G45+MIN(F45-F44,0),0))</f>
        <v>0</v>
      </c>
      <c r="H46" s="140">
        <f>MAX(H44-H45,0)</f>
        <v>0</v>
      </c>
      <c r="I46" s="143">
        <f>+I44-I47</f>
        <v>0</v>
      </c>
      <c r="K46" s="144">
        <f>+I46-H46</f>
        <v>0</v>
      </c>
      <c r="L46" s="127">
        <f>IF(L43&gt;0,"a - "&amp;INDEX(FP!C:C,Doklady!B2+1),2)</f>
        <v>2</v>
      </c>
      <c r="M46" s="125">
        <v>1</v>
      </c>
      <c r="N46" s="127">
        <f>+L46</f>
        <v>2</v>
      </c>
      <c r="O46" s="125">
        <v>2</v>
      </c>
      <c r="P46" s="127">
        <f>+L46</f>
        <v>2</v>
      </c>
      <c r="Q46" s="125">
        <v>3</v>
      </c>
      <c r="R46" s="127">
        <f>+L46</f>
        <v>2</v>
      </c>
      <c r="S46" s="125">
        <v>4</v>
      </c>
      <c r="T46" s="127">
        <f>+L46</f>
        <v>2</v>
      </c>
      <c r="U46" s="125">
        <v>5</v>
      </c>
    </row>
    <row r="47" spans="1:21">
      <c r="A47" s="131" t="s">
        <v>375</v>
      </c>
      <c r="B47" s="139" t="s">
        <v>417</v>
      </c>
      <c r="C47" s="132">
        <f>+C45</f>
        <v>0</v>
      </c>
      <c r="D47" s="145">
        <f>+D45</f>
        <v>0</v>
      </c>
      <c r="E47" s="145">
        <f>+E45</f>
        <v>0</v>
      </c>
      <c r="F47" s="145">
        <f>+MIN(F44:F45)</f>
        <v>0</v>
      </c>
      <c r="G47" s="145">
        <f>+MIN(G44+MAX(F44-F45,0)-MAX(E45-E44,0)-MAX(D45-D44,0)-MAX(C45-C44,0),G45)</f>
        <v>0</v>
      </c>
      <c r="H47" s="145">
        <f>+MIN(H44:H45)</f>
        <v>0</v>
      </c>
      <c r="I47" s="132">
        <f>+C47+D47+E47+MIN(F44:F45)+G47+H47</f>
        <v>0</v>
      </c>
      <c r="K47" s="144">
        <f>+I47-H47</f>
        <v>0</v>
      </c>
      <c r="L47" s="127" t="str">
        <f>+SUBSTITUTE(L46,"bežné","kapitálové")</f>
        <v>2</v>
      </c>
      <c r="M47" s="125">
        <v>1</v>
      </c>
      <c r="N47" s="127" t="str">
        <f>+L47</f>
        <v>2</v>
      </c>
      <c r="O47" s="125">
        <v>2</v>
      </c>
      <c r="P47" s="127" t="str">
        <f>+L47</f>
        <v>2</v>
      </c>
      <c r="Q47" s="125">
        <v>3</v>
      </c>
      <c r="R47" s="127" t="str">
        <f>+L47</f>
        <v>2</v>
      </c>
      <c r="S47" s="125">
        <v>4</v>
      </c>
      <c r="T47" s="127" t="str">
        <f>+L47</f>
        <v>2</v>
      </c>
      <c r="U47" s="125">
        <v>5</v>
      </c>
    </row>
    <row r="48" spans="1:21" ht="11.25" hidden="1" customHeight="1">
      <c r="A48" s="146"/>
      <c r="B48" s="147"/>
      <c r="C48" s="148"/>
      <c r="T48" s="133"/>
    </row>
    <row r="49" spans="1:20">
      <c r="A49" s="146"/>
      <c r="B49" s="148"/>
      <c r="C49" s="148"/>
      <c r="F49" s="149"/>
      <c r="I49" s="150"/>
      <c r="T49" s="133"/>
    </row>
    <row r="50" spans="1:20">
      <c r="A50" s="336"/>
      <c r="B50" s="336"/>
      <c r="C50" s="336"/>
      <c r="D50" s="336"/>
      <c r="E50" s="336"/>
      <c r="F50" s="336"/>
      <c r="G50" s="336"/>
      <c r="H50" s="336"/>
      <c r="I50" s="336"/>
      <c r="T50" s="133"/>
    </row>
    <row r="51" spans="1:20">
      <c r="A51" s="146"/>
      <c r="B51" s="147"/>
      <c r="C51" s="148"/>
      <c r="G51" s="151"/>
      <c r="T51" s="133"/>
    </row>
    <row r="52" spans="1:20" ht="22.5">
      <c r="A52" s="152" t="s">
        <v>372</v>
      </c>
      <c r="B52" s="119" t="s">
        <v>418</v>
      </c>
      <c r="C52" s="138" t="s">
        <v>419</v>
      </c>
      <c r="D52" s="138" t="s">
        <v>420</v>
      </c>
      <c r="E52" s="138" t="s">
        <v>421</v>
      </c>
      <c r="F52" s="138" t="s">
        <v>422</v>
      </c>
      <c r="G52" s="153" t="s">
        <v>423</v>
      </c>
      <c r="H52" s="138"/>
      <c r="I52" s="138" t="s">
        <v>424</v>
      </c>
      <c r="K52" s="111" t="s">
        <v>351</v>
      </c>
      <c r="L52" s="111" t="s">
        <v>425</v>
      </c>
      <c r="M52" s="111" t="s">
        <v>426</v>
      </c>
    </row>
    <row r="53" spans="1:20" ht="12" customHeight="1">
      <c r="A53" s="131" t="str">
        <f>Doklady!D1</f>
        <v>a</v>
      </c>
      <c r="B53" s="154" t="str">
        <f>Doklady!H1</f>
        <v>jazdectvo - bežné transfery</v>
      </c>
      <c r="C53" s="132">
        <f>IF(A53&lt;&gt;"",INDEX(FP!D:D,Doklady!B$2+(ROW()-53)),"")</f>
        <v>198470</v>
      </c>
      <c r="D53" s="132">
        <f>IF(A53&lt;&gt;"",Doklady!I1-Doklady!J1,"")</f>
        <v>26240.039999999997</v>
      </c>
      <c r="E53" s="132">
        <f>IF(A53&lt;&gt;"",MIN(D53,C53)*Doklady!C1/(1-Doklady!C1),"")</f>
        <v>0</v>
      </c>
      <c r="F53" s="140">
        <f>IF(A53&lt;&gt;"",Doklady!J1,"")</f>
        <v>0</v>
      </c>
      <c r="G53" s="132">
        <f t="shared" ref="G53:G84" si="0">+IFERROR(HLOOKUP(IF(RIGHT(B53,15)="bežné transfery",LEFT(B53,LEN(B53)-18),0),$J$40:$K$42,3,0),MIN(C53,D53))</f>
        <v>26240.04</v>
      </c>
      <c r="H53" s="140"/>
      <c r="I53" s="132">
        <f t="shared" ref="I53:I84" si="1">IF(A53&lt;&gt;"",MAX(IF(G53&lt;C53,C53-G53,0)+IF(F53&lt;E53,E53-F53,0),0),0)</f>
        <v>172229.96</v>
      </c>
      <c r="J53" s="111" t="str">
        <f t="shared" ref="J53:J63" si="2">IF(D53&gt;C53,"Vyúčtované prostriedky nemôžu byť väčšie ako poskytnuté. Opravte v hárku ""Doklady""","")</f>
        <v/>
      </c>
      <c r="K53" s="111" t="str">
        <f>Doklady!F1</f>
        <v>026 02</v>
      </c>
      <c r="L53" s="111" t="str">
        <f>IF(A53&lt;&gt;"",INDEX(FP!H:H,Doklady!B$2+(ROW()-52)),"")</f>
        <v>B</v>
      </c>
      <c r="M53" s="111" t="str">
        <f t="shared" ref="M53:M84" si="3">K53&amp;L53</f>
        <v>026 02B</v>
      </c>
      <c r="T53" s="133"/>
    </row>
    <row r="54" spans="1:20" ht="12" customHeight="1">
      <c r="A54" s="131" t="str">
        <f>Doklady!D2</f>
        <v/>
      </c>
      <c r="B54" s="154" t="str">
        <f>Doklady!H2</f>
        <v/>
      </c>
      <c r="C54" s="132" t="str">
        <f>IF(A54&lt;&gt;"",INDEX(FP!D:D,Doklady!B$2+(ROW()-53)),"")</f>
        <v/>
      </c>
      <c r="D54" s="132" t="str">
        <f>IF(A54&lt;&gt;"",Doklady!I2-Doklady!J2,"")</f>
        <v/>
      </c>
      <c r="E54" s="132" t="str">
        <f>IF(A54&lt;&gt;"",MIN(D54,C54)*Doklady!C2/(1-Doklady!C2),"")</f>
        <v/>
      </c>
      <c r="F54" s="140" t="str">
        <f>IF(A54&lt;&gt;"",Doklady!J2,"")</f>
        <v/>
      </c>
      <c r="G54" s="132">
        <f t="shared" si="0"/>
        <v>0</v>
      </c>
      <c r="H54" s="140"/>
      <c r="I54" s="132">
        <f t="shared" si="1"/>
        <v>0</v>
      </c>
      <c r="J54" s="111" t="str">
        <f t="shared" si="2"/>
        <v/>
      </c>
      <c r="K54" s="111" t="str">
        <f>Doklady!F2</f>
        <v/>
      </c>
      <c r="L54" s="111" t="str">
        <f>IF(A54&lt;&gt;"",INDEX(FP!H:H,Doklady!B$2+(ROW()-52)),"")</f>
        <v/>
      </c>
      <c r="M54" s="111" t="str">
        <f t="shared" si="3"/>
        <v/>
      </c>
    </row>
    <row r="55" spans="1:20" ht="12" customHeight="1">
      <c r="A55" s="131" t="str">
        <f>Doklady!D3</f>
        <v/>
      </c>
      <c r="B55" s="154" t="str">
        <f>Doklady!H3</f>
        <v/>
      </c>
      <c r="C55" s="132" t="str">
        <f>IF(A55&lt;&gt;"",INDEX(FP!D:D,Doklady!B$2+(ROW()-53)),"")</f>
        <v/>
      </c>
      <c r="D55" s="132" t="str">
        <f>IF(A55&lt;&gt;"",Doklady!I3-Doklady!J3,"")</f>
        <v/>
      </c>
      <c r="E55" s="132" t="str">
        <f>IF(A55&lt;&gt;"",MIN(D55,C55)*Doklady!C3/(1-Doklady!C3),"")</f>
        <v/>
      </c>
      <c r="F55" s="140" t="str">
        <f>IF(A55&lt;&gt;"",Doklady!J3,"")</f>
        <v/>
      </c>
      <c r="G55" s="132">
        <f t="shared" si="0"/>
        <v>0</v>
      </c>
      <c r="H55" s="140"/>
      <c r="I55" s="132">
        <f t="shared" si="1"/>
        <v>0</v>
      </c>
      <c r="J55" s="111" t="str">
        <f t="shared" si="2"/>
        <v/>
      </c>
      <c r="K55" s="111" t="str">
        <f>Doklady!F3</f>
        <v/>
      </c>
      <c r="L55" s="111" t="str">
        <f>IF(A55&lt;&gt;"",INDEX(FP!H:H,Doklady!B$2+(ROW()-52)),"")</f>
        <v/>
      </c>
      <c r="M55" s="111" t="str">
        <f t="shared" si="3"/>
        <v/>
      </c>
    </row>
    <row r="56" spans="1:20">
      <c r="A56" s="131" t="str">
        <f>Doklady!D4</f>
        <v/>
      </c>
      <c r="B56" s="154" t="str">
        <f>Doklady!H4</f>
        <v/>
      </c>
      <c r="C56" s="132" t="str">
        <f>IF(A56&lt;&gt;"",INDEX(FP!D:D,Doklady!B$2+(ROW()-53)),"")</f>
        <v/>
      </c>
      <c r="D56" s="132" t="str">
        <f>IF(A56&lt;&gt;"",Doklady!I4-Doklady!J4,"")</f>
        <v/>
      </c>
      <c r="E56" s="132" t="str">
        <f>IF(A56&lt;&gt;"",MIN(D56,C56)*Doklady!C4/(1-Doklady!C4),"")</f>
        <v/>
      </c>
      <c r="F56" s="140" t="str">
        <f>IF(A56&lt;&gt;"",Doklady!J4,"")</f>
        <v/>
      </c>
      <c r="G56" s="132">
        <f t="shared" si="0"/>
        <v>0</v>
      </c>
      <c r="H56" s="140"/>
      <c r="I56" s="132">
        <f t="shared" si="1"/>
        <v>0</v>
      </c>
      <c r="J56" s="111" t="str">
        <f t="shared" si="2"/>
        <v/>
      </c>
      <c r="K56" s="111" t="str">
        <f>Doklady!F4</f>
        <v/>
      </c>
      <c r="L56" s="111" t="str">
        <f>IF(A56&lt;&gt;"",INDEX(FP!H:H,Doklady!B$2+(ROW()-52)),"")</f>
        <v/>
      </c>
      <c r="M56" s="111" t="str">
        <f t="shared" si="3"/>
        <v/>
      </c>
    </row>
    <row r="57" spans="1:20">
      <c r="A57" s="131" t="str">
        <f>Doklady!D5</f>
        <v/>
      </c>
      <c r="B57" s="154" t="str">
        <f>Doklady!H5</f>
        <v/>
      </c>
      <c r="C57" s="132" t="str">
        <f>IF(A57&lt;&gt;"",INDEX(FP!D:D,Doklady!B$2+(ROW()-53)),"")</f>
        <v/>
      </c>
      <c r="D57" s="132" t="str">
        <f>IF(A57&lt;&gt;"",Doklady!I5-Doklady!J5,"")</f>
        <v/>
      </c>
      <c r="E57" s="132" t="str">
        <f>IF(A57&lt;&gt;"",MIN(D57,C57)*Doklady!C5/(1-Doklady!C5),"")</f>
        <v/>
      </c>
      <c r="F57" s="140" t="str">
        <f>IF(A57&lt;&gt;"",Doklady!J5,"")</f>
        <v/>
      </c>
      <c r="G57" s="132">
        <f t="shared" si="0"/>
        <v>0</v>
      </c>
      <c r="H57" s="140"/>
      <c r="I57" s="132">
        <f t="shared" si="1"/>
        <v>0</v>
      </c>
      <c r="J57" s="111" t="str">
        <f t="shared" si="2"/>
        <v/>
      </c>
      <c r="K57" s="111" t="str">
        <f>Doklady!F5</f>
        <v/>
      </c>
      <c r="L57" s="111" t="str">
        <f>IF(A57&lt;&gt;"",INDEX(FP!H:H,Doklady!B$2+(ROW()-52)),"")</f>
        <v/>
      </c>
      <c r="M57" s="111" t="str">
        <f t="shared" si="3"/>
        <v/>
      </c>
    </row>
    <row r="58" spans="1:20" ht="12" customHeight="1">
      <c r="A58" s="131" t="str">
        <f>Doklady!D6</f>
        <v/>
      </c>
      <c r="B58" s="154" t="str">
        <f>Doklady!H6</f>
        <v/>
      </c>
      <c r="C58" s="132" t="str">
        <f>IF(A58&lt;&gt;"",INDEX(FP!D:D,Doklady!B$2+(ROW()-53)),"")</f>
        <v/>
      </c>
      <c r="D58" s="132" t="str">
        <f>IF(A58&lt;&gt;"",Doklady!I6-Doklady!J6,"")</f>
        <v/>
      </c>
      <c r="E58" s="132" t="str">
        <f>IF(A58&lt;&gt;"",MIN(D58,C58)*Doklady!C6/(1-Doklady!C6),"")</f>
        <v/>
      </c>
      <c r="F58" s="140" t="str">
        <f>IF(A58&lt;&gt;"",Doklady!J6,"")</f>
        <v/>
      </c>
      <c r="G58" s="132">
        <f t="shared" si="0"/>
        <v>0</v>
      </c>
      <c r="H58" s="140"/>
      <c r="I58" s="132">
        <f t="shared" si="1"/>
        <v>0</v>
      </c>
      <c r="J58" s="111" t="str">
        <f t="shared" si="2"/>
        <v/>
      </c>
      <c r="K58" s="111" t="str">
        <f>Doklady!F6</f>
        <v/>
      </c>
      <c r="L58" s="111" t="str">
        <f>IF(A58&lt;&gt;"",INDEX(FP!H:H,Doklady!B$2+(ROW()-52)),"")</f>
        <v/>
      </c>
      <c r="M58" s="111" t="str">
        <f t="shared" si="3"/>
        <v/>
      </c>
    </row>
    <row r="59" spans="1:20" ht="12" customHeight="1">
      <c r="A59" s="131" t="str">
        <f>Doklady!D7</f>
        <v/>
      </c>
      <c r="B59" s="154" t="str">
        <f>Doklady!H7</f>
        <v/>
      </c>
      <c r="C59" s="132" t="str">
        <f>IF(A59&lt;&gt;"",INDEX(FP!D:D,Doklady!B$2+(ROW()-53)),"")</f>
        <v/>
      </c>
      <c r="D59" s="132" t="str">
        <f>IF(A59&lt;&gt;"",Doklady!I7-Doklady!J7,"")</f>
        <v/>
      </c>
      <c r="E59" s="132" t="str">
        <f>IF(A59&lt;&gt;"",MIN(D59,C59)*Doklady!C7/(1-Doklady!C7),"")</f>
        <v/>
      </c>
      <c r="F59" s="140" t="str">
        <f>IF(A59&lt;&gt;"",Doklady!J7,"")</f>
        <v/>
      </c>
      <c r="G59" s="132">
        <f t="shared" si="0"/>
        <v>0</v>
      </c>
      <c r="H59" s="140"/>
      <c r="I59" s="132">
        <f t="shared" si="1"/>
        <v>0</v>
      </c>
      <c r="J59" s="111" t="str">
        <f t="shared" si="2"/>
        <v/>
      </c>
      <c r="K59" s="111" t="str">
        <f>Doklady!F7</f>
        <v/>
      </c>
      <c r="L59" s="111" t="str">
        <f>IF(A59&lt;&gt;"",INDEX(FP!H:H,Doklady!B$2+(ROW()-52)),"")</f>
        <v/>
      </c>
      <c r="M59" s="111" t="str">
        <f t="shared" si="3"/>
        <v/>
      </c>
    </row>
    <row r="60" spans="1:20" ht="12" customHeight="1">
      <c r="A60" s="131" t="str">
        <f>Doklady!D8</f>
        <v/>
      </c>
      <c r="B60" s="154" t="str">
        <f>Doklady!H8</f>
        <v/>
      </c>
      <c r="C60" s="132" t="str">
        <f>IF(A60&lt;&gt;"",INDEX(FP!D:D,Doklady!B$2+(ROW()-53)),"")</f>
        <v/>
      </c>
      <c r="D60" s="132" t="str">
        <f>IF(A60&lt;&gt;"",Doklady!I8-Doklady!J8,"")</f>
        <v/>
      </c>
      <c r="E60" s="132" t="str">
        <f>IF(A60&lt;&gt;"",MIN(D60,C60)*Doklady!C8/(1-Doklady!C8),"")</f>
        <v/>
      </c>
      <c r="F60" s="140" t="str">
        <f>IF(A60&lt;&gt;"",Doklady!J8,"")</f>
        <v/>
      </c>
      <c r="G60" s="132">
        <f t="shared" si="0"/>
        <v>0</v>
      </c>
      <c r="H60" s="140"/>
      <c r="I60" s="132">
        <f t="shared" si="1"/>
        <v>0</v>
      </c>
      <c r="J60" s="111" t="str">
        <f t="shared" si="2"/>
        <v/>
      </c>
      <c r="K60" s="111" t="str">
        <f>Doklady!F8</f>
        <v/>
      </c>
      <c r="L60" s="111" t="str">
        <f>IF(A60&lt;&gt;"",INDEX(FP!H:H,Doklady!B$2+(ROW()-52)),"")</f>
        <v/>
      </c>
      <c r="M60" s="111" t="str">
        <f t="shared" si="3"/>
        <v/>
      </c>
    </row>
    <row r="61" spans="1:20" ht="12" customHeight="1">
      <c r="A61" s="131" t="str">
        <f>Doklady!D9</f>
        <v/>
      </c>
      <c r="B61" s="154" t="str">
        <f>Doklady!H9</f>
        <v/>
      </c>
      <c r="C61" s="132" t="str">
        <f>IF(A61&lt;&gt;"",INDEX(FP!D:D,Doklady!B$2+(ROW()-53)),"")</f>
        <v/>
      </c>
      <c r="D61" s="132" t="str">
        <f>IF(A61&lt;&gt;"",Doklady!I9-Doklady!J9,"")</f>
        <v/>
      </c>
      <c r="E61" s="132" t="str">
        <f>IF(A61&lt;&gt;"",MIN(D61,C61)*Doklady!C9/(1-Doklady!C9),"")</f>
        <v/>
      </c>
      <c r="F61" s="140" t="str">
        <f>IF(A61&lt;&gt;"",Doklady!J9,"")</f>
        <v/>
      </c>
      <c r="G61" s="132">
        <f t="shared" si="0"/>
        <v>0</v>
      </c>
      <c r="H61" s="140"/>
      <c r="I61" s="132">
        <f t="shared" si="1"/>
        <v>0</v>
      </c>
      <c r="J61" s="111" t="str">
        <f t="shared" si="2"/>
        <v/>
      </c>
      <c r="K61" s="111" t="str">
        <f>Doklady!F9</f>
        <v/>
      </c>
      <c r="L61" s="111" t="str">
        <f>IF(A61&lt;&gt;"",INDEX(FP!H:H,Doklady!B$2+(ROW()-52)),"")</f>
        <v/>
      </c>
      <c r="M61" s="111" t="str">
        <f t="shared" si="3"/>
        <v/>
      </c>
    </row>
    <row r="62" spans="1:20" ht="12" customHeight="1">
      <c r="A62" s="131" t="str">
        <f>Doklady!D10</f>
        <v/>
      </c>
      <c r="B62" s="154" t="str">
        <f>Doklady!H10</f>
        <v/>
      </c>
      <c r="C62" s="132" t="str">
        <f>IF(A62&lt;&gt;"",INDEX(FP!D:D,Doklady!B$2+(ROW()-53)),"")</f>
        <v/>
      </c>
      <c r="D62" s="132" t="str">
        <f>IF(A62&lt;&gt;"",Doklady!I10-Doklady!J10,"")</f>
        <v/>
      </c>
      <c r="E62" s="132" t="str">
        <f>IF(A62&lt;&gt;"",MIN(D62,C62)*Doklady!C10/(1-Doklady!C10),"")</f>
        <v/>
      </c>
      <c r="F62" s="140" t="str">
        <f>IF(A62&lt;&gt;"",Doklady!J10,"")</f>
        <v/>
      </c>
      <c r="G62" s="132">
        <f t="shared" si="0"/>
        <v>0</v>
      </c>
      <c r="H62" s="140"/>
      <c r="I62" s="132">
        <f t="shared" si="1"/>
        <v>0</v>
      </c>
      <c r="J62" s="111" t="str">
        <f t="shared" si="2"/>
        <v/>
      </c>
      <c r="K62" s="111" t="str">
        <f>Doklady!F10</f>
        <v/>
      </c>
      <c r="L62" s="111" t="str">
        <f>IF(A62&lt;&gt;"",INDEX(FP!H:H,Doklady!B$2+(ROW()-52)),"")</f>
        <v/>
      </c>
      <c r="M62" s="111" t="str">
        <f t="shared" si="3"/>
        <v/>
      </c>
    </row>
    <row r="63" spans="1:20" ht="12" customHeight="1">
      <c r="A63" s="131" t="str">
        <f>Doklady!D11</f>
        <v/>
      </c>
      <c r="B63" s="154" t="str">
        <f>Doklady!H11</f>
        <v/>
      </c>
      <c r="C63" s="132" t="str">
        <f>IF(A63&lt;&gt;"",INDEX(FP!D:D,Doklady!B$2+(ROW()-53)),"")</f>
        <v/>
      </c>
      <c r="D63" s="132" t="str">
        <f>IF(A63&lt;&gt;"",Doklady!I11-Doklady!J11,"")</f>
        <v/>
      </c>
      <c r="E63" s="132" t="str">
        <f>IF(A63&lt;&gt;"",MIN(D63,C63)*Doklady!C11/(1-Doklady!C11),"")</f>
        <v/>
      </c>
      <c r="F63" s="140" t="str">
        <f>IF(A63&lt;&gt;"",Doklady!J11,"")</f>
        <v/>
      </c>
      <c r="G63" s="132">
        <f t="shared" si="0"/>
        <v>0</v>
      </c>
      <c r="H63" s="140"/>
      <c r="I63" s="132">
        <f t="shared" si="1"/>
        <v>0</v>
      </c>
      <c r="J63" s="111" t="str">
        <f t="shared" si="2"/>
        <v/>
      </c>
      <c r="K63" s="111" t="str">
        <f>Doklady!F11</f>
        <v/>
      </c>
      <c r="L63" s="111" t="str">
        <f>IF(A63&lt;&gt;"",INDEX(FP!H:H,Doklady!B$2+(ROW()-52)),"")</f>
        <v/>
      </c>
      <c r="M63" s="111" t="str">
        <f t="shared" si="3"/>
        <v/>
      </c>
    </row>
    <row r="64" spans="1:20" ht="12" customHeight="1">
      <c r="A64" s="131" t="str">
        <f>Doklady!D12</f>
        <v/>
      </c>
      <c r="B64" s="154" t="str">
        <f>Doklady!H12</f>
        <v/>
      </c>
      <c r="C64" s="132" t="str">
        <f>IF(A64&lt;&gt;"",INDEX(FP!D:D,Doklady!B$2+(ROW()-53)),"")</f>
        <v/>
      </c>
      <c r="D64" s="132" t="str">
        <f>IF(A64&lt;&gt;"",Doklady!I12-Doklady!J12,"")</f>
        <v/>
      </c>
      <c r="E64" s="132" t="str">
        <f>IF(A64&lt;&gt;"",MIN(D64,C64)*Doklady!C12/(1-Doklady!C12),"")</f>
        <v/>
      </c>
      <c r="F64" s="140" t="str">
        <f>IF(A64&lt;&gt;"",Doklady!J12,"")</f>
        <v/>
      </c>
      <c r="G64" s="132">
        <f t="shared" si="0"/>
        <v>0</v>
      </c>
      <c r="H64" s="140"/>
      <c r="I64" s="132">
        <f t="shared" si="1"/>
        <v>0</v>
      </c>
      <c r="J64" s="111" t="s">
        <v>427</v>
      </c>
      <c r="K64" s="111" t="str">
        <f>Doklady!F12</f>
        <v/>
      </c>
      <c r="L64" s="111" t="str">
        <f>IF(A64&lt;&gt;"",INDEX(FP!H:H,Doklady!B$2+(ROW()-52)),"")</f>
        <v/>
      </c>
      <c r="M64" s="111" t="str">
        <f t="shared" si="3"/>
        <v/>
      </c>
    </row>
    <row r="65" spans="1:13" ht="12" customHeight="1">
      <c r="A65" s="131" t="str">
        <f>Doklady!D13</f>
        <v/>
      </c>
      <c r="B65" s="154" t="str">
        <f>Doklady!H13</f>
        <v/>
      </c>
      <c r="C65" s="132" t="str">
        <f>IF(A65&lt;&gt;"",INDEX(FP!D:D,Doklady!B$2+(ROW()-53)),"")</f>
        <v/>
      </c>
      <c r="D65" s="132" t="str">
        <f>IF(A65&lt;&gt;"",Doklady!I13-Doklady!J13,"")</f>
        <v/>
      </c>
      <c r="E65" s="132" t="str">
        <f>IF(A65&lt;&gt;"",MIN(D65,C65)*Doklady!C13/(1-Doklady!C13),"")</f>
        <v/>
      </c>
      <c r="F65" s="140" t="str">
        <f>IF(A65&lt;&gt;"",Doklady!J13,"")</f>
        <v/>
      </c>
      <c r="G65" s="132">
        <f t="shared" si="0"/>
        <v>0</v>
      </c>
      <c r="H65" s="140"/>
      <c r="I65" s="132">
        <f t="shared" si="1"/>
        <v>0</v>
      </c>
      <c r="J65" s="111" t="str">
        <f t="shared" ref="J65:J96" si="4">IF(D65&gt;C65,"Vyúčtované prostriedky nemôžu byť väčšie ako poskytnuté. Opravte v hárku ""Doklady""","")</f>
        <v/>
      </c>
      <c r="K65" s="111" t="str">
        <f>Doklady!F13</f>
        <v/>
      </c>
      <c r="L65" s="111" t="str">
        <f>IF(A65&lt;&gt;"",INDEX(FP!H:H,Doklady!B$2+(ROW()-52)),"")</f>
        <v/>
      </c>
      <c r="M65" s="111" t="str">
        <f t="shared" si="3"/>
        <v/>
      </c>
    </row>
    <row r="66" spans="1:13" ht="12" customHeight="1">
      <c r="A66" s="131" t="str">
        <f>Doklady!D14</f>
        <v/>
      </c>
      <c r="B66" s="154" t="str">
        <f>Doklady!H14</f>
        <v/>
      </c>
      <c r="C66" s="132" t="str">
        <f>IF(A66&lt;&gt;"",INDEX(FP!D:D,Doklady!B$2+(ROW()-53)),"")</f>
        <v/>
      </c>
      <c r="D66" s="132" t="str">
        <f>IF(A66&lt;&gt;"",Doklady!I14-Doklady!J14,"")</f>
        <v/>
      </c>
      <c r="E66" s="132" t="str">
        <f>IF(A66&lt;&gt;"",MIN(D66,C66)*Doklady!C14/(1-Doklady!C14),"")</f>
        <v/>
      </c>
      <c r="F66" s="140" t="str">
        <f>IF(A66&lt;&gt;"",Doklady!J14,"")</f>
        <v/>
      </c>
      <c r="G66" s="132">
        <f t="shared" si="0"/>
        <v>0</v>
      </c>
      <c r="H66" s="140"/>
      <c r="I66" s="132">
        <f t="shared" si="1"/>
        <v>0</v>
      </c>
      <c r="J66" s="111" t="str">
        <f t="shared" si="4"/>
        <v/>
      </c>
      <c r="K66" s="111" t="str">
        <f>Doklady!F14</f>
        <v/>
      </c>
      <c r="L66" s="111" t="str">
        <f>IF(A66&lt;&gt;"",INDEX(FP!H:H,Doklady!B$2+(ROW()-52)),"")</f>
        <v/>
      </c>
      <c r="M66" s="111" t="str">
        <f t="shared" si="3"/>
        <v/>
      </c>
    </row>
    <row r="67" spans="1:13" ht="12" customHeight="1">
      <c r="A67" s="131" t="str">
        <f>Doklady!D15</f>
        <v/>
      </c>
      <c r="B67" s="154" t="str">
        <f>Doklady!H15</f>
        <v/>
      </c>
      <c r="C67" s="132" t="str">
        <f>IF(A67&lt;&gt;"",INDEX(FP!D:D,Doklady!B$2+(ROW()-53)),"")</f>
        <v/>
      </c>
      <c r="D67" s="132" t="str">
        <f>IF(A67&lt;&gt;"",Doklady!I15-Doklady!J15,"")</f>
        <v/>
      </c>
      <c r="E67" s="132" t="str">
        <f>IF(A67&lt;&gt;"",MIN(D67,C67)*Doklady!C15/(1-Doklady!C15),"")</f>
        <v/>
      </c>
      <c r="F67" s="140" t="str">
        <f>IF(A67&lt;&gt;"",Doklady!J15,"")</f>
        <v/>
      </c>
      <c r="G67" s="132">
        <f t="shared" si="0"/>
        <v>0</v>
      </c>
      <c r="H67" s="140"/>
      <c r="I67" s="132">
        <f t="shared" si="1"/>
        <v>0</v>
      </c>
      <c r="J67" s="111" t="str">
        <f t="shared" si="4"/>
        <v/>
      </c>
      <c r="K67" s="111" t="str">
        <f>Doklady!F15</f>
        <v/>
      </c>
      <c r="L67" s="111" t="str">
        <f>IF(A67&lt;&gt;"",INDEX(FP!H:H,Doklady!B$2+(ROW()-52)),"")</f>
        <v/>
      </c>
      <c r="M67" s="111" t="str">
        <f t="shared" si="3"/>
        <v/>
      </c>
    </row>
    <row r="68" spans="1:13" ht="12" customHeight="1">
      <c r="A68" s="131" t="str">
        <f>Doklady!D16</f>
        <v/>
      </c>
      <c r="B68" s="154" t="str">
        <f>Doklady!H16</f>
        <v/>
      </c>
      <c r="C68" s="132" t="str">
        <f>IF(A68&lt;&gt;"",INDEX(FP!D:D,Doklady!B$2+(ROW()-53)),"")</f>
        <v/>
      </c>
      <c r="D68" s="132" t="str">
        <f>IF(A68&lt;&gt;"",Doklady!I16-Doklady!J16,"")</f>
        <v/>
      </c>
      <c r="E68" s="132" t="str">
        <f>IF(A68&lt;&gt;"",MIN(D68,C68)*Doklady!C16/(1-Doklady!C16),"")</f>
        <v/>
      </c>
      <c r="F68" s="140" t="str">
        <f>IF(A68&lt;&gt;"",Doklady!J16,"")</f>
        <v/>
      </c>
      <c r="G68" s="132">
        <f t="shared" si="0"/>
        <v>0</v>
      </c>
      <c r="H68" s="140"/>
      <c r="I68" s="132">
        <f t="shared" si="1"/>
        <v>0</v>
      </c>
      <c r="J68" s="111" t="str">
        <f t="shared" si="4"/>
        <v/>
      </c>
      <c r="K68" s="111" t="str">
        <f>Doklady!F16</f>
        <v/>
      </c>
      <c r="L68" s="111" t="str">
        <f>IF(A68&lt;&gt;"",INDEX(FP!H:H,Doklady!B$2+(ROW()-52)),"")</f>
        <v/>
      </c>
      <c r="M68" s="111" t="str">
        <f t="shared" si="3"/>
        <v/>
      </c>
    </row>
    <row r="69" spans="1:13" ht="12" customHeight="1">
      <c r="A69" s="131" t="str">
        <f>Doklady!D17</f>
        <v/>
      </c>
      <c r="B69" s="154" t="str">
        <f>Doklady!H17</f>
        <v/>
      </c>
      <c r="C69" s="132" t="str">
        <f>IF(A69&lt;&gt;"",INDEX(FP!D:D,Doklady!B$2+(ROW()-53)),"")</f>
        <v/>
      </c>
      <c r="D69" s="132" t="str">
        <f>IF(A69&lt;&gt;"",Doklady!I17-Doklady!J17,"")</f>
        <v/>
      </c>
      <c r="E69" s="132" t="str">
        <f>IF(A69&lt;&gt;"",MIN(D69,C69)*Doklady!C17/(1-Doklady!C17),"")</f>
        <v/>
      </c>
      <c r="F69" s="140" t="str">
        <f>IF(A69&lt;&gt;"",Doklady!J17,"")</f>
        <v/>
      </c>
      <c r="G69" s="132">
        <f t="shared" si="0"/>
        <v>0</v>
      </c>
      <c r="H69" s="140"/>
      <c r="I69" s="132">
        <f t="shared" si="1"/>
        <v>0</v>
      </c>
      <c r="J69" s="111" t="str">
        <f t="shared" si="4"/>
        <v/>
      </c>
      <c r="K69" s="111" t="str">
        <f>Doklady!F17</f>
        <v/>
      </c>
      <c r="L69" s="111" t="str">
        <f>IF(A69&lt;&gt;"",INDEX(FP!H:H,Doklady!B$2+(ROW()-52)),"")</f>
        <v/>
      </c>
      <c r="M69" s="111" t="str">
        <f t="shared" si="3"/>
        <v/>
      </c>
    </row>
    <row r="70" spans="1:13" ht="12" customHeight="1">
      <c r="A70" s="131" t="str">
        <f>Doklady!D18</f>
        <v/>
      </c>
      <c r="B70" s="154" t="str">
        <f>Doklady!H18</f>
        <v/>
      </c>
      <c r="C70" s="132" t="str">
        <f>IF(A70&lt;&gt;"",INDEX(FP!D:D,Doklady!B$2+(ROW()-53)),"")</f>
        <v/>
      </c>
      <c r="D70" s="132" t="str">
        <f>IF(A70&lt;&gt;"",Doklady!I18-Doklady!J18,"")</f>
        <v/>
      </c>
      <c r="E70" s="132" t="str">
        <f>IF(A70&lt;&gt;"",MIN(D70,C70)*Doklady!C18/(1-Doklady!C18),"")</f>
        <v/>
      </c>
      <c r="F70" s="140" t="str">
        <f>IF(A70&lt;&gt;"",Doklady!J18,"")</f>
        <v/>
      </c>
      <c r="G70" s="132">
        <f t="shared" si="0"/>
        <v>0</v>
      </c>
      <c r="H70" s="140"/>
      <c r="I70" s="132">
        <f t="shared" si="1"/>
        <v>0</v>
      </c>
      <c r="J70" s="111" t="str">
        <f t="shared" si="4"/>
        <v/>
      </c>
      <c r="K70" s="111" t="str">
        <f>Doklady!F18</f>
        <v/>
      </c>
      <c r="L70" s="111" t="str">
        <f>IF(A70&lt;&gt;"",INDEX(FP!H:H,Doklady!B$2+(ROW()-52)),"")</f>
        <v/>
      </c>
      <c r="M70" s="111" t="str">
        <f t="shared" si="3"/>
        <v/>
      </c>
    </row>
    <row r="71" spans="1:13" ht="12" customHeight="1">
      <c r="A71" s="131" t="str">
        <f>Doklady!D19</f>
        <v/>
      </c>
      <c r="B71" s="154" t="str">
        <f>Doklady!H19</f>
        <v/>
      </c>
      <c r="C71" s="132" t="str">
        <f>IF(A71&lt;&gt;"",INDEX(FP!D:D,Doklady!B$2+(ROW()-53)),"")</f>
        <v/>
      </c>
      <c r="D71" s="132" t="str">
        <f>IF(A71&lt;&gt;"",Doklady!I19-Doklady!J19,"")</f>
        <v/>
      </c>
      <c r="E71" s="132" t="str">
        <f>IF(A71&lt;&gt;"",MIN(D71,C71)*Doklady!C19/(1-Doklady!C19),"")</f>
        <v/>
      </c>
      <c r="F71" s="140" t="str">
        <f>IF(A71&lt;&gt;"",Doklady!J19,"")</f>
        <v/>
      </c>
      <c r="G71" s="132">
        <f t="shared" si="0"/>
        <v>0</v>
      </c>
      <c r="H71" s="140"/>
      <c r="I71" s="132">
        <f t="shared" si="1"/>
        <v>0</v>
      </c>
      <c r="J71" s="111" t="str">
        <f t="shared" si="4"/>
        <v/>
      </c>
      <c r="K71" s="111" t="str">
        <f>Doklady!F19</f>
        <v/>
      </c>
      <c r="L71" s="111" t="str">
        <f>IF(A71&lt;&gt;"",INDEX(FP!H:H,Doklady!B$2+(ROW()-52)),"")</f>
        <v/>
      </c>
      <c r="M71" s="111" t="str">
        <f t="shared" si="3"/>
        <v/>
      </c>
    </row>
    <row r="72" spans="1:13">
      <c r="A72" s="131" t="str">
        <f>Doklady!D20</f>
        <v/>
      </c>
      <c r="B72" s="154" t="str">
        <f>Doklady!H20</f>
        <v/>
      </c>
      <c r="C72" s="132" t="str">
        <f>IF(A72&lt;&gt;"",INDEX(FP!D:D,Doklady!B$2+(ROW()-53)),"")</f>
        <v/>
      </c>
      <c r="D72" s="132" t="str">
        <f>IF(A72&lt;&gt;"",Doklady!I20-Doklady!J20,"")</f>
        <v/>
      </c>
      <c r="E72" s="132" t="str">
        <f>IF(A72&lt;&gt;"",MIN(D72,C72)*Doklady!C20/(1-Doklady!C20),"")</f>
        <v/>
      </c>
      <c r="F72" s="140" t="str">
        <f>IF(A72&lt;&gt;"",Doklady!J20,"")</f>
        <v/>
      </c>
      <c r="G72" s="132">
        <f t="shared" si="0"/>
        <v>0</v>
      </c>
      <c r="H72" s="140"/>
      <c r="I72" s="132">
        <f t="shared" si="1"/>
        <v>0</v>
      </c>
      <c r="J72" s="111" t="str">
        <f t="shared" si="4"/>
        <v/>
      </c>
      <c r="K72" s="111" t="str">
        <f>Doklady!F20</f>
        <v/>
      </c>
      <c r="L72" s="111" t="str">
        <f>IF(A72&lt;&gt;"",INDEX(FP!H:H,Doklady!B$2+(ROW()-52)),"")</f>
        <v/>
      </c>
      <c r="M72" s="111" t="str">
        <f t="shared" si="3"/>
        <v/>
      </c>
    </row>
    <row r="73" spans="1:13">
      <c r="A73" s="131" t="str">
        <f>Doklady!D21</f>
        <v/>
      </c>
      <c r="B73" s="154" t="str">
        <f>Doklady!H21</f>
        <v/>
      </c>
      <c r="C73" s="132" t="str">
        <f>IF(A73&lt;&gt;"",INDEX(FP!D:D,Doklady!B$2+(ROW()-53)),"")</f>
        <v/>
      </c>
      <c r="D73" s="132" t="str">
        <f>IF(A73&lt;&gt;"",Doklady!I21-Doklady!J21,"")</f>
        <v/>
      </c>
      <c r="E73" s="132" t="str">
        <f>IF(A73&lt;&gt;"",MIN(D73,C73)*Doklady!C21/(1-Doklady!C21),"")</f>
        <v/>
      </c>
      <c r="F73" s="140" t="str">
        <f>IF(A73&lt;&gt;"",Doklady!J21,"")</f>
        <v/>
      </c>
      <c r="G73" s="132">
        <f t="shared" si="0"/>
        <v>0</v>
      </c>
      <c r="H73" s="140"/>
      <c r="I73" s="132">
        <f t="shared" si="1"/>
        <v>0</v>
      </c>
      <c r="J73" s="111" t="str">
        <f t="shared" si="4"/>
        <v/>
      </c>
      <c r="K73" s="111" t="str">
        <f>Doklady!F21</f>
        <v/>
      </c>
      <c r="L73" s="111" t="str">
        <f>IF(A73&lt;&gt;"",INDEX(FP!H:H,Doklady!B$2+(ROW()-52)),"")</f>
        <v/>
      </c>
      <c r="M73" s="111" t="str">
        <f t="shared" si="3"/>
        <v/>
      </c>
    </row>
    <row r="74" spans="1:13" ht="12" customHeight="1">
      <c r="A74" s="131" t="str">
        <f>Doklady!D22</f>
        <v/>
      </c>
      <c r="B74" s="154" t="str">
        <f>Doklady!H22</f>
        <v/>
      </c>
      <c r="C74" s="132" t="str">
        <f>IF(A74&lt;&gt;"",INDEX(FP!D:D,Doklady!B$2+(ROW()-53)),"")</f>
        <v/>
      </c>
      <c r="D74" s="132" t="str">
        <f>IF(A74&lt;&gt;"",Doklady!I22-Doklady!J22,"")</f>
        <v/>
      </c>
      <c r="E74" s="132" t="str">
        <f>IF(A74&lt;&gt;"",MIN(D74,C74)*Doklady!C22/(1-Doklady!C22),"")</f>
        <v/>
      </c>
      <c r="F74" s="140" t="str">
        <f>IF(A74&lt;&gt;"",Doklady!J22,"")</f>
        <v/>
      </c>
      <c r="G74" s="132">
        <f t="shared" si="0"/>
        <v>0</v>
      </c>
      <c r="H74" s="140"/>
      <c r="I74" s="132">
        <f t="shared" si="1"/>
        <v>0</v>
      </c>
      <c r="J74" s="111" t="str">
        <f t="shared" si="4"/>
        <v/>
      </c>
      <c r="K74" s="111" t="str">
        <f>Doklady!F22</f>
        <v/>
      </c>
      <c r="L74" s="111" t="str">
        <f>IF(A74&lt;&gt;"",INDEX(FP!H:H,Doklady!B$2+(ROW()-52)),"")</f>
        <v/>
      </c>
      <c r="M74" s="111" t="str">
        <f t="shared" si="3"/>
        <v/>
      </c>
    </row>
    <row r="75" spans="1:13" ht="12" customHeight="1">
      <c r="A75" s="131" t="str">
        <f>Doklady!D23</f>
        <v/>
      </c>
      <c r="B75" s="154" t="str">
        <f>Doklady!H23</f>
        <v/>
      </c>
      <c r="C75" s="132" t="str">
        <f>IF(A75&lt;&gt;"",INDEX(FP!D:D,Doklady!B$2+(ROW()-53)),"")</f>
        <v/>
      </c>
      <c r="D75" s="132" t="str">
        <f>IF(A75&lt;&gt;"",Doklady!I23-Doklady!J23,"")</f>
        <v/>
      </c>
      <c r="E75" s="132" t="str">
        <f>IF(A75&lt;&gt;"",MIN(D75,C75)*Doklady!C23/(1-Doklady!C23),"")</f>
        <v/>
      </c>
      <c r="F75" s="140" t="str">
        <f>IF(A75&lt;&gt;"",Doklady!J23,"")</f>
        <v/>
      </c>
      <c r="G75" s="132">
        <f t="shared" si="0"/>
        <v>0</v>
      </c>
      <c r="H75" s="140"/>
      <c r="I75" s="132">
        <f t="shared" si="1"/>
        <v>0</v>
      </c>
      <c r="J75" s="111" t="str">
        <f t="shared" si="4"/>
        <v/>
      </c>
      <c r="K75" s="111" t="str">
        <f>Doklady!F23</f>
        <v/>
      </c>
      <c r="L75" s="111" t="str">
        <f>IF(A75&lt;&gt;"",INDEX(FP!H:H,Doklady!B$2+(ROW()-52)),"")</f>
        <v/>
      </c>
      <c r="M75" s="111" t="str">
        <f t="shared" si="3"/>
        <v/>
      </c>
    </row>
    <row r="76" spans="1:13" ht="12" customHeight="1">
      <c r="A76" s="131" t="str">
        <f>Doklady!D24</f>
        <v/>
      </c>
      <c r="B76" s="154" t="str">
        <f>Doklady!H24</f>
        <v/>
      </c>
      <c r="C76" s="132" t="str">
        <f>IF(A76&lt;&gt;"",INDEX(FP!D:D,Doklady!B$2+(ROW()-53)),"")</f>
        <v/>
      </c>
      <c r="D76" s="132" t="str">
        <f>IF(A76&lt;&gt;"",Doklady!I24-Doklady!J24,"")</f>
        <v/>
      </c>
      <c r="E76" s="132" t="str">
        <f>IF(A76&lt;&gt;"",MIN(D76,C76)*Doklady!C24/(1-Doklady!C24),"")</f>
        <v/>
      </c>
      <c r="F76" s="140" t="str">
        <f>IF(A76&lt;&gt;"",Doklady!J24,"")</f>
        <v/>
      </c>
      <c r="G76" s="132">
        <f t="shared" si="0"/>
        <v>0</v>
      </c>
      <c r="H76" s="140"/>
      <c r="I76" s="132">
        <f t="shared" si="1"/>
        <v>0</v>
      </c>
      <c r="J76" s="111" t="str">
        <f t="shared" si="4"/>
        <v/>
      </c>
      <c r="K76" s="111" t="str">
        <f>Doklady!F24</f>
        <v/>
      </c>
      <c r="L76" s="111" t="str">
        <f>IF(A76&lt;&gt;"",INDEX(FP!H:H,Doklady!B$2+(ROW()-52)),"")</f>
        <v/>
      </c>
      <c r="M76" s="111" t="str">
        <f t="shared" si="3"/>
        <v/>
      </c>
    </row>
    <row r="77" spans="1:13" ht="12" customHeight="1">
      <c r="A77" s="131" t="str">
        <f>Doklady!D25</f>
        <v/>
      </c>
      <c r="B77" s="154" t="str">
        <f>Doklady!H25</f>
        <v/>
      </c>
      <c r="C77" s="132" t="str">
        <f>IF(A77&lt;&gt;"",INDEX(FP!D:D,Doklady!B$2+(ROW()-53)),"")</f>
        <v/>
      </c>
      <c r="D77" s="132" t="str">
        <f>IF(A77&lt;&gt;"",Doklady!I25-Doklady!J25,"")</f>
        <v/>
      </c>
      <c r="E77" s="132" t="str">
        <f>IF(A77&lt;&gt;"",MIN(D77,C77)*Doklady!C25/(1-Doklady!C25),"")</f>
        <v/>
      </c>
      <c r="F77" s="140" t="str">
        <f>IF(A77&lt;&gt;"",Doklady!J25,"")</f>
        <v/>
      </c>
      <c r="G77" s="132">
        <f t="shared" si="0"/>
        <v>0</v>
      </c>
      <c r="H77" s="140"/>
      <c r="I77" s="132">
        <f t="shared" si="1"/>
        <v>0</v>
      </c>
      <c r="J77" s="111" t="str">
        <f t="shared" si="4"/>
        <v/>
      </c>
      <c r="K77" s="111" t="str">
        <f>Doklady!F25</f>
        <v/>
      </c>
      <c r="L77" s="111" t="str">
        <f>IF(A77&lt;&gt;"",INDEX(FP!H:H,Doklady!B$2+(ROW()-52)),"")</f>
        <v/>
      </c>
      <c r="M77" s="111" t="str">
        <f t="shared" si="3"/>
        <v/>
      </c>
    </row>
    <row r="78" spans="1:13" ht="12" customHeight="1">
      <c r="A78" s="131" t="str">
        <f>Doklady!D26</f>
        <v/>
      </c>
      <c r="B78" s="154" t="str">
        <f>Doklady!H26</f>
        <v/>
      </c>
      <c r="C78" s="132" t="str">
        <f>IF(A78&lt;&gt;"",INDEX(FP!D:D,Doklady!B$2+(ROW()-53)),"")</f>
        <v/>
      </c>
      <c r="D78" s="132" t="str">
        <f>IF(A78&lt;&gt;"",Doklady!I26-Doklady!J26,"")</f>
        <v/>
      </c>
      <c r="E78" s="132" t="str">
        <f>IF(A78&lt;&gt;"",MIN(D78,C78)*Doklady!C26/(1-Doklady!C26),"")</f>
        <v/>
      </c>
      <c r="F78" s="140" t="str">
        <f>IF(A78&lt;&gt;"",Doklady!J26,"")</f>
        <v/>
      </c>
      <c r="G78" s="132">
        <f t="shared" si="0"/>
        <v>0</v>
      </c>
      <c r="H78" s="140"/>
      <c r="I78" s="132">
        <f t="shared" si="1"/>
        <v>0</v>
      </c>
      <c r="J78" s="111" t="str">
        <f t="shared" si="4"/>
        <v/>
      </c>
      <c r="K78" s="111" t="str">
        <f>Doklady!F26</f>
        <v/>
      </c>
      <c r="L78" s="111" t="str">
        <f>IF(A78&lt;&gt;"",INDEX(FP!H:H,Doklady!B$2+(ROW()-52)),"")</f>
        <v/>
      </c>
      <c r="M78" s="111" t="str">
        <f t="shared" si="3"/>
        <v/>
      </c>
    </row>
    <row r="79" spans="1:13" ht="12" customHeight="1">
      <c r="A79" s="131" t="str">
        <f>Doklady!D27</f>
        <v/>
      </c>
      <c r="B79" s="154" t="str">
        <f>Doklady!H27</f>
        <v/>
      </c>
      <c r="C79" s="132" t="str">
        <f>IF(A79&lt;&gt;"",INDEX(FP!D:D,Doklady!B$2+(ROW()-53)),"")</f>
        <v/>
      </c>
      <c r="D79" s="132" t="str">
        <f>IF(A79&lt;&gt;"",Doklady!I27-Doklady!J27,"")</f>
        <v/>
      </c>
      <c r="E79" s="132" t="str">
        <f>IF(A79&lt;&gt;"",MIN(D79,C79)*Doklady!C27/(1-Doklady!C27),"")</f>
        <v/>
      </c>
      <c r="F79" s="140" t="str">
        <f>IF(A79&lt;&gt;"",Doklady!J27,"")</f>
        <v/>
      </c>
      <c r="G79" s="132">
        <f t="shared" si="0"/>
        <v>0</v>
      </c>
      <c r="H79" s="140"/>
      <c r="I79" s="132">
        <f t="shared" si="1"/>
        <v>0</v>
      </c>
      <c r="J79" s="111" t="str">
        <f t="shared" si="4"/>
        <v/>
      </c>
      <c r="K79" s="111" t="str">
        <f>Doklady!F27</f>
        <v/>
      </c>
      <c r="L79" s="111" t="str">
        <f>IF(A79&lt;&gt;"",INDEX(FP!H:H,Doklady!B$2+(ROW()-52)),"")</f>
        <v/>
      </c>
      <c r="M79" s="111" t="str">
        <f t="shared" si="3"/>
        <v/>
      </c>
    </row>
    <row r="80" spans="1:13" ht="12" customHeight="1">
      <c r="A80" s="131" t="str">
        <f>Doklady!D28</f>
        <v/>
      </c>
      <c r="B80" s="154" t="str">
        <f>Doklady!H28</f>
        <v/>
      </c>
      <c r="C80" s="132" t="str">
        <f>IF(A80&lt;&gt;"",INDEX(FP!D:D,Doklady!B$2+(ROW()-53)),"")</f>
        <v/>
      </c>
      <c r="D80" s="132" t="str">
        <f>IF(A80&lt;&gt;"",Doklady!I28-Doklady!J28,"")</f>
        <v/>
      </c>
      <c r="E80" s="132" t="str">
        <f>IF(A80&lt;&gt;"",MIN(D80,C80)*Doklady!C28/(1-Doklady!C28),"")</f>
        <v/>
      </c>
      <c r="F80" s="140" t="str">
        <f>IF(A80&lt;&gt;"",Doklady!J28,"")</f>
        <v/>
      </c>
      <c r="G80" s="132">
        <f t="shared" si="0"/>
        <v>0</v>
      </c>
      <c r="H80" s="140"/>
      <c r="I80" s="132">
        <f t="shared" si="1"/>
        <v>0</v>
      </c>
      <c r="J80" s="111" t="str">
        <f t="shared" si="4"/>
        <v/>
      </c>
      <c r="K80" s="111" t="str">
        <f>Doklady!F28</f>
        <v/>
      </c>
      <c r="L80" s="111" t="str">
        <f>IF(A80&lt;&gt;"",INDEX(FP!H:H,Doklady!B$2+(ROW()-52)),"")</f>
        <v/>
      </c>
      <c r="M80" s="111" t="str">
        <f t="shared" si="3"/>
        <v/>
      </c>
    </row>
    <row r="81" spans="1:13" ht="12" customHeight="1">
      <c r="A81" s="131" t="str">
        <f>Doklady!D29</f>
        <v/>
      </c>
      <c r="B81" s="154" t="str">
        <f>Doklady!H29</f>
        <v/>
      </c>
      <c r="C81" s="132" t="str">
        <f>IF(A81&lt;&gt;"",INDEX(FP!D:D,Doklady!B$2+(ROW()-53)),"")</f>
        <v/>
      </c>
      <c r="D81" s="132" t="str">
        <f>IF(A81&lt;&gt;"",Doklady!I29-Doklady!J29,"")</f>
        <v/>
      </c>
      <c r="E81" s="132" t="str">
        <f>IF(A81&lt;&gt;"",MIN(D81,C81)*Doklady!C29/(1-Doklady!C29),"")</f>
        <v/>
      </c>
      <c r="F81" s="140" t="str">
        <f>IF(A81&lt;&gt;"",Doklady!J29,"")</f>
        <v/>
      </c>
      <c r="G81" s="132">
        <f t="shared" si="0"/>
        <v>0</v>
      </c>
      <c r="H81" s="140"/>
      <c r="I81" s="132">
        <f t="shared" si="1"/>
        <v>0</v>
      </c>
      <c r="J81" s="111" t="str">
        <f t="shared" si="4"/>
        <v/>
      </c>
      <c r="K81" s="111" t="str">
        <f>Doklady!F29</f>
        <v/>
      </c>
      <c r="L81" s="111" t="str">
        <f>IF(A81&lt;&gt;"",INDEX(FP!H:H,Doklady!B$2+(ROW()-52)),"")</f>
        <v/>
      </c>
      <c r="M81" s="111" t="str">
        <f t="shared" si="3"/>
        <v/>
      </c>
    </row>
    <row r="82" spans="1:13" ht="12" customHeight="1">
      <c r="A82" s="131" t="str">
        <f>Doklady!D30</f>
        <v/>
      </c>
      <c r="B82" s="154" t="str">
        <f>Doklady!H30</f>
        <v/>
      </c>
      <c r="C82" s="132" t="str">
        <f>IF(A82&lt;&gt;"",INDEX(FP!D:D,Doklady!B$2+(ROW()-53)),"")</f>
        <v/>
      </c>
      <c r="D82" s="132" t="str">
        <f>IF(A82&lt;&gt;"",Doklady!I30-Doklady!J30,"")</f>
        <v/>
      </c>
      <c r="E82" s="132" t="str">
        <f>IF(A82&lt;&gt;"",MIN(D82,C82)*Doklady!C30/(1-Doklady!C30),"")</f>
        <v/>
      </c>
      <c r="F82" s="140" t="str">
        <f>IF(A82&lt;&gt;"",Doklady!J30,"")</f>
        <v/>
      </c>
      <c r="G82" s="132">
        <f t="shared" si="0"/>
        <v>0</v>
      </c>
      <c r="H82" s="140"/>
      <c r="I82" s="132">
        <f t="shared" si="1"/>
        <v>0</v>
      </c>
      <c r="J82" s="111" t="str">
        <f t="shared" si="4"/>
        <v/>
      </c>
      <c r="K82" s="111" t="str">
        <f>Doklady!F30</f>
        <v/>
      </c>
      <c r="L82" s="111" t="str">
        <f>IF(A82&lt;&gt;"",INDEX(FP!H:H,Doklady!B$2+(ROW()-52)),"")</f>
        <v/>
      </c>
      <c r="M82" s="111" t="str">
        <f t="shared" si="3"/>
        <v/>
      </c>
    </row>
    <row r="83" spans="1:13" ht="12" customHeight="1">
      <c r="A83" s="131" t="str">
        <f>Doklady!D31</f>
        <v/>
      </c>
      <c r="B83" s="154" t="str">
        <f>Doklady!H31</f>
        <v/>
      </c>
      <c r="C83" s="132" t="str">
        <f>IF(A83&lt;&gt;"",INDEX(FP!D:D,Doklady!B$2+(ROW()-53)),"")</f>
        <v/>
      </c>
      <c r="D83" s="132" t="str">
        <f>IF(A83&lt;&gt;"",Doklady!I31-Doklady!J31,"")</f>
        <v/>
      </c>
      <c r="E83" s="132" t="str">
        <f>IF(A83&lt;&gt;"",MIN(D83,C83)*Doklady!C31/(1-Doklady!C31),"")</f>
        <v/>
      </c>
      <c r="F83" s="140" t="str">
        <f>IF(A83&lt;&gt;"",Doklady!J31,"")</f>
        <v/>
      </c>
      <c r="G83" s="132">
        <f t="shared" si="0"/>
        <v>0</v>
      </c>
      <c r="H83" s="140"/>
      <c r="I83" s="132">
        <f t="shared" si="1"/>
        <v>0</v>
      </c>
      <c r="J83" s="111" t="str">
        <f t="shared" si="4"/>
        <v/>
      </c>
      <c r="K83" s="111" t="str">
        <f>Doklady!F31</f>
        <v/>
      </c>
      <c r="L83" s="111" t="str">
        <f>IF(A83&lt;&gt;"",INDEX(FP!H:H,Doklady!B$2+(ROW()-52)),"")</f>
        <v/>
      </c>
      <c r="M83" s="111" t="str">
        <f t="shared" si="3"/>
        <v/>
      </c>
    </row>
    <row r="84" spans="1:13" ht="12" customHeight="1">
      <c r="A84" s="131" t="str">
        <f>Doklady!D32</f>
        <v/>
      </c>
      <c r="B84" s="154" t="str">
        <f>Doklady!H32</f>
        <v/>
      </c>
      <c r="C84" s="132" t="str">
        <f>IF(A84&lt;&gt;"",INDEX(FP!D:D,Doklady!B$2+(ROW()-53)),"")</f>
        <v/>
      </c>
      <c r="D84" s="132" t="str">
        <f>IF(A84&lt;&gt;"",Doklady!I32-Doklady!J32,"")</f>
        <v/>
      </c>
      <c r="E84" s="132" t="str">
        <f>IF(A84&lt;&gt;"",MIN(D84,C84)*Doklady!C32/(1-Doklady!C32),"")</f>
        <v/>
      </c>
      <c r="F84" s="140" t="str">
        <f>IF(A84&lt;&gt;"",Doklady!J32,"")</f>
        <v/>
      </c>
      <c r="G84" s="132">
        <f t="shared" si="0"/>
        <v>0</v>
      </c>
      <c r="H84" s="140"/>
      <c r="I84" s="132">
        <f t="shared" si="1"/>
        <v>0</v>
      </c>
      <c r="J84" s="111" t="str">
        <f t="shared" si="4"/>
        <v/>
      </c>
      <c r="K84" s="111" t="str">
        <f>Doklady!F32</f>
        <v/>
      </c>
      <c r="L84" s="111" t="str">
        <f>IF(A84&lt;&gt;"",INDEX(FP!H:H,Doklady!B$2+(ROW()-52)),"")</f>
        <v/>
      </c>
      <c r="M84" s="111" t="str">
        <f t="shared" si="3"/>
        <v/>
      </c>
    </row>
    <row r="85" spans="1:13" ht="12" customHeight="1">
      <c r="A85" s="131" t="str">
        <f>Doklady!D33</f>
        <v/>
      </c>
      <c r="B85" s="154" t="str">
        <f>Doklady!H33</f>
        <v/>
      </c>
      <c r="C85" s="132" t="str">
        <f>IF(A85&lt;&gt;"",INDEX(FP!D:D,Doklady!B$2+(ROW()-53)),"")</f>
        <v/>
      </c>
      <c r="D85" s="132" t="str">
        <f>IF(A85&lt;&gt;"",Doklady!I33-Doklady!J33,"")</f>
        <v/>
      </c>
      <c r="E85" s="132" t="str">
        <f>IF(A85&lt;&gt;"",MIN(D85,C85)*Doklady!C33/(1-Doklady!C33),"")</f>
        <v/>
      </c>
      <c r="F85" s="140" t="str">
        <f>IF(A85&lt;&gt;"",Doklady!J33,"")</f>
        <v/>
      </c>
      <c r="G85" s="132">
        <f t="shared" ref="G85:G116" si="5">+IFERROR(HLOOKUP(IF(RIGHT(B85,15)="bežné transfery",LEFT(B85,LEN(B85)-18),0),$J$40:$K$42,3,0),MIN(C85,D85))</f>
        <v>0</v>
      </c>
      <c r="H85" s="140"/>
      <c r="I85" s="132">
        <f t="shared" ref="I85:I116" si="6">IF(A85&lt;&gt;"",MAX(IF(G85&lt;C85,C85-G85,0)+IF(F85&lt;E85,E85-F85,0),0),0)</f>
        <v>0</v>
      </c>
      <c r="J85" s="111" t="str">
        <f t="shared" si="4"/>
        <v/>
      </c>
      <c r="K85" s="111" t="str">
        <f>Doklady!F33</f>
        <v/>
      </c>
      <c r="L85" s="111" t="str">
        <f>IF(A85&lt;&gt;"",INDEX(FP!H:H,Doklady!B$2+(ROW()-52)),"")</f>
        <v/>
      </c>
      <c r="M85" s="111" t="str">
        <f t="shared" ref="M85:M116" si="7">K85&amp;L85</f>
        <v/>
      </c>
    </row>
    <row r="86" spans="1:13" ht="12" customHeight="1">
      <c r="A86" s="131" t="str">
        <f>Doklady!D34</f>
        <v/>
      </c>
      <c r="B86" s="154" t="str">
        <f>Doklady!H34</f>
        <v/>
      </c>
      <c r="C86" s="132" t="str">
        <f>IF(A86&lt;&gt;"",INDEX(FP!D:D,Doklady!B$2+(ROW()-53)),"")</f>
        <v/>
      </c>
      <c r="D86" s="132" t="str">
        <f>IF(A86&lt;&gt;"",Doklady!I34-Doklady!J34,"")</f>
        <v/>
      </c>
      <c r="E86" s="132" t="str">
        <f>IF(A86&lt;&gt;"",MIN(D86,C86)*Doklady!C34/(1-Doklady!C34),"")</f>
        <v/>
      </c>
      <c r="F86" s="140" t="str">
        <f>IF(A86&lt;&gt;"",Doklady!J34,"")</f>
        <v/>
      </c>
      <c r="G86" s="132">
        <f t="shared" si="5"/>
        <v>0</v>
      </c>
      <c r="H86" s="140"/>
      <c r="I86" s="132">
        <f t="shared" si="6"/>
        <v>0</v>
      </c>
      <c r="J86" s="111" t="str">
        <f t="shared" si="4"/>
        <v/>
      </c>
      <c r="K86" s="111" t="str">
        <f>Doklady!F34</f>
        <v/>
      </c>
      <c r="L86" s="111" t="str">
        <f>IF(A86&lt;&gt;"",INDEX(FP!H:H,Doklady!B$2+(ROW()-52)),"")</f>
        <v/>
      </c>
      <c r="M86" s="111" t="str">
        <f t="shared" si="7"/>
        <v/>
      </c>
    </row>
    <row r="87" spans="1:13" ht="12" customHeight="1">
      <c r="A87" s="131" t="str">
        <f>Doklady!D35</f>
        <v/>
      </c>
      <c r="B87" s="154" t="str">
        <f>Doklady!H35</f>
        <v/>
      </c>
      <c r="C87" s="132" t="str">
        <f>IF(A87&lt;&gt;"",INDEX(FP!D:D,Doklady!B$2+(ROW()-53)),"")</f>
        <v/>
      </c>
      <c r="D87" s="132" t="str">
        <f>IF(A87&lt;&gt;"",Doklady!I35-Doklady!J35,"")</f>
        <v/>
      </c>
      <c r="E87" s="132" t="str">
        <f>IF(A87&lt;&gt;"",MIN(D87,C87)*Doklady!C35/(1-Doklady!C35),"")</f>
        <v/>
      </c>
      <c r="F87" s="140" t="str">
        <f>IF(A87&lt;&gt;"",Doklady!J35,"")</f>
        <v/>
      </c>
      <c r="G87" s="132">
        <f t="shared" si="5"/>
        <v>0</v>
      </c>
      <c r="H87" s="140"/>
      <c r="I87" s="132">
        <f t="shared" si="6"/>
        <v>0</v>
      </c>
      <c r="J87" s="111" t="str">
        <f t="shared" si="4"/>
        <v/>
      </c>
      <c r="K87" s="111" t="str">
        <f>Doklady!F35</f>
        <v/>
      </c>
      <c r="L87" s="111" t="str">
        <f>IF(A87&lt;&gt;"",INDEX(FP!H:H,Doklady!B$2+(ROW()-52)),"")</f>
        <v/>
      </c>
      <c r="M87" s="111" t="str">
        <f t="shared" si="7"/>
        <v/>
      </c>
    </row>
    <row r="88" spans="1:13" ht="12" customHeight="1">
      <c r="A88" s="131" t="str">
        <f>Doklady!D36</f>
        <v/>
      </c>
      <c r="B88" s="154" t="str">
        <f>Doklady!H36</f>
        <v/>
      </c>
      <c r="C88" s="132" t="str">
        <f>IF(A88&lt;&gt;"",INDEX(FP!D:D,Doklady!B$2+(ROW()-53)),"")</f>
        <v/>
      </c>
      <c r="D88" s="132" t="str">
        <f>IF(A88&lt;&gt;"",Doklady!I36-Doklady!J36,"")</f>
        <v/>
      </c>
      <c r="E88" s="132" t="str">
        <f>IF(A88&lt;&gt;"",MIN(D88,C88)*Doklady!C36/(1-Doklady!C36),"")</f>
        <v/>
      </c>
      <c r="F88" s="140" t="str">
        <f>IF(A88&lt;&gt;"",Doklady!J36,"")</f>
        <v/>
      </c>
      <c r="G88" s="132">
        <f t="shared" si="5"/>
        <v>0</v>
      </c>
      <c r="H88" s="140"/>
      <c r="I88" s="132">
        <f t="shared" si="6"/>
        <v>0</v>
      </c>
      <c r="J88" s="111" t="str">
        <f t="shared" si="4"/>
        <v/>
      </c>
      <c r="K88" s="111" t="str">
        <f>Doklady!F36</f>
        <v/>
      </c>
      <c r="L88" s="111" t="str">
        <f>IF(A88&lt;&gt;"",INDEX(FP!H:H,Doklady!B$2+(ROW()-52)),"")</f>
        <v/>
      </c>
      <c r="M88" s="111" t="str">
        <f t="shared" si="7"/>
        <v/>
      </c>
    </row>
    <row r="89" spans="1:13" ht="12" customHeight="1">
      <c r="A89" s="131" t="str">
        <f>Doklady!D37</f>
        <v/>
      </c>
      <c r="B89" s="154" t="str">
        <f>Doklady!H37</f>
        <v/>
      </c>
      <c r="C89" s="132" t="str">
        <f>IF(A89&lt;&gt;"",INDEX(FP!D:D,Doklady!B$2+(ROW()-53)),"")</f>
        <v/>
      </c>
      <c r="D89" s="132" t="str">
        <f>IF(A89&lt;&gt;"",Doklady!I37-Doklady!J37,"")</f>
        <v/>
      </c>
      <c r="E89" s="132" t="str">
        <f>IF(A89&lt;&gt;"",MIN(D89,C89)*Doklady!C37/(1-Doklady!C37),"")</f>
        <v/>
      </c>
      <c r="F89" s="140" t="str">
        <f>IF(A89&lt;&gt;"",Doklady!J37,"")</f>
        <v/>
      </c>
      <c r="G89" s="132">
        <f t="shared" si="5"/>
        <v>0</v>
      </c>
      <c r="H89" s="140"/>
      <c r="I89" s="132">
        <f t="shared" si="6"/>
        <v>0</v>
      </c>
      <c r="J89" s="111" t="str">
        <f t="shared" si="4"/>
        <v/>
      </c>
      <c r="K89" s="111" t="str">
        <f>Doklady!F37</f>
        <v/>
      </c>
      <c r="L89" s="111" t="str">
        <f>IF(A89&lt;&gt;"",INDEX(FP!H:H,Doklady!B$2+(ROW()-52)),"")</f>
        <v/>
      </c>
      <c r="M89" s="111" t="str">
        <f t="shared" si="7"/>
        <v/>
      </c>
    </row>
    <row r="90" spans="1:13" ht="12" customHeight="1">
      <c r="A90" s="131" t="str">
        <f>Doklady!D38</f>
        <v/>
      </c>
      <c r="B90" s="154" t="str">
        <f>Doklady!H38</f>
        <v/>
      </c>
      <c r="C90" s="132" t="str">
        <f>IF(A90&lt;&gt;"",INDEX(FP!D:D,Doklady!B$2+(ROW()-53)),"")</f>
        <v/>
      </c>
      <c r="D90" s="132" t="str">
        <f>IF(A90&lt;&gt;"",Doklady!I38-Doklady!J38,"")</f>
        <v/>
      </c>
      <c r="E90" s="132" t="str">
        <f>IF(A90&lt;&gt;"",MIN(D90,C90)*Doklady!C38/(1-Doklady!C38),"")</f>
        <v/>
      </c>
      <c r="F90" s="140" t="str">
        <f>IF(A90&lt;&gt;"",Doklady!J38,"")</f>
        <v/>
      </c>
      <c r="G90" s="132">
        <f t="shared" si="5"/>
        <v>0</v>
      </c>
      <c r="H90" s="140"/>
      <c r="I90" s="132">
        <f t="shared" si="6"/>
        <v>0</v>
      </c>
      <c r="J90" s="111" t="str">
        <f t="shared" si="4"/>
        <v/>
      </c>
      <c r="K90" s="111" t="str">
        <f>Doklady!F38</f>
        <v/>
      </c>
      <c r="L90" s="111" t="str">
        <f>IF(A90&lt;&gt;"",INDEX(FP!H:H,Doklady!B$2+(ROW()-52)),"")</f>
        <v/>
      </c>
      <c r="M90" s="111" t="str">
        <f t="shared" si="7"/>
        <v/>
      </c>
    </row>
    <row r="91" spans="1:13" ht="12" customHeight="1">
      <c r="A91" s="131" t="str">
        <f>Doklady!D39</f>
        <v/>
      </c>
      <c r="B91" s="154" t="str">
        <f>Doklady!H39</f>
        <v/>
      </c>
      <c r="C91" s="132" t="str">
        <f>IF(A91&lt;&gt;"",INDEX(FP!D:D,Doklady!B$2+(ROW()-53)),"")</f>
        <v/>
      </c>
      <c r="D91" s="132" t="str">
        <f>IF(A91&lt;&gt;"",Doklady!I39-Doklady!J39,"")</f>
        <v/>
      </c>
      <c r="E91" s="132" t="str">
        <f>IF(A91&lt;&gt;"",MIN(D91,C91)*Doklady!C39/(1-Doklady!C39),"")</f>
        <v/>
      </c>
      <c r="F91" s="140" t="str">
        <f>IF(A91&lt;&gt;"",Doklady!J39,"")</f>
        <v/>
      </c>
      <c r="G91" s="132">
        <f t="shared" si="5"/>
        <v>0</v>
      </c>
      <c r="H91" s="140"/>
      <c r="I91" s="132">
        <f t="shared" si="6"/>
        <v>0</v>
      </c>
      <c r="J91" s="111" t="str">
        <f t="shared" si="4"/>
        <v/>
      </c>
      <c r="K91" s="111" t="str">
        <f>Doklady!F39</f>
        <v/>
      </c>
      <c r="L91" s="111" t="str">
        <f>IF(A91&lt;&gt;"",INDEX(FP!H:H,Doklady!B$2+(ROW()-52)),"")</f>
        <v/>
      </c>
      <c r="M91" s="111" t="str">
        <f t="shared" si="7"/>
        <v/>
      </c>
    </row>
    <row r="92" spans="1:13" ht="12" customHeight="1">
      <c r="A92" s="131" t="str">
        <f>Doklady!D40</f>
        <v/>
      </c>
      <c r="B92" s="154" t="str">
        <f>Doklady!H40</f>
        <v/>
      </c>
      <c r="C92" s="132" t="str">
        <f>IF(A92&lt;&gt;"",INDEX(FP!D:D,Doklady!B$2+(ROW()-53)),"")</f>
        <v/>
      </c>
      <c r="D92" s="132" t="str">
        <f>IF(A92&lt;&gt;"",Doklady!I40-Doklady!J40,"")</f>
        <v/>
      </c>
      <c r="E92" s="132" t="str">
        <f>IF(A92&lt;&gt;"",MIN(D92,C92)*Doklady!C40/(1-Doklady!C40),"")</f>
        <v/>
      </c>
      <c r="F92" s="140" t="str">
        <f>IF(A92&lt;&gt;"",Doklady!J40,"")</f>
        <v/>
      </c>
      <c r="G92" s="132">
        <f t="shared" si="5"/>
        <v>0</v>
      </c>
      <c r="H92" s="140"/>
      <c r="I92" s="132">
        <f t="shared" si="6"/>
        <v>0</v>
      </c>
      <c r="J92" s="111" t="str">
        <f t="shared" si="4"/>
        <v/>
      </c>
      <c r="K92" s="111" t="str">
        <f>Doklady!F40</f>
        <v/>
      </c>
      <c r="L92" s="111" t="str">
        <f>IF(A92&lt;&gt;"",INDEX(FP!H:H,Doklady!B$2+(ROW()-52)),"")</f>
        <v/>
      </c>
      <c r="M92" s="111" t="str">
        <f t="shared" si="7"/>
        <v/>
      </c>
    </row>
    <row r="93" spans="1:13" ht="12" customHeight="1">
      <c r="A93" s="131" t="str">
        <f>Doklady!D41</f>
        <v/>
      </c>
      <c r="B93" s="154" t="str">
        <f>Doklady!H41</f>
        <v/>
      </c>
      <c r="C93" s="132" t="str">
        <f>IF(A93&lt;&gt;"",INDEX(FP!D:D,Doklady!B$2+(ROW()-53)),"")</f>
        <v/>
      </c>
      <c r="D93" s="132" t="str">
        <f>IF(A93&lt;&gt;"",Doklady!I41-Doklady!J41,"")</f>
        <v/>
      </c>
      <c r="E93" s="132" t="str">
        <f>IF(A93&lt;&gt;"",MIN(D93,C93)*Doklady!C41/(1-Doklady!C41),"")</f>
        <v/>
      </c>
      <c r="F93" s="140" t="str">
        <f>IF(A93&lt;&gt;"",Doklady!J41,"")</f>
        <v/>
      </c>
      <c r="G93" s="132">
        <f t="shared" si="5"/>
        <v>0</v>
      </c>
      <c r="H93" s="140"/>
      <c r="I93" s="132">
        <f t="shared" si="6"/>
        <v>0</v>
      </c>
      <c r="J93" s="111" t="str">
        <f t="shared" si="4"/>
        <v/>
      </c>
      <c r="K93" s="111" t="str">
        <f>Doklady!F41</f>
        <v/>
      </c>
      <c r="L93" s="111" t="str">
        <f>IF(A93&lt;&gt;"",INDEX(FP!H:H,Doklady!B$2+(ROW()-52)),"")</f>
        <v/>
      </c>
      <c r="M93" s="111" t="str">
        <f t="shared" si="7"/>
        <v/>
      </c>
    </row>
    <row r="94" spans="1:13" ht="12" customHeight="1">
      <c r="A94" s="131" t="str">
        <f>Doklady!D42</f>
        <v/>
      </c>
      <c r="B94" s="154" t="str">
        <f>Doklady!H42</f>
        <v/>
      </c>
      <c r="C94" s="132" t="str">
        <f>IF(A94&lt;&gt;"",INDEX(FP!D:D,Doklady!B$2+(ROW()-53)),"")</f>
        <v/>
      </c>
      <c r="D94" s="132" t="str">
        <f>IF(A94&lt;&gt;"",Doklady!I42-Doklady!J42,"")</f>
        <v/>
      </c>
      <c r="E94" s="132" t="str">
        <f>IF(A94&lt;&gt;"",MIN(D94,C94)*Doklady!C42/(1-Doklady!C42),"")</f>
        <v/>
      </c>
      <c r="F94" s="140" t="str">
        <f>IF(A94&lt;&gt;"",Doklady!J42,"")</f>
        <v/>
      </c>
      <c r="G94" s="132">
        <f t="shared" si="5"/>
        <v>0</v>
      </c>
      <c r="H94" s="140"/>
      <c r="I94" s="132">
        <f t="shared" si="6"/>
        <v>0</v>
      </c>
      <c r="J94" s="111" t="str">
        <f t="shared" si="4"/>
        <v/>
      </c>
      <c r="K94" s="111" t="str">
        <f>Doklady!F42</f>
        <v/>
      </c>
      <c r="L94" s="111" t="str">
        <f>IF(A94&lt;&gt;"",INDEX(FP!H:H,Doklady!B$2+(ROW()-52)),"")</f>
        <v/>
      </c>
      <c r="M94" s="111" t="str">
        <f t="shared" si="7"/>
        <v/>
      </c>
    </row>
    <row r="95" spans="1:13" ht="12" customHeight="1">
      <c r="A95" s="131" t="str">
        <f>Doklady!D43</f>
        <v/>
      </c>
      <c r="B95" s="154" t="str">
        <f>Doklady!H43</f>
        <v/>
      </c>
      <c r="C95" s="132" t="str">
        <f>IF(A95&lt;&gt;"",INDEX(FP!D:D,Doklady!B$2+(ROW()-53)),"")</f>
        <v/>
      </c>
      <c r="D95" s="132" t="str">
        <f>IF(A95&lt;&gt;"",Doklady!I43-Doklady!J43,"")</f>
        <v/>
      </c>
      <c r="E95" s="132" t="str">
        <f>IF(A95&lt;&gt;"",MIN(D95,C95)*Doklady!C43/(1-Doklady!C43),"")</f>
        <v/>
      </c>
      <c r="F95" s="140" t="str">
        <f>IF(A95&lt;&gt;"",Doklady!J43,"")</f>
        <v/>
      </c>
      <c r="G95" s="132">
        <f t="shared" si="5"/>
        <v>0</v>
      </c>
      <c r="H95" s="140"/>
      <c r="I95" s="132">
        <f t="shared" si="6"/>
        <v>0</v>
      </c>
      <c r="J95" s="111" t="str">
        <f t="shared" si="4"/>
        <v/>
      </c>
      <c r="K95" s="111" t="str">
        <f>Doklady!F43</f>
        <v/>
      </c>
      <c r="L95" s="111" t="str">
        <f>IF(A95&lt;&gt;"",INDEX(FP!H:H,Doklady!B$2+(ROW()-52)),"")</f>
        <v/>
      </c>
      <c r="M95" s="111" t="str">
        <f t="shared" si="7"/>
        <v/>
      </c>
    </row>
    <row r="96" spans="1:13" ht="12" customHeight="1">
      <c r="A96" s="131" t="str">
        <f>Doklady!D44</f>
        <v/>
      </c>
      <c r="B96" s="154" t="str">
        <f>Doklady!H44</f>
        <v/>
      </c>
      <c r="C96" s="132" t="str">
        <f>IF(A96&lt;&gt;"",INDEX(FP!D:D,Doklady!B$2+(ROW()-53)),"")</f>
        <v/>
      </c>
      <c r="D96" s="132" t="str">
        <f>IF(A96&lt;&gt;"",Doklady!I44-Doklady!J44,"")</f>
        <v/>
      </c>
      <c r="E96" s="132" t="str">
        <f>IF(A96&lt;&gt;"",MIN(D96,C96)*Doklady!C44/(1-Doklady!C44),"")</f>
        <v/>
      </c>
      <c r="F96" s="140" t="str">
        <f>IF(A96&lt;&gt;"",Doklady!J44,"")</f>
        <v/>
      </c>
      <c r="G96" s="132">
        <f t="shared" si="5"/>
        <v>0</v>
      </c>
      <c r="H96" s="140"/>
      <c r="I96" s="132">
        <f t="shared" si="6"/>
        <v>0</v>
      </c>
      <c r="J96" s="111" t="str">
        <f t="shared" si="4"/>
        <v/>
      </c>
      <c r="K96" s="111" t="str">
        <f>Doklady!F44</f>
        <v/>
      </c>
      <c r="L96" s="111" t="str">
        <f>IF(A96&lt;&gt;"",INDEX(FP!H:H,Doklady!B$2+(ROW()-52)),"")</f>
        <v/>
      </c>
      <c r="M96" s="111" t="str">
        <f t="shared" si="7"/>
        <v/>
      </c>
    </row>
    <row r="97" spans="1:13" ht="12" customHeight="1">
      <c r="A97" s="131" t="str">
        <f>Doklady!D45</f>
        <v/>
      </c>
      <c r="B97" s="154" t="str">
        <f>Doklady!H45</f>
        <v/>
      </c>
      <c r="C97" s="132" t="str">
        <f>IF(A97&lt;&gt;"",INDEX(FP!D:D,Doklady!B$2+(ROW()-53)),"")</f>
        <v/>
      </c>
      <c r="D97" s="132" t="str">
        <f>IF(A97&lt;&gt;"",Doklady!I45-Doklady!J45,"")</f>
        <v/>
      </c>
      <c r="E97" s="132" t="str">
        <f>IF(A97&lt;&gt;"",MIN(D97,C97)*Doklady!C45/(1-Doklady!C45),"")</f>
        <v/>
      </c>
      <c r="F97" s="140" t="str">
        <f>IF(A97&lt;&gt;"",Doklady!J45,"")</f>
        <v/>
      </c>
      <c r="G97" s="132">
        <f t="shared" si="5"/>
        <v>0</v>
      </c>
      <c r="H97" s="140"/>
      <c r="I97" s="132">
        <f t="shared" si="6"/>
        <v>0</v>
      </c>
      <c r="J97" s="111" t="str">
        <f t="shared" ref="J97:J130" si="8">IF(D97&gt;C97,"Vyúčtované prostriedky nemôžu byť väčšie ako poskytnuté. Opravte v hárku ""Doklady""","")</f>
        <v/>
      </c>
      <c r="K97" s="111" t="str">
        <f>Doklady!F45</f>
        <v/>
      </c>
      <c r="L97" s="111" t="str">
        <f>IF(A97&lt;&gt;"",INDEX(FP!H:H,Doklady!B$2+(ROW()-52)),"")</f>
        <v/>
      </c>
      <c r="M97" s="111" t="str">
        <f t="shared" si="7"/>
        <v/>
      </c>
    </row>
    <row r="98" spans="1:13" ht="12" customHeight="1">
      <c r="A98" s="131" t="str">
        <f>Doklady!D46</f>
        <v/>
      </c>
      <c r="B98" s="154" t="str">
        <f>Doklady!H46</f>
        <v/>
      </c>
      <c r="C98" s="132" t="str">
        <f>IF(A98&lt;&gt;"",INDEX(FP!D:D,Doklady!B$2+(ROW()-53)),"")</f>
        <v/>
      </c>
      <c r="D98" s="132" t="str">
        <f>IF(A98&lt;&gt;"",Doklady!I46-Doklady!J46,"")</f>
        <v/>
      </c>
      <c r="E98" s="132" t="str">
        <f>IF(A98&lt;&gt;"",MIN(D98,C98)*Doklady!C46/(1-Doklady!C46),"")</f>
        <v/>
      </c>
      <c r="F98" s="140" t="str">
        <f>IF(A98&lt;&gt;"",Doklady!J46,"")</f>
        <v/>
      </c>
      <c r="G98" s="132">
        <f t="shared" si="5"/>
        <v>0</v>
      </c>
      <c r="H98" s="140"/>
      <c r="I98" s="132">
        <f t="shared" si="6"/>
        <v>0</v>
      </c>
      <c r="J98" s="111" t="str">
        <f t="shared" si="8"/>
        <v/>
      </c>
      <c r="K98" s="111" t="str">
        <f>Doklady!F46</f>
        <v/>
      </c>
      <c r="L98" s="111" t="str">
        <f>IF(A98&lt;&gt;"",INDEX(FP!H:H,Doklady!B$2+(ROW()-52)),"")</f>
        <v/>
      </c>
      <c r="M98" s="111" t="str">
        <f t="shared" si="7"/>
        <v/>
      </c>
    </row>
    <row r="99" spans="1:13" ht="12" customHeight="1">
      <c r="A99" s="131" t="str">
        <f>Doklady!D47</f>
        <v/>
      </c>
      <c r="B99" s="154" t="str">
        <f>Doklady!H47</f>
        <v/>
      </c>
      <c r="C99" s="132" t="str">
        <f>IF(A99&lt;&gt;"",INDEX(FP!D:D,Doklady!B$2+(ROW()-53)),"")</f>
        <v/>
      </c>
      <c r="D99" s="132" t="str">
        <f>IF(A99&lt;&gt;"",Doklady!I47-Doklady!J47,"")</f>
        <v/>
      </c>
      <c r="E99" s="132" t="str">
        <f>IF(A99&lt;&gt;"",MIN(D99,C99)*Doklady!C47/(1-Doklady!C47),"")</f>
        <v/>
      </c>
      <c r="F99" s="140" t="str">
        <f>IF(A99&lt;&gt;"",Doklady!J47,"")</f>
        <v/>
      </c>
      <c r="G99" s="132">
        <f t="shared" si="5"/>
        <v>0</v>
      </c>
      <c r="H99" s="140"/>
      <c r="I99" s="132">
        <f t="shared" si="6"/>
        <v>0</v>
      </c>
      <c r="J99" s="111" t="str">
        <f t="shared" si="8"/>
        <v/>
      </c>
      <c r="K99" s="111" t="str">
        <f>Doklady!F47</f>
        <v/>
      </c>
      <c r="L99" s="111" t="str">
        <f>IF(A99&lt;&gt;"",INDEX(FP!H:H,Doklady!B$2+(ROW()-52)),"")</f>
        <v/>
      </c>
      <c r="M99" s="111" t="str">
        <f t="shared" si="7"/>
        <v/>
      </c>
    </row>
    <row r="100" spans="1:13" ht="12" customHeight="1">
      <c r="A100" s="131" t="str">
        <f>Doklady!D48</f>
        <v/>
      </c>
      <c r="B100" s="154" t="str">
        <f>Doklady!H48</f>
        <v/>
      </c>
      <c r="C100" s="132" t="str">
        <f>IF(A100&lt;&gt;"",INDEX(FP!D:D,Doklady!B$2+(ROW()-53)),"")</f>
        <v/>
      </c>
      <c r="D100" s="132" t="str">
        <f>IF(A100&lt;&gt;"",Doklady!I48-Doklady!J48,"")</f>
        <v/>
      </c>
      <c r="E100" s="132" t="str">
        <f>IF(A100&lt;&gt;"",MIN(D100,C100)*Doklady!C48/(1-Doklady!C48),"")</f>
        <v/>
      </c>
      <c r="F100" s="140" t="str">
        <f>IF(A100&lt;&gt;"",Doklady!J48,"")</f>
        <v/>
      </c>
      <c r="G100" s="132">
        <f t="shared" si="5"/>
        <v>0</v>
      </c>
      <c r="H100" s="140"/>
      <c r="I100" s="132">
        <f t="shared" si="6"/>
        <v>0</v>
      </c>
      <c r="J100" s="111" t="str">
        <f t="shared" si="8"/>
        <v/>
      </c>
      <c r="K100" s="111" t="str">
        <f>Doklady!F48</f>
        <v/>
      </c>
      <c r="L100" s="111" t="str">
        <f>IF(A100&lt;&gt;"",INDEX(FP!H:H,Doklady!B$2+(ROW()-52)),"")</f>
        <v/>
      </c>
      <c r="M100" s="111" t="str">
        <f t="shared" si="7"/>
        <v/>
      </c>
    </row>
    <row r="101" spans="1:13" ht="12" customHeight="1">
      <c r="A101" s="131" t="str">
        <f>Doklady!D49</f>
        <v/>
      </c>
      <c r="B101" s="154" t="str">
        <f>Doklady!H49</f>
        <v/>
      </c>
      <c r="C101" s="132" t="str">
        <f>IF(A101&lt;&gt;"",INDEX(FP!D:D,Doklady!B$2+(ROW()-53)),"")</f>
        <v/>
      </c>
      <c r="D101" s="132" t="str">
        <f>IF(A101&lt;&gt;"",Doklady!I49-Doklady!J49,"")</f>
        <v/>
      </c>
      <c r="E101" s="132" t="str">
        <f>IF(A101&lt;&gt;"",MIN(D101,C101)*Doklady!C49/(1-Doklady!C49),"")</f>
        <v/>
      </c>
      <c r="F101" s="140" t="str">
        <f>IF(A101&lt;&gt;"",Doklady!J49,"")</f>
        <v/>
      </c>
      <c r="G101" s="132">
        <f t="shared" si="5"/>
        <v>0</v>
      </c>
      <c r="H101" s="140"/>
      <c r="I101" s="132">
        <f t="shared" si="6"/>
        <v>0</v>
      </c>
      <c r="J101" s="111" t="str">
        <f t="shared" si="8"/>
        <v/>
      </c>
      <c r="K101" s="111" t="str">
        <f>Doklady!F49</f>
        <v/>
      </c>
      <c r="L101" s="111" t="str">
        <f>IF(A101&lt;&gt;"",INDEX(FP!H:H,Doklady!B$2+(ROW()-52)),"")</f>
        <v/>
      </c>
      <c r="M101" s="111" t="str">
        <f t="shared" si="7"/>
        <v/>
      </c>
    </row>
    <row r="102" spans="1:13" ht="12" customHeight="1">
      <c r="A102" s="131" t="str">
        <f>Doklady!D50</f>
        <v/>
      </c>
      <c r="B102" s="154" t="str">
        <f>Doklady!H50</f>
        <v/>
      </c>
      <c r="C102" s="132" t="str">
        <f>IF(A102&lt;&gt;"",INDEX(FP!D:D,Doklady!B$2+(ROW()-53)),"")</f>
        <v/>
      </c>
      <c r="D102" s="132" t="str">
        <f>IF(A102&lt;&gt;"",Doklady!I50-Doklady!J50,"")</f>
        <v/>
      </c>
      <c r="E102" s="132" t="str">
        <f>IF(A102&lt;&gt;"",MIN(D102,C102)*Doklady!C50/(1-Doklady!C50),"")</f>
        <v/>
      </c>
      <c r="F102" s="140" t="str">
        <f>IF(A102&lt;&gt;"",Doklady!J50,"")</f>
        <v/>
      </c>
      <c r="G102" s="132">
        <f t="shared" si="5"/>
        <v>0</v>
      </c>
      <c r="H102" s="140"/>
      <c r="I102" s="132">
        <f t="shared" si="6"/>
        <v>0</v>
      </c>
      <c r="J102" s="111" t="str">
        <f t="shared" si="8"/>
        <v/>
      </c>
      <c r="K102" s="111" t="str">
        <f>Doklady!F50</f>
        <v/>
      </c>
      <c r="L102" s="111" t="str">
        <f>IF(A102&lt;&gt;"",INDEX(FP!H:H,Doklady!B$2+(ROW()-52)),"")</f>
        <v/>
      </c>
      <c r="M102" s="111" t="str">
        <f t="shared" si="7"/>
        <v/>
      </c>
    </row>
    <row r="103" spans="1:13" ht="12" hidden="1" customHeight="1">
      <c r="A103" s="131" t="str">
        <f>Doklady!D51</f>
        <v/>
      </c>
      <c r="B103" s="154" t="str">
        <f>Doklady!H51</f>
        <v/>
      </c>
      <c r="C103" s="132" t="str">
        <f>IF(A103&lt;&gt;"",INDEX(FP!D:D,Doklady!B$2+(ROW()-53)),"")</f>
        <v/>
      </c>
      <c r="D103" s="132" t="str">
        <f>IF(A103&lt;&gt;"",Doklady!I51-Doklady!J51,"")</f>
        <v/>
      </c>
      <c r="E103" s="132" t="str">
        <f>IF(A103&lt;&gt;"",MIN(D103,C103)*Doklady!C51/(1-Doklady!C51),"")</f>
        <v/>
      </c>
      <c r="F103" s="140" t="str">
        <f>IF(A103&lt;&gt;"",Doklady!J51,"")</f>
        <v/>
      </c>
      <c r="G103" s="132">
        <f t="shared" si="5"/>
        <v>0</v>
      </c>
      <c r="H103" s="140"/>
      <c r="I103" s="132">
        <f t="shared" si="6"/>
        <v>0</v>
      </c>
      <c r="J103" s="111" t="str">
        <f t="shared" si="8"/>
        <v/>
      </c>
      <c r="K103" s="111" t="str">
        <f>Doklady!F51</f>
        <v/>
      </c>
      <c r="L103" s="111" t="str">
        <f>IF(A103&lt;&gt;"",INDEX(FP!H:H,Doklady!B$2+(ROW()-52)),"")</f>
        <v/>
      </c>
      <c r="M103" s="111" t="str">
        <f t="shared" si="7"/>
        <v/>
      </c>
    </row>
    <row r="104" spans="1:13" ht="12" hidden="1" customHeight="1">
      <c r="A104" s="131" t="str">
        <f>Doklady!D52</f>
        <v/>
      </c>
      <c r="B104" s="154" t="str">
        <f>Doklady!H52</f>
        <v/>
      </c>
      <c r="C104" s="132" t="str">
        <f>IF(A104&lt;&gt;"",INDEX(FP!D:D,Doklady!B$2+(ROW()-53)),"")</f>
        <v/>
      </c>
      <c r="D104" s="132" t="str">
        <f>IF(A104&lt;&gt;"",Doklady!I52-Doklady!J52,"")</f>
        <v/>
      </c>
      <c r="E104" s="132" t="str">
        <f>IF(A104&lt;&gt;"",MIN(D104,C104)*Doklady!C52/(1-Doklady!C52),"")</f>
        <v/>
      </c>
      <c r="F104" s="140" t="str">
        <f>IF(A104&lt;&gt;"",Doklady!J52,"")</f>
        <v/>
      </c>
      <c r="G104" s="132">
        <f t="shared" si="5"/>
        <v>0</v>
      </c>
      <c r="H104" s="140"/>
      <c r="I104" s="132">
        <f t="shared" si="6"/>
        <v>0</v>
      </c>
      <c r="J104" s="111" t="str">
        <f t="shared" si="8"/>
        <v/>
      </c>
      <c r="K104" s="111" t="str">
        <f>Doklady!F52</f>
        <v/>
      </c>
      <c r="L104" s="111" t="str">
        <f>IF(A104&lt;&gt;"",INDEX(FP!H:H,Doklady!B$2+(ROW()-52)),"")</f>
        <v/>
      </c>
      <c r="M104" s="111" t="str">
        <f t="shared" si="7"/>
        <v/>
      </c>
    </row>
    <row r="105" spans="1:13" ht="12" hidden="1" customHeight="1">
      <c r="A105" s="131" t="str">
        <f>Doklady!D53</f>
        <v/>
      </c>
      <c r="B105" s="154" t="str">
        <f>Doklady!H53</f>
        <v/>
      </c>
      <c r="C105" s="132" t="str">
        <f>IF(A105&lt;&gt;"",INDEX(FP!D:D,Doklady!B$2+(ROW()-53)),"")</f>
        <v/>
      </c>
      <c r="D105" s="132" t="str">
        <f>IF(A105&lt;&gt;"",Doklady!I53-Doklady!J53,"")</f>
        <v/>
      </c>
      <c r="E105" s="132" t="str">
        <f>IF(A105&lt;&gt;"",MIN(D105,C105)*Doklady!C53/(1-Doklady!C53),"")</f>
        <v/>
      </c>
      <c r="F105" s="140" t="str">
        <f>IF(A105&lt;&gt;"",Doklady!J53,"")</f>
        <v/>
      </c>
      <c r="G105" s="132">
        <f t="shared" si="5"/>
        <v>0</v>
      </c>
      <c r="H105" s="140"/>
      <c r="I105" s="132">
        <f t="shared" si="6"/>
        <v>0</v>
      </c>
      <c r="J105" s="111" t="str">
        <f t="shared" si="8"/>
        <v/>
      </c>
      <c r="K105" s="111" t="str">
        <f>Doklady!F53</f>
        <v/>
      </c>
      <c r="L105" s="111" t="str">
        <f>IF(A105&lt;&gt;"",INDEX(FP!H:H,Doklady!B$2+(ROW()-52)),"")</f>
        <v/>
      </c>
      <c r="M105" s="111" t="str">
        <f t="shared" si="7"/>
        <v/>
      </c>
    </row>
    <row r="106" spans="1:13" ht="12" hidden="1" customHeight="1">
      <c r="A106" s="131" t="str">
        <f>Doklady!D54</f>
        <v/>
      </c>
      <c r="B106" s="154" t="str">
        <f>Doklady!H54</f>
        <v/>
      </c>
      <c r="C106" s="132" t="str">
        <f>IF(A106&lt;&gt;"",INDEX(FP!D:D,Doklady!B$2+(ROW()-53)),"")</f>
        <v/>
      </c>
      <c r="D106" s="132" t="str">
        <f>IF(A106&lt;&gt;"",Doklady!I54-Doklady!J54,"")</f>
        <v/>
      </c>
      <c r="E106" s="132" t="str">
        <f>IF(A106&lt;&gt;"",MIN(D106,C106)*Doklady!C54/(1-Doklady!C54),"")</f>
        <v/>
      </c>
      <c r="F106" s="140" t="str">
        <f>IF(A106&lt;&gt;"",Doklady!J54,"")</f>
        <v/>
      </c>
      <c r="G106" s="132">
        <f t="shared" si="5"/>
        <v>0</v>
      </c>
      <c r="H106" s="140"/>
      <c r="I106" s="132">
        <f t="shared" si="6"/>
        <v>0</v>
      </c>
      <c r="J106" s="111" t="str">
        <f t="shared" si="8"/>
        <v/>
      </c>
      <c r="K106" s="111" t="str">
        <f>Doklady!F54</f>
        <v/>
      </c>
      <c r="L106" s="111" t="str">
        <f>IF(A106&lt;&gt;"",INDEX(FP!H:H,Doklady!B$2+(ROW()-52)),"")</f>
        <v/>
      </c>
      <c r="M106" s="111" t="str">
        <f t="shared" si="7"/>
        <v/>
      </c>
    </row>
    <row r="107" spans="1:13" ht="12" hidden="1" customHeight="1">
      <c r="A107" s="131" t="str">
        <f>Doklady!D55</f>
        <v/>
      </c>
      <c r="B107" s="154" t="str">
        <f>Doklady!H55</f>
        <v/>
      </c>
      <c r="C107" s="132" t="str">
        <f>IF(A107&lt;&gt;"",INDEX(FP!D:D,Doklady!B$2+(ROW()-53)),"")</f>
        <v/>
      </c>
      <c r="D107" s="132" t="str">
        <f>IF(A107&lt;&gt;"",Doklady!I55-Doklady!J55,"")</f>
        <v/>
      </c>
      <c r="E107" s="132" t="str">
        <f>IF(A107&lt;&gt;"",MIN(D107,C107)*Doklady!C55/(1-Doklady!C55),"")</f>
        <v/>
      </c>
      <c r="F107" s="140" t="str">
        <f>IF(A107&lt;&gt;"",Doklady!J55,"")</f>
        <v/>
      </c>
      <c r="G107" s="132">
        <f t="shared" si="5"/>
        <v>0</v>
      </c>
      <c r="H107" s="140"/>
      <c r="I107" s="132">
        <f t="shared" si="6"/>
        <v>0</v>
      </c>
      <c r="J107" s="111" t="str">
        <f t="shared" si="8"/>
        <v/>
      </c>
      <c r="K107" s="111" t="str">
        <f>Doklady!F55</f>
        <v/>
      </c>
      <c r="L107" s="111" t="str">
        <f>IF(A107&lt;&gt;"",INDEX(FP!H:H,Doklady!B$2+(ROW()-52)),"")</f>
        <v/>
      </c>
      <c r="M107" s="111" t="str">
        <f t="shared" si="7"/>
        <v/>
      </c>
    </row>
    <row r="108" spans="1:13" ht="12" hidden="1" customHeight="1">
      <c r="A108" s="131" t="str">
        <f>Doklady!D56</f>
        <v/>
      </c>
      <c r="B108" s="154" t="str">
        <f>Doklady!H56</f>
        <v/>
      </c>
      <c r="C108" s="132" t="str">
        <f>IF(A108&lt;&gt;"",INDEX(FP!D:D,Doklady!B$2+(ROW()-53)),"")</f>
        <v/>
      </c>
      <c r="D108" s="132" t="str">
        <f>IF(A108&lt;&gt;"",Doklady!I56-Doklady!J56,"")</f>
        <v/>
      </c>
      <c r="E108" s="132" t="str">
        <f>IF(A108&lt;&gt;"",MIN(D108,C108)*Doklady!C56/(1-Doklady!C56),"")</f>
        <v/>
      </c>
      <c r="F108" s="140" t="str">
        <f>IF(A108&lt;&gt;"",Doklady!J56,"")</f>
        <v/>
      </c>
      <c r="G108" s="132">
        <f t="shared" si="5"/>
        <v>0</v>
      </c>
      <c r="H108" s="140"/>
      <c r="I108" s="132">
        <f t="shared" si="6"/>
        <v>0</v>
      </c>
      <c r="J108" s="111" t="str">
        <f t="shared" si="8"/>
        <v/>
      </c>
      <c r="K108" s="111" t="str">
        <f>Doklady!F56</f>
        <v/>
      </c>
      <c r="L108" s="111" t="str">
        <f>IF(A108&lt;&gt;"",INDEX(FP!H:H,Doklady!B$2+(ROW()-52)),"")</f>
        <v/>
      </c>
      <c r="M108" s="111" t="str">
        <f t="shared" si="7"/>
        <v/>
      </c>
    </row>
    <row r="109" spans="1:13" ht="12" hidden="1" customHeight="1">
      <c r="A109" s="131" t="str">
        <f>Doklady!D57</f>
        <v/>
      </c>
      <c r="B109" s="154" t="str">
        <f>Doklady!H57</f>
        <v/>
      </c>
      <c r="C109" s="132" t="str">
        <f>IF(A109&lt;&gt;"",INDEX(FP!D:D,Doklady!B$2+(ROW()-53)),"")</f>
        <v/>
      </c>
      <c r="D109" s="132" t="str">
        <f>IF(A109&lt;&gt;"",Doklady!I57-Doklady!J57,"")</f>
        <v/>
      </c>
      <c r="E109" s="132" t="str">
        <f>IF(A109&lt;&gt;"",MIN(D109,C109)*Doklady!C57/(1-Doklady!C57),"")</f>
        <v/>
      </c>
      <c r="F109" s="140" t="str">
        <f>IF(A109&lt;&gt;"",Doklady!J57,"")</f>
        <v/>
      </c>
      <c r="G109" s="132">
        <f t="shared" si="5"/>
        <v>0</v>
      </c>
      <c r="H109" s="140"/>
      <c r="I109" s="132">
        <f t="shared" si="6"/>
        <v>0</v>
      </c>
      <c r="J109" s="111" t="str">
        <f t="shared" si="8"/>
        <v/>
      </c>
      <c r="K109" s="111" t="str">
        <f>Doklady!F57</f>
        <v/>
      </c>
      <c r="L109" s="111" t="str">
        <f>IF(A109&lt;&gt;"",INDEX(FP!H:H,Doklady!B$2+(ROW()-52)),"")</f>
        <v/>
      </c>
      <c r="M109" s="111" t="str">
        <f t="shared" si="7"/>
        <v/>
      </c>
    </row>
    <row r="110" spans="1:13" ht="12" hidden="1" customHeight="1">
      <c r="A110" s="131" t="str">
        <f>Doklady!D58</f>
        <v/>
      </c>
      <c r="B110" s="154" t="str">
        <f>Doklady!H58</f>
        <v/>
      </c>
      <c r="C110" s="132" t="str">
        <f>IF(A110&lt;&gt;"",INDEX(FP!D:D,Doklady!B$2+(ROW()-53)),"")</f>
        <v/>
      </c>
      <c r="D110" s="132" t="str">
        <f>IF(A110&lt;&gt;"",Doklady!I58-Doklady!J58,"")</f>
        <v/>
      </c>
      <c r="E110" s="132" t="str">
        <f>IF(A110&lt;&gt;"",MIN(D110,C110)*Doklady!C58/(1-Doklady!C58),"")</f>
        <v/>
      </c>
      <c r="F110" s="140" t="str">
        <f>IF(A110&lt;&gt;"",Doklady!J58,"")</f>
        <v/>
      </c>
      <c r="G110" s="132">
        <f t="shared" si="5"/>
        <v>0</v>
      </c>
      <c r="H110" s="140"/>
      <c r="I110" s="132">
        <f t="shared" si="6"/>
        <v>0</v>
      </c>
      <c r="J110" s="111" t="str">
        <f t="shared" si="8"/>
        <v/>
      </c>
      <c r="K110" s="111" t="str">
        <f>Doklady!F58</f>
        <v/>
      </c>
      <c r="L110" s="111" t="str">
        <f>IF(A110&lt;&gt;"",INDEX(FP!H:H,Doklady!B$2+(ROW()-52)),"")</f>
        <v/>
      </c>
      <c r="M110" s="111" t="str">
        <f t="shared" si="7"/>
        <v/>
      </c>
    </row>
    <row r="111" spans="1:13" ht="12" hidden="1" customHeight="1">
      <c r="A111" s="131" t="str">
        <f>Doklady!D59</f>
        <v/>
      </c>
      <c r="B111" s="154" t="str">
        <f>Doklady!H59</f>
        <v/>
      </c>
      <c r="C111" s="132" t="str">
        <f>IF(A111&lt;&gt;"",INDEX(FP!D:D,Doklady!B$2+(ROW()-53)),"")</f>
        <v/>
      </c>
      <c r="D111" s="132" t="str">
        <f>IF(A111&lt;&gt;"",Doklady!I59-Doklady!J59,"")</f>
        <v/>
      </c>
      <c r="E111" s="132" t="str">
        <f>IF(A111&lt;&gt;"",MIN(D111,C111)*Doklady!C59/(1-Doklady!C59),"")</f>
        <v/>
      </c>
      <c r="F111" s="140" t="str">
        <f>IF(A111&lt;&gt;"",Doklady!J59,"")</f>
        <v/>
      </c>
      <c r="G111" s="132">
        <f t="shared" si="5"/>
        <v>0</v>
      </c>
      <c r="H111" s="140"/>
      <c r="I111" s="132">
        <f t="shared" si="6"/>
        <v>0</v>
      </c>
      <c r="J111" s="111" t="str">
        <f t="shared" si="8"/>
        <v/>
      </c>
      <c r="K111" s="111" t="str">
        <f>Doklady!F59</f>
        <v/>
      </c>
      <c r="L111" s="111" t="str">
        <f>IF(A111&lt;&gt;"",INDEX(FP!H:H,Doklady!B$2+(ROW()-52)),"")</f>
        <v/>
      </c>
      <c r="M111" s="111" t="str">
        <f t="shared" si="7"/>
        <v/>
      </c>
    </row>
    <row r="112" spans="1:13" ht="12" hidden="1" customHeight="1">
      <c r="A112" s="131" t="str">
        <f>Doklady!D60</f>
        <v/>
      </c>
      <c r="B112" s="154" t="str">
        <f>Doklady!H60</f>
        <v/>
      </c>
      <c r="C112" s="132" t="str">
        <f>IF(A112&lt;&gt;"",INDEX(FP!D:D,Doklady!B$2+(ROW()-53)),"")</f>
        <v/>
      </c>
      <c r="D112" s="132" t="str">
        <f>IF(A112&lt;&gt;"",Doklady!I60-Doklady!J60,"")</f>
        <v/>
      </c>
      <c r="E112" s="132" t="str">
        <f>IF(A112&lt;&gt;"",MIN(D112,C112)*Doklady!C60/(1-Doklady!C60),"")</f>
        <v/>
      </c>
      <c r="F112" s="140" t="str">
        <f>IF(A112&lt;&gt;"",Doklady!J60,"")</f>
        <v/>
      </c>
      <c r="G112" s="132">
        <f t="shared" si="5"/>
        <v>0</v>
      </c>
      <c r="H112" s="140"/>
      <c r="I112" s="132">
        <f t="shared" si="6"/>
        <v>0</v>
      </c>
      <c r="J112" s="111" t="str">
        <f t="shared" si="8"/>
        <v/>
      </c>
      <c r="K112" s="111" t="str">
        <f>Doklady!F60</f>
        <v/>
      </c>
      <c r="L112" s="111" t="str">
        <f>IF(A112&lt;&gt;"",INDEX(FP!H:H,Doklady!B$2+(ROW()-52)),"")</f>
        <v/>
      </c>
      <c r="M112" s="111" t="str">
        <f t="shared" si="7"/>
        <v/>
      </c>
    </row>
    <row r="113" spans="1:13" ht="12" hidden="1" customHeight="1">
      <c r="A113" s="131" t="str">
        <f>Doklady!D61</f>
        <v/>
      </c>
      <c r="B113" s="154" t="str">
        <f>Doklady!H61</f>
        <v/>
      </c>
      <c r="C113" s="132" t="str">
        <f>IF(A113&lt;&gt;"",INDEX(FP!D:D,Doklady!B$2+(ROW()-53)),"")</f>
        <v/>
      </c>
      <c r="D113" s="132" t="str">
        <f>IF(A113&lt;&gt;"",Doklady!I61-Doklady!J61,"")</f>
        <v/>
      </c>
      <c r="E113" s="132" t="str">
        <f>IF(A113&lt;&gt;"",MIN(D113,C113)*Doklady!C61/(1-Doklady!C61),"")</f>
        <v/>
      </c>
      <c r="F113" s="140" t="str">
        <f>IF(A113&lt;&gt;"",Doklady!J61,"")</f>
        <v/>
      </c>
      <c r="G113" s="132">
        <f t="shared" si="5"/>
        <v>0</v>
      </c>
      <c r="H113" s="140"/>
      <c r="I113" s="132">
        <f t="shared" si="6"/>
        <v>0</v>
      </c>
      <c r="J113" s="111" t="str">
        <f t="shared" si="8"/>
        <v/>
      </c>
      <c r="K113" s="111" t="str">
        <f>Doklady!F61</f>
        <v/>
      </c>
      <c r="L113" s="111" t="str">
        <f>IF(A113&lt;&gt;"",INDEX(FP!H:H,Doklady!B$2+(ROW()-52)),"")</f>
        <v/>
      </c>
      <c r="M113" s="111" t="str">
        <f t="shared" si="7"/>
        <v/>
      </c>
    </row>
    <row r="114" spans="1:13" ht="12" hidden="1" customHeight="1">
      <c r="A114" s="131" t="str">
        <f>Doklady!D62</f>
        <v/>
      </c>
      <c r="B114" s="154" t="str">
        <f>Doklady!H62</f>
        <v/>
      </c>
      <c r="C114" s="132" t="str">
        <f>IF(A114&lt;&gt;"",INDEX(FP!D:D,Doklady!B$2+(ROW()-53)),"")</f>
        <v/>
      </c>
      <c r="D114" s="132" t="str">
        <f>IF(A114&lt;&gt;"",Doklady!I62-Doklady!J62,"")</f>
        <v/>
      </c>
      <c r="E114" s="132" t="str">
        <f>IF(A114&lt;&gt;"",MIN(D114,C114)*Doklady!C62/(1-Doklady!C62),"")</f>
        <v/>
      </c>
      <c r="F114" s="140" t="str">
        <f>IF(A114&lt;&gt;"",Doklady!J62,"")</f>
        <v/>
      </c>
      <c r="G114" s="132">
        <f t="shared" si="5"/>
        <v>0</v>
      </c>
      <c r="H114" s="140"/>
      <c r="I114" s="132">
        <f t="shared" si="6"/>
        <v>0</v>
      </c>
      <c r="J114" s="111" t="str">
        <f t="shared" si="8"/>
        <v/>
      </c>
      <c r="K114" s="111" t="str">
        <f>Doklady!F62</f>
        <v/>
      </c>
      <c r="L114" s="111" t="str">
        <f>IF(A114&lt;&gt;"",INDEX(FP!H:H,Doklady!B$2+(ROW()-52)),"")</f>
        <v/>
      </c>
      <c r="M114" s="111" t="str">
        <f t="shared" si="7"/>
        <v/>
      </c>
    </row>
    <row r="115" spans="1:13" ht="12" hidden="1" customHeight="1">
      <c r="A115" s="131" t="str">
        <f>Doklady!D63</f>
        <v/>
      </c>
      <c r="B115" s="154" t="str">
        <f>Doklady!H63</f>
        <v/>
      </c>
      <c r="C115" s="132" t="str">
        <f>IF(A115&lt;&gt;"",INDEX(FP!D:D,Doklady!B$2+(ROW()-53)),"")</f>
        <v/>
      </c>
      <c r="D115" s="132" t="str">
        <f>IF(A115&lt;&gt;"",Doklady!I63-Doklady!J63,"")</f>
        <v/>
      </c>
      <c r="E115" s="132" t="str">
        <f>IF(A115&lt;&gt;"",MIN(D115,C115)*Doklady!C63/(1-Doklady!C63),"")</f>
        <v/>
      </c>
      <c r="F115" s="140" t="str">
        <f>IF(A115&lt;&gt;"",Doklady!J63,"")</f>
        <v/>
      </c>
      <c r="G115" s="132">
        <f t="shared" si="5"/>
        <v>0</v>
      </c>
      <c r="H115" s="140"/>
      <c r="I115" s="132">
        <f t="shared" si="6"/>
        <v>0</v>
      </c>
      <c r="J115" s="111" t="str">
        <f t="shared" si="8"/>
        <v/>
      </c>
      <c r="K115" s="111" t="str">
        <f>Doklady!F63</f>
        <v/>
      </c>
      <c r="L115" s="111" t="str">
        <f>IF(A115&lt;&gt;"",INDEX(FP!H:H,Doklady!B$2+(ROW()-52)),"")</f>
        <v/>
      </c>
      <c r="M115" s="111" t="str">
        <f t="shared" si="7"/>
        <v/>
      </c>
    </row>
    <row r="116" spans="1:13" ht="12" hidden="1" customHeight="1">
      <c r="A116" s="131" t="str">
        <f>Doklady!D64</f>
        <v/>
      </c>
      <c r="B116" s="154" t="str">
        <f>Doklady!H64</f>
        <v/>
      </c>
      <c r="C116" s="132" t="str">
        <f>IF(A116&lt;&gt;"",INDEX(FP!D:D,Doklady!B$2+(ROW()-53)),"")</f>
        <v/>
      </c>
      <c r="D116" s="132" t="str">
        <f>IF(A116&lt;&gt;"",Doklady!I64-Doklady!J64,"")</f>
        <v/>
      </c>
      <c r="E116" s="132" t="str">
        <f>IF(A116&lt;&gt;"",MIN(D116,C116)*Doklady!C64/(1-Doklady!C64),"")</f>
        <v/>
      </c>
      <c r="F116" s="140" t="str">
        <f>IF(A116&lt;&gt;"",Doklady!J64,"")</f>
        <v/>
      </c>
      <c r="G116" s="132">
        <f t="shared" si="5"/>
        <v>0</v>
      </c>
      <c r="H116" s="140"/>
      <c r="I116" s="132">
        <f t="shared" si="6"/>
        <v>0</v>
      </c>
      <c r="J116" s="111" t="str">
        <f t="shared" si="8"/>
        <v/>
      </c>
      <c r="K116" s="111" t="str">
        <f>Doklady!F64</f>
        <v/>
      </c>
      <c r="L116" s="111" t="str">
        <f>IF(A116&lt;&gt;"",INDEX(FP!H:H,Doklady!B$2+(ROW()-52)),"")</f>
        <v/>
      </c>
      <c r="M116" s="111" t="str">
        <f t="shared" si="7"/>
        <v/>
      </c>
    </row>
    <row r="117" spans="1:13" ht="12" hidden="1" customHeight="1">
      <c r="A117" s="131" t="str">
        <f>Doklady!D65</f>
        <v/>
      </c>
      <c r="B117" s="154" t="str">
        <f>Doklady!H65</f>
        <v/>
      </c>
      <c r="C117" s="132" t="str">
        <f>IF(A117&lt;&gt;"",INDEX(FP!D:D,Doklady!B$2+(ROW()-53)),"")</f>
        <v/>
      </c>
      <c r="D117" s="132" t="str">
        <f>IF(A117&lt;&gt;"",Doklady!I65-Doklady!J65,"")</f>
        <v/>
      </c>
      <c r="E117" s="132" t="str">
        <f>IF(A117&lt;&gt;"",MIN(D117,C117)*Doklady!C65/(1-Doklady!C65),"")</f>
        <v/>
      </c>
      <c r="F117" s="140" t="str">
        <f>IF(A117&lt;&gt;"",Doklady!J65,"")</f>
        <v/>
      </c>
      <c r="G117" s="132">
        <f t="shared" ref="G117:G128" si="9">+IFERROR(HLOOKUP(IF(RIGHT(B117,15)="bežné transfery",LEFT(B117,LEN(B117)-18),0),$J$40:$K$42,3,0),MIN(C117,D117))</f>
        <v>0</v>
      </c>
      <c r="H117" s="140"/>
      <c r="I117" s="132">
        <f t="shared" ref="I117:I128" si="10">IF(A117&lt;&gt;"",MAX(IF(G117&lt;C117,C117-G117,0)+IF(F117&lt;E117,E117-F117,0),0),0)</f>
        <v>0</v>
      </c>
      <c r="J117" s="111" t="str">
        <f t="shared" si="8"/>
        <v/>
      </c>
      <c r="K117" s="111" t="str">
        <f>Doklady!F65</f>
        <v/>
      </c>
      <c r="L117" s="111" t="str">
        <f>IF(A117&lt;&gt;"",INDEX(FP!H:H,Doklady!B$2+(ROW()-52)),"")</f>
        <v/>
      </c>
      <c r="M117" s="111" t="str">
        <f t="shared" ref="M117:M148" si="11">K117&amp;L117</f>
        <v/>
      </c>
    </row>
    <row r="118" spans="1:13" ht="12" hidden="1" customHeight="1">
      <c r="A118" s="131" t="str">
        <f>Doklady!D66</f>
        <v/>
      </c>
      <c r="B118" s="154" t="str">
        <f>Doklady!H66</f>
        <v/>
      </c>
      <c r="C118" s="132" t="str">
        <f>IF(A118&lt;&gt;"",INDEX(FP!D:D,Doklady!B$2+(ROW()-53)),"")</f>
        <v/>
      </c>
      <c r="D118" s="132" t="str">
        <f>IF(A118&lt;&gt;"",Doklady!I66-Doklady!J66,"")</f>
        <v/>
      </c>
      <c r="E118" s="132" t="str">
        <f>IF(A118&lt;&gt;"",MIN(D118,C118)*Doklady!C66/(1-Doklady!C66),"")</f>
        <v/>
      </c>
      <c r="F118" s="140" t="str">
        <f>IF(A118&lt;&gt;"",Doklady!J66,"")</f>
        <v/>
      </c>
      <c r="G118" s="132">
        <f t="shared" si="9"/>
        <v>0</v>
      </c>
      <c r="H118" s="140"/>
      <c r="I118" s="132">
        <f t="shared" si="10"/>
        <v>0</v>
      </c>
      <c r="J118" s="111" t="str">
        <f t="shared" si="8"/>
        <v/>
      </c>
      <c r="K118" s="111" t="str">
        <f>Doklady!F66</f>
        <v/>
      </c>
      <c r="L118" s="111" t="str">
        <f>IF(A118&lt;&gt;"",INDEX(FP!H:H,Doklady!B$2+(ROW()-52)),"")</f>
        <v/>
      </c>
      <c r="M118" s="111" t="str">
        <f t="shared" si="11"/>
        <v/>
      </c>
    </row>
    <row r="119" spans="1:13" ht="12" hidden="1" customHeight="1">
      <c r="A119" s="131" t="str">
        <f>Doklady!D67</f>
        <v/>
      </c>
      <c r="B119" s="154" t="str">
        <f>Doklady!H67</f>
        <v/>
      </c>
      <c r="C119" s="132" t="str">
        <f>IF(A119&lt;&gt;"",INDEX(FP!D:D,Doklady!B$2+(ROW()-53)),"")</f>
        <v/>
      </c>
      <c r="D119" s="132" t="str">
        <f>IF(A119&lt;&gt;"",Doklady!I67-Doklady!J67,"")</f>
        <v/>
      </c>
      <c r="E119" s="132" t="str">
        <f>IF(A119&lt;&gt;"",MIN(D119,C119)*Doklady!C67/(1-Doklady!C67),"")</f>
        <v/>
      </c>
      <c r="F119" s="140" t="str">
        <f>IF(A119&lt;&gt;"",Doklady!J67,"")</f>
        <v/>
      </c>
      <c r="G119" s="132">
        <f t="shared" si="9"/>
        <v>0</v>
      </c>
      <c r="H119" s="140"/>
      <c r="I119" s="132">
        <f t="shared" si="10"/>
        <v>0</v>
      </c>
      <c r="J119" s="111" t="str">
        <f t="shared" si="8"/>
        <v/>
      </c>
      <c r="K119" s="111" t="str">
        <f>Doklady!F67</f>
        <v/>
      </c>
      <c r="L119" s="111" t="str">
        <f>IF(A119&lt;&gt;"",INDEX(FP!H:H,Doklady!B$2+(ROW()-52)),"")</f>
        <v/>
      </c>
      <c r="M119" s="111" t="str">
        <f t="shared" si="11"/>
        <v/>
      </c>
    </row>
    <row r="120" spans="1:13" ht="12" hidden="1" customHeight="1">
      <c r="A120" s="131" t="str">
        <f>Doklady!D68</f>
        <v/>
      </c>
      <c r="B120" s="154" t="str">
        <f>Doklady!H68</f>
        <v/>
      </c>
      <c r="C120" s="132" t="str">
        <f>IF(A120&lt;&gt;"",INDEX(FP!D:D,Doklady!B$2+(ROW()-53)),"")</f>
        <v/>
      </c>
      <c r="D120" s="132" t="str">
        <f>IF(A120&lt;&gt;"",Doklady!I68-Doklady!J68,"")</f>
        <v/>
      </c>
      <c r="E120" s="132" t="str">
        <f>IF(A120&lt;&gt;"",MIN(D120,C120)*Doklady!C68/(1-Doklady!C68),"")</f>
        <v/>
      </c>
      <c r="F120" s="140" t="str">
        <f>IF(A120&lt;&gt;"",Doklady!J68,"")</f>
        <v/>
      </c>
      <c r="G120" s="132">
        <f t="shared" si="9"/>
        <v>0</v>
      </c>
      <c r="H120" s="140"/>
      <c r="I120" s="132">
        <f t="shared" si="10"/>
        <v>0</v>
      </c>
      <c r="J120" s="111" t="str">
        <f t="shared" si="8"/>
        <v/>
      </c>
      <c r="K120" s="111" t="str">
        <f>Doklady!F68</f>
        <v/>
      </c>
      <c r="L120" s="111" t="str">
        <f>IF(A120&lt;&gt;"",INDEX(FP!H:H,Doklady!B$2+(ROW()-52)),"")</f>
        <v/>
      </c>
      <c r="M120" s="111" t="str">
        <f t="shared" si="11"/>
        <v/>
      </c>
    </row>
    <row r="121" spans="1:13" ht="12" hidden="1" customHeight="1">
      <c r="A121" s="131" t="str">
        <f>Doklady!D69</f>
        <v/>
      </c>
      <c r="B121" s="154" t="str">
        <f>Doklady!H69</f>
        <v/>
      </c>
      <c r="C121" s="132" t="str">
        <f>IF(A121&lt;&gt;"",INDEX(FP!D:D,Doklady!B$2+(ROW()-53)),"")</f>
        <v/>
      </c>
      <c r="D121" s="132" t="str">
        <f>IF(A121&lt;&gt;"",Doklady!I69-Doklady!J69,"")</f>
        <v/>
      </c>
      <c r="E121" s="132" t="str">
        <f>IF(A121&lt;&gt;"",MIN(D121,C121)*Doklady!C69/(1-Doklady!C69),"")</f>
        <v/>
      </c>
      <c r="F121" s="140" t="str">
        <f>IF(A121&lt;&gt;"",Doklady!J69,"")</f>
        <v/>
      </c>
      <c r="G121" s="132">
        <f t="shared" si="9"/>
        <v>0</v>
      </c>
      <c r="H121" s="140"/>
      <c r="I121" s="132">
        <f t="shared" si="10"/>
        <v>0</v>
      </c>
      <c r="J121" s="111" t="str">
        <f t="shared" si="8"/>
        <v/>
      </c>
      <c r="K121" s="111" t="str">
        <f>Doklady!F69</f>
        <v/>
      </c>
      <c r="L121" s="111" t="str">
        <f>IF(A121&lt;&gt;"",INDEX(FP!H:H,Doklady!B$2+(ROW()-52)),"")</f>
        <v/>
      </c>
      <c r="M121" s="111" t="str">
        <f t="shared" si="11"/>
        <v/>
      </c>
    </row>
    <row r="122" spans="1:13" ht="12" hidden="1" customHeight="1">
      <c r="A122" s="131" t="str">
        <f>Doklady!D70</f>
        <v/>
      </c>
      <c r="B122" s="154" t="str">
        <f>Doklady!H70</f>
        <v/>
      </c>
      <c r="C122" s="132" t="str">
        <f>IF(A122&lt;&gt;"",INDEX(FP!D:D,Doklady!B$2+(ROW()-53)),"")</f>
        <v/>
      </c>
      <c r="D122" s="132" t="str">
        <f>IF(A122&lt;&gt;"",Doklady!I70-Doklady!J70,"")</f>
        <v/>
      </c>
      <c r="E122" s="132" t="str">
        <f>IF(A122&lt;&gt;"",MIN(D122,C122)*Doklady!C70/(1-Doklady!C70),"")</f>
        <v/>
      </c>
      <c r="F122" s="140" t="str">
        <f>IF(A122&lt;&gt;"",Doklady!J70,"")</f>
        <v/>
      </c>
      <c r="G122" s="132">
        <f t="shared" si="9"/>
        <v>0</v>
      </c>
      <c r="H122" s="140"/>
      <c r="I122" s="132">
        <f t="shared" si="10"/>
        <v>0</v>
      </c>
      <c r="J122" s="111" t="str">
        <f t="shared" si="8"/>
        <v/>
      </c>
      <c r="K122" s="111" t="str">
        <f>Doklady!F70</f>
        <v/>
      </c>
      <c r="L122" s="111" t="str">
        <f>IF(A122&lt;&gt;"",INDEX(FP!H:H,Doklady!B$2+(ROW()-52)),"")</f>
        <v/>
      </c>
      <c r="M122" s="111" t="str">
        <f t="shared" si="11"/>
        <v/>
      </c>
    </row>
    <row r="123" spans="1:13" ht="12" hidden="1" customHeight="1">
      <c r="A123" s="131" t="str">
        <f>Doklady!D71</f>
        <v/>
      </c>
      <c r="B123" s="154" t="str">
        <f>Doklady!H71</f>
        <v/>
      </c>
      <c r="C123" s="132" t="str">
        <f>IF(A123&lt;&gt;"",INDEX(FP!D:D,Doklady!B$2+(ROW()-53)),"")</f>
        <v/>
      </c>
      <c r="D123" s="132" t="str">
        <f>IF(A123&lt;&gt;"",Doklady!I71-Doklady!J71,"")</f>
        <v/>
      </c>
      <c r="E123" s="132" t="str">
        <f>IF(A123&lt;&gt;"",MIN(D123,C123)*Doklady!C71/(1-Doklady!C71),"")</f>
        <v/>
      </c>
      <c r="F123" s="140" t="str">
        <f>IF(A123&lt;&gt;"",Doklady!J71,"")</f>
        <v/>
      </c>
      <c r="G123" s="132">
        <f t="shared" si="9"/>
        <v>0</v>
      </c>
      <c r="H123" s="140"/>
      <c r="I123" s="132">
        <f t="shared" si="10"/>
        <v>0</v>
      </c>
      <c r="J123" s="111" t="str">
        <f t="shared" si="8"/>
        <v/>
      </c>
      <c r="K123" s="111" t="str">
        <f>Doklady!F71</f>
        <v/>
      </c>
      <c r="L123" s="111" t="str">
        <f>IF(A123&lt;&gt;"",INDEX(FP!H:H,Doklady!B$2+(ROW()-52)),"")</f>
        <v/>
      </c>
      <c r="M123" s="111" t="str">
        <f t="shared" si="11"/>
        <v/>
      </c>
    </row>
    <row r="124" spans="1:13" ht="12" hidden="1" customHeight="1">
      <c r="A124" s="131" t="str">
        <f>Doklady!D72</f>
        <v/>
      </c>
      <c r="B124" s="154" t="str">
        <f>Doklady!H72</f>
        <v/>
      </c>
      <c r="C124" s="132" t="str">
        <f>IF(A124&lt;&gt;"",INDEX(FP!D:D,Doklady!B$2+(ROW()-53)),"")</f>
        <v/>
      </c>
      <c r="D124" s="132" t="str">
        <f>IF(A124&lt;&gt;"",Doklady!I72-Doklady!J72,"")</f>
        <v/>
      </c>
      <c r="E124" s="132" t="str">
        <f>IF(A124&lt;&gt;"",MIN(D124,C124)*Doklady!C72/(1-Doklady!C72),"")</f>
        <v/>
      </c>
      <c r="F124" s="140" t="str">
        <f>IF(A124&lt;&gt;"",Doklady!J72,"")</f>
        <v/>
      </c>
      <c r="G124" s="132">
        <f t="shared" si="9"/>
        <v>0</v>
      </c>
      <c r="H124" s="140"/>
      <c r="I124" s="132">
        <f t="shared" si="10"/>
        <v>0</v>
      </c>
      <c r="J124" s="111" t="str">
        <f t="shared" si="8"/>
        <v/>
      </c>
      <c r="K124" s="111" t="str">
        <f>Doklady!F72</f>
        <v/>
      </c>
      <c r="L124" s="111" t="str">
        <f>IF(A124&lt;&gt;"",INDEX(FP!H:H,Doklady!B$2+(ROW()-52)),"")</f>
        <v/>
      </c>
      <c r="M124" s="111" t="str">
        <f t="shared" si="11"/>
        <v/>
      </c>
    </row>
    <row r="125" spans="1:13" ht="12" hidden="1" customHeight="1">
      <c r="A125" s="131" t="str">
        <f>Doklady!D73</f>
        <v/>
      </c>
      <c r="B125" s="154" t="str">
        <f>Doklady!H73</f>
        <v/>
      </c>
      <c r="C125" s="132" t="str">
        <f>IF(A125&lt;&gt;"",INDEX(FP!D:D,Doklady!B$2+(ROW()-53)),"")</f>
        <v/>
      </c>
      <c r="D125" s="132" t="str">
        <f>IF(A125&lt;&gt;"",Doklady!I73-Doklady!J73,"")</f>
        <v/>
      </c>
      <c r="E125" s="132" t="str">
        <f>IF(A125&lt;&gt;"",MIN(D125,C125)*Doklady!C73/(1-Doklady!C73),"")</f>
        <v/>
      </c>
      <c r="F125" s="140" t="str">
        <f>IF(A125&lt;&gt;"",Doklady!J73,"")</f>
        <v/>
      </c>
      <c r="G125" s="132">
        <f t="shared" si="9"/>
        <v>0</v>
      </c>
      <c r="H125" s="140"/>
      <c r="I125" s="132">
        <f t="shared" si="10"/>
        <v>0</v>
      </c>
      <c r="J125" s="111" t="str">
        <f t="shared" si="8"/>
        <v/>
      </c>
      <c r="K125" s="111" t="str">
        <f>Doklady!F73</f>
        <v/>
      </c>
      <c r="L125" s="111" t="str">
        <f>IF(A125&lt;&gt;"",INDEX(FP!H:H,Doklady!B$2+(ROW()-52)),"")</f>
        <v/>
      </c>
      <c r="M125" s="111" t="str">
        <f t="shared" si="11"/>
        <v/>
      </c>
    </row>
    <row r="126" spans="1:13" ht="12" hidden="1" customHeight="1">
      <c r="A126" s="131" t="str">
        <f>Doklady!D74</f>
        <v/>
      </c>
      <c r="B126" s="154" t="str">
        <f>Doklady!H74</f>
        <v/>
      </c>
      <c r="C126" s="132" t="str">
        <f>IF(A126&lt;&gt;"",INDEX(FP!D:D,Doklady!B$2+(ROW()-53)),"")</f>
        <v/>
      </c>
      <c r="D126" s="132" t="str">
        <f>IF(A126&lt;&gt;"",Doklady!I74-Doklady!J74,"")</f>
        <v/>
      </c>
      <c r="E126" s="132" t="str">
        <f>IF(A126&lt;&gt;"",MIN(D126,C126)*Doklady!C74/(1-Doklady!C74),"")</f>
        <v/>
      </c>
      <c r="F126" s="140" t="str">
        <f>IF(A126&lt;&gt;"",Doklady!J74,"")</f>
        <v/>
      </c>
      <c r="G126" s="132">
        <f t="shared" si="9"/>
        <v>0</v>
      </c>
      <c r="H126" s="140"/>
      <c r="I126" s="132">
        <f t="shared" si="10"/>
        <v>0</v>
      </c>
      <c r="J126" s="111" t="str">
        <f t="shared" si="8"/>
        <v/>
      </c>
      <c r="K126" s="111" t="str">
        <f>Doklady!F74</f>
        <v/>
      </c>
      <c r="L126" s="111" t="str">
        <f>IF(A126&lt;&gt;"",INDEX(FP!H:H,Doklady!B$2+(ROW()-52)),"")</f>
        <v/>
      </c>
      <c r="M126" s="111" t="str">
        <f t="shared" si="11"/>
        <v/>
      </c>
    </row>
    <row r="127" spans="1:13" ht="12" hidden="1" customHeight="1">
      <c r="A127" s="131" t="str">
        <f>Doklady!D75</f>
        <v/>
      </c>
      <c r="B127" s="154" t="str">
        <f>Doklady!H75</f>
        <v/>
      </c>
      <c r="C127" s="132" t="str">
        <f>IF(A127&lt;&gt;"",INDEX(FP!D:D,Doklady!B$2+(ROW()-53)),"")</f>
        <v/>
      </c>
      <c r="D127" s="132" t="str">
        <f>IF(A127&lt;&gt;"",Doklady!I75-Doklady!J75,"")</f>
        <v/>
      </c>
      <c r="E127" s="132" t="str">
        <f>IF(A127&lt;&gt;"",MIN(D127,C127)*Doklady!C75/(1-Doklady!C75),"")</f>
        <v/>
      </c>
      <c r="F127" s="140" t="str">
        <f>IF(A127&lt;&gt;"",Doklady!J75,"")</f>
        <v/>
      </c>
      <c r="G127" s="132">
        <f t="shared" si="9"/>
        <v>0</v>
      </c>
      <c r="H127" s="140"/>
      <c r="I127" s="132">
        <f t="shared" si="10"/>
        <v>0</v>
      </c>
      <c r="J127" s="111" t="str">
        <f t="shared" si="8"/>
        <v/>
      </c>
      <c r="K127" s="111" t="str">
        <f>Doklady!F75</f>
        <v/>
      </c>
      <c r="L127" s="111" t="str">
        <f>IF(A127&lt;&gt;"",INDEX(FP!H:H,Doklady!B$2+(ROW()-52)),"")</f>
        <v/>
      </c>
      <c r="M127" s="111" t="str">
        <f t="shared" si="11"/>
        <v/>
      </c>
    </row>
    <row r="128" spans="1:13" ht="12" hidden="1" customHeight="1">
      <c r="A128" s="131" t="str">
        <f>Doklady!D76</f>
        <v/>
      </c>
      <c r="B128" s="154" t="str">
        <f>Doklady!H76</f>
        <v/>
      </c>
      <c r="C128" s="132" t="str">
        <f>IF(A128&lt;&gt;"",INDEX(FP!D:D,Doklady!B$2+(ROW()-53)),"")</f>
        <v/>
      </c>
      <c r="D128" s="132" t="str">
        <f>IF(A128&lt;&gt;"",Doklady!I76-Doklady!J76,"")</f>
        <v/>
      </c>
      <c r="E128" s="132" t="str">
        <f>IF(A128&lt;&gt;"",MIN(D128,C128)*Doklady!C76/(1-Doklady!C76),"")</f>
        <v/>
      </c>
      <c r="F128" s="140" t="str">
        <f>IF(A128&lt;&gt;"",Doklady!J76,"")</f>
        <v/>
      </c>
      <c r="G128" s="132">
        <f t="shared" si="9"/>
        <v>0</v>
      </c>
      <c r="H128" s="140"/>
      <c r="I128" s="132">
        <f t="shared" si="10"/>
        <v>0</v>
      </c>
      <c r="J128" s="111" t="str">
        <f t="shared" si="8"/>
        <v/>
      </c>
      <c r="K128" s="111" t="str">
        <f>Doklady!F76</f>
        <v/>
      </c>
      <c r="L128" s="111" t="str">
        <f>IF(A128&lt;&gt;"",INDEX(FP!H:H,Doklady!B$2+(ROW()-52)),"")</f>
        <v/>
      </c>
      <c r="M128" s="111" t="str">
        <f t="shared" si="11"/>
        <v/>
      </c>
    </row>
    <row r="129" spans="1:26" ht="12" hidden="1" customHeight="1">
      <c r="A129" s="131"/>
      <c r="B129" s="154"/>
      <c r="C129" s="132"/>
      <c r="D129" s="132"/>
      <c r="E129" s="132"/>
      <c r="F129" s="140"/>
      <c r="G129" s="132"/>
      <c r="H129" s="140"/>
      <c r="I129" s="132"/>
      <c r="J129" s="111" t="str">
        <f t="shared" si="8"/>
        <v/>
      </c>
      <c r="K129" s="111" t="str">
        <f>Doklady!F77</f>
        <v/>
      </c>
      <c r="L129" s="111" t="str">
        <f>IF(A129&lt;&gt;"",INDEX(FP!H:H,Doklady!B$2+(ROW()-52)),"")</f>
        <v/>
      </c>
      <c r="M129" s="111" t="str">
        <f t="shared" si="11"/>
        <v/>
      </c>
    </row>
    <row r="130" spans="1:26" s="159" customFormat="1" ht="12" customHeight="1">
      <c r="A130" s="155" t="str">
        <f>Doklady!D66</f>
        <v/>
      </c>
      <c r="B130" s="156" t="s">
        <v>363</v>
      </c>
      <c r="C130" s="157">
        <f t="shared" ref="C130:I130" si="12">SUM(C53:C129)</f>
        <v>198470</v>
      </c>
      <c r="D130" s="157">
        <f t="shared" si="12"/>
        <v>26240.039999999997</v>
      </c>
      <c r="E130" s="157">
        <f t="shared" si="12"/>
        <v>0</v>
      </c>
      <c r="F130" s="157">
        <f t="shared" si="12"/>
        <v>0</v>
      </c>
      <c r="G130" s="157">
        <f t="shared" si="12"/>
        <v>26240.04</v>
      </c>
      <c r="H130" s="157">
        <f t="shared" si="12"/>
        <v>0</v>
      </c>
      <c r="I130" s="157">
        <f t="shared" si="12"/>
        <v>172229.96</v>
      </c>
      <c r="J130" s="158" t="str">
        <f t="shared" si="8"/>
        <v/>
      </c>
      <c r="K130" s="158"/>
      <c r="L130" s="158"/>
      <c r="M130" s="158"/>
      <c r="N130" s="158"/>
      <c r="O130" s="158"/>
      <c r="P130" s="158"/>
      <c r="Q130" s="158"/>
      <c r="R130" s="158"/>
      <c r="S130" s="158"/>
      <c r="T130" s="158"/>
      <c r="U130" s="158"/>
      <c r="V130" s="158"/>
      <c r="W130" s="158"/>
      <c r="X130" s="158"/>
      <c r="Y130" s="158"/>
      <c r="Z130" s="158"/>
    </row>
    <row r="132" spans="1:26" s="112" customFormat="1" ht="12.75">
      <c r="A132" s="112" t="s">
        <v>428</v>
      </c>
      <c r="C132" s="160"/>
      <c r="D132" s="160"/>
      <c r="E132" s="160"/>
      <c r="F132" s="160"/>
      <c r="G132" s="160"/>
      <c r="H132" s="160"/>
      <c r="I132" s="160"/>
      <c r="J132" s="116"/>
      <c r="K132" s="116"/>
      <c r="L132" s="116"/>
      <c r="M132" s="116"/>
      <c r="N132" s="116"/>
      <c r="O132" s="116"/>
      <c r="P132" s="116"/>
      <c r="Q132" s="116"/>
      <c r="R132" s="116"/>
      <c r="S132" s="116"/>
      <c r="T132" s="116"/>
      <c r="U132" s="116"/>
      <c r="V132" s="116"/>
      <c r="W132" s="116"/>
      <c r="X132" s="116"/>
      <c r="Y132" s="116"/>
      <c r="Z132" s="116"/>
    </row>
    <row r="133" spans="1:26" s="112" customFormat="1" ht="12.75">
      <c r="A133" s="112" t="s">
        <v>429</v>
      </c>
      <c r="C133" s="160"/>
      <c r="D133" s="160"/>
      <c r="E133" s="160"/>
      <c r="F133" s="160"/>
      <c r="G133" s="160"/>
      <c r="H133" s="160"/>
      <c r="I133" s="160"/>
      <c r="J133" s="116"/>
      <c r="K133" s="116"/>
      <c r="L133" s="116"/>
      <c r="M133" s="116"/>
      <c r="N133" s="116"/>
      <c r="O133" s="116"/>
      <c r="P133" s="116"/>
      <c r="Q133" s="116"/>
      <c r="R133" s="116"/>
      <c r="S133" s="116"/>
      <c r="T133" s="116"/>
      <c r="U133" s="116"/>
      <c r="V133" s="116"/>
      <c r="W133" s="116"/>
      <c r="X133" s="116"/>
      <c r="Y133" s="116"/>
      <c r="Z133" s="116"/>
    </row>
    <row r="134" spans="1:26" s="112" customFormat="1" ht="12.75">
      <c r="A134" s="112" t="s">
        <v>430</v>
      </c>
      <c r="C134" s="160"/>
      <c r="D134" s="160"/>
      <c r="E134" s="160"/>
      <c r="F134" s="160"/>
      <c r="G134" s="160"/>
      <c r="H134" s="160"/>
      <c r="I134" s="160"/>
      <c r="J134" s="116"/>
      <c r="K134" s="116"/>
      <c r="L134" s="116"/>
      <c r="M134" s="116"/>
      <c r="N134" s="116"/>
      <c r="O134" s="116"/>
      <c r="P134" s="116"/>
      <c r="Q134" s="116"/>
      <c r="R134" s="116"/>
      <c r="S134" s="116"/>
      <c r="T134" s="116"/>
      <c r="U134" s="116"/>
      <c r="V134" s="116"/>
      <c r="W134" s="116"/>
      <c r="X134" s="116"/>
      <c r="Y134" s="116"/>
      <c r="Z134" s="116"/>
    </row>
    <row r="135" spans="1:26" s="112" customFormat="1" ht="12.75">
      <c r="A135" s="112" t="s">
        <v>431</v>
      </c>
      <c r="C135" s="160"/>
      <c r="D135" s="160"/>
      <c r="E135" s="160"/>
      <c r="F135" s="160"/>
      <c r="G135" s="160"/>
      <c r="H135" s="160"/>
      <c r="I135" s="160"/>
      <c r="J135" s="116"/>
      <c r="K135" s="116"/>
      <c r="L135" s="116"/>
      <c r="M135" s="116"/>
      <c r="N135" s="116"/>
      <c r="O135" s="116"/>
      <c r="P135" s="116"/>
      <c r="Q135" s="116"/>
      <c r="R135" s="116"/>
      <c r="S135" s="116"/>
      <c r="T135" s="116"/>
      <c r="U135" s="116"/>
      <c r="V135" s="116"/>
      <c r="W135" s="116"/>
      <c r="X135" s="116"/>
      <c r="Y135" s="116"/>
      <c r="Z135" s="116"/>
    </row>
    <row r="136" spans="1:26" s="112" customFormat="1" ht="12.75">
      <c r="C136" s="160"/>
      <c r="D136" s="160"/>
      <c r="E136" s="160"/>
      <c r="F136" s="160"/>
      <c r="G136" s="160"/>
      <c r="H136" s="160"/>
      <c r="I136" s="160"/>
      <c r="J136" s="116"/>
      <c r="K136" s="116"/>
      <c r="L136" s="116"/>
      <c r="M136" s="116"/>
      <c r="N136" s="116"/>
      <c r="O136" s="116"/>
      <c r="P136" s="116"/>
      <c r="Q136" s="116"/>
      <c r="R136" s="116"/>
      <c r="S136" s="116"/>
      <c r="T136" s="116"/>
      <c r="U136" s="116"/>
      <c r="V136" s="116"/>
      <c r="W136" s="116"/>
      <c r="X136" s="116"/>
      <c r="Y136" s="116"/>
      <c r="Z136" s="116"/>
    </row>
    <row r="137" spans="1:26" ht="12.75">
      <c r="A137" s="112" t="s">
        <v>432</v>
      </c>
      <c r="B137" s="112"/>
      <c r="C137" s="160"/>
      <c r="D137" s="160"/>
      <c r="E137" s="160"/>
      <c r="F137" s="160"/>
      <c r="G137" s="160"/>
      <c r="H137" s="160"/>
      <c r="I137" s="160"/>
      <c r="J137" s="116"/>
    </row>
    <row r="138" spans="1:26" ht="12.75">
      <c r="A138" s="112"/>
      <c r="B138" s="112"/>
      <c r="C138" s="160"/>
      <c r="D138" s="160"/>
      <c r="E138" s="160"/>
      <c r="F138" s="160"/>
      <c r="G138" s="160"/>
      <c r="H138" s="160"/>
      <c r="I138" s="160"/>
      <c r="J138" s="116"/>
    </row>
    <row r="139" spans="1:26" ht="12.75">
      <c r="A139" s="112" t="s">
        <v>433</v>
      </c>
      <c r="B139" s="112"/>
      <c r="C139" s="160"/>
      <c r="D139" s="160"/>
      <c r="E139" s="160"/>
      <c r="F139" s="160"/>
      <c r="G139" s="160"/>
      <c r="H139" s="160"/>
      <c r="I139" s="160"/>
      <c r="J139" s="116"/>
    </row>
    <row r="140" spans="1:26" ht="12.75">
      <c r="A140" s="112"/>
      <c r="B140" s="161"/>
      <c r="C140" s="162"/>
      <c r="D140" s="337"/>
      <c r="E140" s="337"/>
      <c r="F140" s="337"/>
      <c r="G140" s="337"/>
      <c r="H140" s="337"/>
      <c r="I140" s="337"/>
      <c r="J140" s="116"/>
    </row>
    <row r="141" spans="1:26" ht="68.25" customHeight="1">
      <c r="A141" s="112"/>
      <c r="B141" s="163" t="s">
        <v>434</v>
      </c>
      <c r="C141" s="164"/>
      <c r="D141" s="338" t="s">
        <v>435</v>
      </c>
      <c r="E141" s="338"/>
      <c r="F141" s="338"/>
      <c r="G141" s="338"/>
      <c r="H141" s="338"/>
      <c r="I141" s="338"/>
      <c r="J141" s="116"/>
    </row>
    <row r="142" spans="1:26" ht="12.75">
      <c r="A142" s="112"/>
      <c r="B142" s="165"/>
      <c r="C142" s="164"/>
      <c r="D142" s="166"/>
      <c r="E142" s="166"/>
      <c r="F142" s="166"/>
      <c r="G142" s="166"/>
      <c r="H142" s="166"/>
      <c r="I142" s="166"/>
      <c r="J142" s="116"/>
    </row>
    <row r="143" spans="1:26" ht="12.75">
      <c r="A143" s="112"/>
      <c r="B143" s="165"/>
      <c r="C143" s="164"/>
      <c r="D143" s="166"/>
      <c r="E143" s="166"/>
      <c r="F143" s="166"/>
      <c r="G143" s="166"/>
      <c r="H143" s="166"/>
      <c r="I143" s="166"/>
      <c r="J143" s="116"/>
    </row>
    <row r="144" spans="1:26" ht="12.75">
      <c r="A144" s="112"/>
      <c r="B144" s="163"/>
      <c r="C144" s="164"/>
      <c r="D144" s="166"/>
      <c r="E144" s="166"/>
      <c r="F144" s="166"/>
      <c r="G144" s="166"/>
      <c r="H144" s="166"/>
      <c r="I144" s="166"/>
      <c r="J144" s="116"/>
    </row>
    <row r="145" spans="2:2" ht="12.75">
      <c r="B145" s="167"/>
    </row>
  </sheetData>
  <sheetProtection sheet="1" selectLockedCells="1"/>
  <mergeCells count="30">
    <mergeCell ref="B33:H33"/>
    <mergeCell ref="B34:H34"/>
    <mergeCell ref="A50:I50"/>
    <mergeCell ref="D140:I140"/>
    <mergeCell ref="D141:I141"/>
    <mergeCell ref="B28:H28"/>
    <mergeCell ref="B29:H29"/>
    <mergeCell ref="B30:H30"/>
    <mergeCell ref="B31:H31"/>
    <mergeCell ref="B32:H32"/>
    <mergeCell ref="B23:H23"/>
    <mergeCell ref="B24:H24"/>
    <mergeCell ref="B25:H25"/>
    <mergeCell ref="B26:H26"/>
    <mergeCell ref="B27:H27"/>
    <mergeCell ref="B18:H18"/>
    <mergeCell ref="B19:H19"/>
    <mergeCell ref="B20:H20"/>
    <mergeCell ref="B21:H21"/>
    <mergeCell ref="B22:H22"/>
    <mergeCell ref="E12:F12"/>
    <mergeCell ref="E13:F13"/>
    <mergeCell ref="E14:F14"/>
    <mergeCell ref="B16:H16"/>
    <mergeCell ref="B17:H17"/>
    <mergeCell ref="A1:I1"/>
    <mergeCell ref="C3:F3"/>
    <mergeCell ref="E9:F9"/>
    <mergeCell ref="E10:F10"/>
    <mergeCell ref="E11:F11"/>
  </mergeCells>
  <conditionalFormatting sqref="I42">
    <cfRule type="cellIs" dxfId="99" priority="2" operator="greaterThan">
      <formula>0</formula>
    </cfRule>
  </conditionalFormatting>
  <conditionalFormatting sqref="G53:G129">
    <cfRule type="expression" dxfId="98" priority="3">
      <formula>$C53=$G53</formula>
    </cfRule>
    <cfRule type="expression" dxfId="97" priority="4">
      <formula>$C53&lt;&gt;$G53</formula>
    </cfRule>
  </conditionalFormatting>
  <conditionalFormatting sqref="I47">
    <cfRule type="cellIs" dxfId="96" priority="5" operator="greaterThan">
      <formula>0</formula>
    </cfRule>
  </conditionalFormatting>
  <conditionalFormatting sqref="D53:D129">
    <cfRule type="expression" dxfId="95" priority="6">
      <formula>$C53=$D53</formula>
    </cfRule>
    <cfRule type="expression" dxfId="94" priority="7">
      <formula>$C53&lt;&gt;$D53</formula>
    </cfRule>
  </conditionalFormatting>
  <conditionalFormatting sqref="E9:F9">
    <cfRule type="expression" dxfId="93" priority="8">
      <formula>SUM($E$10:$F$14)&gt;0</formula>
    </cfRule>
  </conditionalFormatting>
  <conditionalFormatting sqref="I53:I129">
    <cfRule type="cellIs" dxfId="92" priority="9" operator="equal">
      <formula>0</formula>
    </cfRule>
    <cfRule type="cellIs" dxfId="91" priority="10" operator="greaterThan">
      <formula>0</formula>
    </cfRule>
  </conditionalFormatting>
  <conditionalFormatting sqref="C41:I41 C46:I46">
    <cfRule type="cellIs" dxfId="90" priority="11" operator="lessThanOrEqual">
      <formula>0</formula>
    </cfRule>
    <cfRule type="cellIs" dxfId="89" priority="12" operator="greaterThan">
      <formula>0</formula>
    </cfRule>
  </conditionalFormatting>
  <printOptions horizontalCentered="1"/>
  <pageMargins left="0.196527777777778" right="0.196527777777778" top="0.39374999999999999" bottom="0.47291666666666698" header="0.511811023622047" footer="0.31527777777777799"/>
  <pageSetup paperSize="9" scale="95" orientation="landscape" horizontalDpi="300" verticalDpi="300"/>
  <headerFooter>
    <oddFooter>&amp;CStrana &amp;P z &amp;N</oddFooter>
  </headerFooter>
</worksheet>
</file>

<file path=xl/worksheets/sheet5.xml><?xml version="1.0" encoding="utf-8"?>
<worksheet xmlns="http://schemas.openxmlformats.org/spreadsheetml/2006/main" xmlns:r="http://schemas.openxmlformats.org/officeDocument/2006/relationships">
  <dimension ref="A1:Y1125"/>
  <sheetViews>
    <sheetView tabSelected="1" topLeftCell="A114" zoomScaleNormal="100" workbookViewId="0">
      <selection activeCell="C124" sqref="C124"/>
    </sheetView>
  </sheetViews>
  <sheetFormatPr defaultColWidth="11.42578125" defaultRowHeight="11.25"/>
  <cols>
    <col min="1" max="1" width="34.140625" style="168" customWidth="1"/>
    <col min="2" max="2" width="10.85546875" style="168" customWidth="1"/>
    <col min="3" max="3" width="12" style="168" customWidth="1"/>
    <col min="4" max="5" width="10.140625" style="168" customWidth="1"/>
    <col min="6" max="6" width="31.42578125" style="168" customWidth="1"/>
    <col min="7" max="7" width="9.5703125" style="168" customWidth="1"/>
    <col min="8" max="8" width="23.85546875" style="168" customWidth="1"/>
    <col min="9" max="9" width="11.5703125" style="169" customWidth="1"/>
    <col min="10" max="10" width="4.5703125" style="170" customWidth="1"/>
    <col min="11" max="11" width="5.5703125" style="171" customWidth="1"/>
    <col min="12" max="25" width="5.5703125" style="172" customWidth="1"/>
    <col min="26" max="16384" width="11.42578125" style="109"/>
  </cols>
  <sheetData>
    <row r="1" spans="1:25" s="168" customFormat="1" hidden="1">
      <c r="A1" s="173" t="str">
        <f>IF(ROW()&lt;=B$3,INDEX(FP!F:F,B$2+ROW()-1)&amp;" - "&amp;INDEX(FP!C:C,B$2+ROW()-1),"")</f>
        <v>a - jazdectvo - bežné transfery</v>
      </c>
      <c r="B1" s="174" t="str">
        <f>INDEX(Adr!A:A,B102+1)</f>
        <v>31787801</v>
      </c>
      <c r="C1" s="175">
        <f>IF(ROW()&lt;=B$3,INDEX(FP!E:E,B$2+ROW()-1),"")</f>
        <v>0</v>
      </c>
      <c r="D1" s="176" t="str">
        <f>IF(ROW()&lt;=B$3,INDEX(FP!F:F,B$2+ROW()-1),"")</f>
        <v>a</v>
      </c>
      <c r="E1" s="176"/>
      <c r="F1" s="176" t="str">
        <f>IF(ROW()&lt;=B$3,INDEX(FP!G:G,B$2+ROW()-1),"")</f>
        <v>026 02</v>
      </c>
      <c r="G1" s="176"/>
      <c r="H1" s="177" t="str">
        <f>IF(ROW()&lt;=B$3,INDEX(FP!C:C,B$2+ROW()-1),"")</f>
        <v>jazdectvo - bežné transfery</v>
      </c>
      <c r="I1" s="178">
        <f t="shared" ref="I1:I32" si="0">IF(ROW()&lt;=B$3,SUMIF(A$107:A$10042,A1,I$107:I$10042),"")</f>
        <v>26240.039999999997</v>
      </c>
      <c r="J1" s="178">
        <f t="shared" ref="J1:J32" si="1">IF(ROW()&lt;=B$3,SUMIFS(I$103:I$50042,A$103:A$50042,K1,J$103:J$50042,L1),"")</f>
        <v>0</v>
      </c>
      <c r="K1" s="179" t="str">
        <f t="shared" ref="K1:K32" si="2">$A1</f>
        <v>a - jazdectvo - bežné transfery</v>
      </c>
      <c r="L1" s="180">
        <v>99</v>
      </c>
      <c r="M1" s="181"/>
      <c r="N1" s="181"/>
      <c r="O1" s="181"/>
      <c r="P1" s="181"/>
      <c r="Q1" s="181"/>
      <c r="R1" s="181"/>
      <c r="S1" s="181"/>
      <c r="T1" s="181"/>
      <c r="U1" s="181"/>
      <c r="V1" s="181"/>
      <c r="W1" s="181"/>
      <c r="X1" s="181"/>
      <c r="Y1" s="181"/>
    </row>
    <row r="2" spans="1:25" s="168" customFormat="1" hidden="1">
      <c r="A2" s="173" t="str">
        <f>IF(ROW()&lt;=B$3,INDEX(FP!F:F,B$2+ROW()-1)&amp;" - "&amp;INDEX(FP!C:C,B$2+ROW()-1),"")</f>
        <v/>
      </c>
      <c r="B2" s="182">
        <f>MATCH(B1,FP!A:A,0)</f>
        <v>52</v>
      </c>
      <c r="C2" s="175" t="str">
        <f>IF(ROW()&lt;=B$3,INDEX(FP!E:E,B$2+ROW()-1),"")</f>
        <v/>
      </c>
      <c r="D2" s="176" t="str">
        <f>IF(ROW()&lt;=B$3,INDEX(FP!F:F,B$2+ROW()-1),"")</f>
        <v/>
      </c>
      <c r="E2" s="176"/>
      <c r="F2" s="176" t="str">
        <f>IF(ROW()&lt;=B$3,INDEX(FP!G:G,B$2+ROW()-1),"")</f>
        <v/>
      </c>
      <c r="G2" s="176"/>
      <c r="H2" s="177" t="str">
        <f>IF(ROW()&lt;=B$3,INDEX(FP!C:C,B$2+ROW()-1),"")</f>
        <v/>
      </c>
      <c r="I2" s="178" t="str">
        <f t="shared" si="0"/>
        <v/>
      </c>
      <c r="J2" s="178" t="str">
        <f t="shared" si="1"/>
        <v/>
      </c>
      <c r="K2" s="179" t="str">
        <f t="shared" si="2"/>
        <v/>
      </c>
      <c r="L2" s="180">
        <v>99</v>
      </c>
      <c r="M2" s="183" t="s">
        <v>371</v>
      </c>
      <c r="N2" s="184" t="s">
        <v>415</v>
      </c>
      <c r="O2" s="181"/>
      <c r="P2" s="181"/>
      <c r="Q2" s="181"/>
      <c r="R2" s="181"/>
      <c r="S2" s="181"/>
      <c r="T2" s="181"/>
      <c r="U2" s="181"/>
      <c r="V2" s="181"/>
      <c r="W2" s="181"/>
      <c r="X2" s="181"/>
      <c r="Y2" s="181"/>
    </row>
    <row r="3" spans="1:25" s="168" customFormat="1" hidden="1">
      <c r="A3" s="173" t="str">
        <f>IF(ROW()&lt;=B$3,INDEX(FP!F:F,B$2+ROW()-1)&amp;" - "&amp;INDEX(FP!C:C,B$2+ROW()-1),"")</f>
        <v/>
      </c>
      <c r="B3" s="185">
        <f>COUNTIF(FP!A:A,Doklady!B1)</f>
        <v>1</v>
      </c>
      <c r="C3" s="175" t="str">
        <f>IF(ROW()&lt;=B$3,INDEX(FP!E:E,B$2+ROW()-1),"")</f>
        <v/>
      </c>
      <c r="D3" s="176" t="str">
        <f>IF(ROW()&lt;=B$3,INDEX(FP!F:F,B$2+ROW()-1),"")</f>
        <v/>
      </c>
      <c r="E3" s="176"/>
      <c r="F3" s="176" t="str">
        <f>IF(ROW()&lt;=B$3,INDEX(FP!G:G,B$2+ROW()-1),"")</f>
        <v/>
      </c>
      <c r="G3" s="176"/>
      <c r="H3" s="177" t="str">
        <f>IF(ROW()&lt;=B$3,INDEX(FP!C:C,B$2+ROW()-1),"")</f>
        <v/>
      </c>
      <c r="I3" s="178" t="str">
        <f t="shared" si="0"/>
        <v/>
      </c>
      <c r="J3" s="178" t="str">
        <f t="shared" si="1"/>
        <v/>
      </c>
      <c r="K3" s="179" t="str">
        <f t="shared" si="2"/>
        <v/>
      </c>
      <c r="L3" s="180">
        <v>99</v>
      </c>
      <c r="M3" s="186" t="str">
        <f>$A2</f>
        <v/>
      </c>
      <c r="N3" s="187">
        <v>99</v>
      </c>
      <c r="O3" s="181"/>
      <c r="P3" s="181"/>
      <c r="Q3" s="181"/>
      <c r="R3" s="181"/>
      <c r="S3" s="181"/>
      <c r="T3" s="181"/>
      <c r="U3" s="181"/>
      <c r="V3" s="181"/>
      <c r="W3" s="181"/>
      <c r="X3" s="181"/>
      <c r="Y3" s="181"/>
    </row>
    <row r="4" spans="1:25" s="168" customFormat="1" hidden="1">
      <c r="A4" s="177" t="str">
        <f>IF(ROW()&lt;=B$3,INDEX(FP!F:F,B$2+ROW()-1)&amp;" - "&amp;INDEX(FP!C:C,B$2+ROW()-1),"")</f>
        <v/>
      </c>
      <c r="B4" s="188"/>
      <c r="C4" s="189" t="str">
        <f>IF(ROW()&lt;=B$3,INDEX(FP!E:E,B$2+ROW()-1),"")</f>
        <v/>
      </c>
      <c r="D4" s="176" t="str">
        <f>IF(ROW()&lt;=B$3,INDEX(FP!F:F,B$2+ROW()-1),"")</f>
        <v/>
      </c>
      <c r="E4" s="176"/>
      <c r="F4" s="176" t="str">
        <f>IF(ROW()&lt;=B$3,INDEX(FP!G:G,B$2+ROW()-1),"")</f>
        <v/>
      </c>
      <c r="G4" s="176"/>
      <c r="H4" s="177" t="str">
        <f>IF(ROW()&lt;=B$3,INDEX(FP!C:C,B$2+ROW()-1),"")</f>
        <v/>
      </c>
      <c r="I4" s="178" t="str">
        <f t="shared" si="0"/>
        <v/>
      </c>
      <c r="J4" s="178" t="str">
        <f t="shared" si="1"/>
        <v/>
      </c>
      <c r="K4" s="179" t="str">
        <f t="shared" si="2"/>
        <v/>
      </c>
      <c r="L4" s="180">
        <v>99</v>
      </c>
      <c r="M4" s="190" t="s">
        <v>371</v>
      </c>
      <c r="N4" s="191" t="s">
        <v>415</v>
      </c>
    </row>
    <row r="5" spans="1:25" s="168" customFormat="1" hidden="1">
      <c r="A5" s="177" t="str">
        <f>IF(ROW()&lt;=B$3,INDEX(FP!F:F,B$2+ROW()-1)&amp;" - "&amp;INDEX(FP!C:C,B$2+ROW()-1),"")</f>
        <v/>
      </c>
      <c r="B5" s="177"/>
      <c r="C5" s="189" t="str">
        <f>IF(ROW()&lt;=B$3,INDEX(FP!E:E,B$2+ROW()-1),"")</f>
        <v/>
      </c>
      <c r="D5" s="176" t="str">
        <f>IF(ROW()&lt;=B$3,INDEX(FP!F:F,B$2+ROW()-1),"")</f>
        <v/>
      </c>
      <c r="E5" s="176"/>
      <c r="F5" s="176" t="str">
        <f>IF(ROW()&lt;=B$3,INDEX(FP!G:G,B$2+ROW()-1),"")</f>
        <v/>
      </c>
      <c r="G5" s="176"/>
      <c r="H5" s="177" t="str">
        <f>IF(ROW()&lt;=B$3,INDEX(FP!C:C,B$2+ROW()-1),"")</f>
        <v/>
      </c>
      <c r="I5" s="178" t="str">
        <f t="shared" si="0"/>
        <v/>
      </c>
      <c r="J5" s="178" t="str">
        <f t="shared" si="1"/>
        <v/>
      </c>
      <c r="K5" s="179" t="str">
        <f t="shared" si="2"/>
        <v/>
      </c>
      <c r="L5" s="180">
        <v>99</v>
      </c>
      <c r="M5" s="192" t="str">
        <f>$A4</f>
        <v/>
      </c>
      <c r="N5" s="193">
        <v>99</v>
      </c>
      <c r="O5" s="181"/>
      <c r="P5" s="181"/>
      <c r="Q5" s="181"/>
      <c r="R5" s="181"/>
      <c r="S5" s="181"/>
      <c r="T5" s="181"/>
      <c r="U5" s="181"/>
      <c r="V5" s="181"/>
      <c r="W5" s="181"/>
      <c r="X5" s="181"/>
      <c r="Y5" s="181"/>
    </row>
    <row r="6" spans="1:25" s="168" customFormat="1" hidden="1">
      <c r="A6" s="177" t="str">
        <f>IF(ROW()&lt;=B$3,INDEX(FP!F:F,B$2+ROW()-1)&amp;" - "&amp;INDEX(FP!C:C,B$2+ROW()-1),"")</f>
        <v/>
      </c>
      <c r="B6" s="177"/>
      <c r="C6" s="189" t="str">
        <f>IF(ROW()&lt;=B$3,INDEX(FP!E:E,B$2+ROW()-1),"")</f>
        <v/>
      </c>
      <c r="D6" s="176" t="str">
        <f>IF(ROW()&lt;=B$3,INDEX(FP!F:F,B$2+ROW()-1),"")</f>
        <v/>
      </c>
      <c r="E6" s="176"/>
      <c r="F6" s="176" t="str">
        <f>IF(ROW()&lt;=B$3,INDEX(FP!G:G,B$2+ROW()-1),"")</f>
        <v/>
      </c>
      <c r="G6" s="176"/>
      <c r="H6" s="177" t="str">
        <f>IF(ROW()&lt;=B$3,INDEX(FP!C:C,B$2+ROW()-1),"")</f>
        <v/>
      </c>
      <c r="I6" s="178" t="str">
        <f t="shared" si="0"/>
        <v/>
      </c>
      <c r="J6" s="178" t="str">
        <f t="shared" si="1"/>
        <v/>
      </c>
      <c r="K6" s="179" t="str">
        <f t="shared" si="2"/>
        <v/>
      </c>
      <c r="L6" s="180">
        <v>99</v>
      </c>
      <c r="M6" s="183" t="s">
        <v>371</v>
      </c>
      <c r="N6" s="184" t="s">
        <v>415</v>
      </c>
      <c r="Q6" s="181"/>
      <c r="R6" s="181"/>
      <c r="S6" s="181"/>
      <c r="T6" s="181"/>
      <c r="U6" s="181"/>
      <c r="V6" s="181"/>
      <c r="W6" s="181"/>
      <c r="X6" s="181"/>
      <c r="Y6" s="181"/>
    </row>
    <row r="7" spans="1:25" s="168" customFormat="1" hidden="1">
      <c r="A7" s="177" t="str">
        <f>IF(ROW()&lt;=B$3,INDEX(FP!F:F,B$2+ROW()-1)&amp;" - "&amp;INDEX(FP!C:C,B$2+ROW()-1),"")</f>
        <v/>
      </c>
      <c r="B7" s="177"/>
      <c r="C7" s="189" t="str">
        <f>IF(ROW()&lt;=B$3,INDEX(FP!E:E,B$2+ROW()-1),"")</f>
        <v/>
      </c>
      <c r="D7" s="176" t="str">
        <f>IF(ROW()&lt;=B$3,INDEX(FP!F:F,B$2+ROW()-1),"")</f>
        <v/>
      </c>
      <c r="E7" s="176"/>
      <c r="F7" s="176" t="str">
        <f>IF(ROW()&lt;=B$3,INDEX(FP!G:G,B$2+ROW()-1),"")</f>
        <v/>
      </c>
      <c r="G7" s="176"/>
      <c r="H7" s="177" t="str">
        <f>IF(ROW()&lt;=B$3,INDEX(FP!C:C,B$2+ROW()-1),"")</f>
        <v/>
      </c>
      <c r="I7" s="178" t="str">
        <f t="shared" si="0"/>
        <v/>
      </c>
      <c r="J7" s="178" t="str">
        <f t="shared" si="1"/>
        <v/>
      </c>
      <c r="K7" s="179" t="str">
        <f t="shared" si="2"/>
        <v/>
      </c>
      <c r="L7" s="180">
        <v>99</v>
      </c>
      <c r="M7" s="186" t="str">
        <f>$A6</f>
        <v/>
      </c>
      <c r="N7" s="187">
        <v>99</v>
      </c>
      <c r="S7" s="181"/>
      <c r="T7" s="181"/>
      <c r="U7" s="181"/>
      <c r="V7" s="181"/>
      <c r="W7" s="181"/>
      <c r="X7" s="181"/>
      <c r="Y7" s="181"/>
    </row>
    <row r="8" spans="1:25" s="168" customFormat="1" hidden="1">
      <c r="A8" s="177" t="str">
        <f>IF(ROW()&lt;=B$3,INDEX(FP!F:F,B$2+ROW()-1)&amp;" - "&amp;INDEX(FP!C:C,B$2+ROW()-1),"")</f>
        <v/>
      </c>
      <c r="B8" s="177"/>
      <c r="C8" s="189" t="str">
        <f>IF(ROW()&lt;=B$3,INDEX(FP!E:E,B$2+ROW()-1),"")</f>
        <v/>
      </c>
      <c r="D8" s="176" t="str">
        <f>IF(ROW()&lt;=B$3,INDEX(FP!F:F,B$2+ROW()-1),"")</f>
        <v/>
      </c>
      <c r="E8" s="176"/>
      <c r="F8" s="176" t="str">
        <f>IF(ROW()&lt;=B$3,INDEX(FP!G:G,B$2+ROW()-1),"")</f>
        <v/>
      </c>
      <c r="G8" s="176"/>
      <c r="H8" s="177" t="str">
        <f>IF(ROW()&lt;=B$3,INDEX(FP!C:C,B$2+ROW()-1),"")</f>
        <v/>
      </c>
      <c r="I8" s="178" t="str">
        <f t="shared" si="0"/>
        <v/>
      </c>
      <c r="J8" s="178" t="str">
        <f t="shared" si="1"/>
        <v/>
      </c>
      <c r="K8" s="179" t="str">
        <f t="shared" si="2"/>
        <v/>
      </c>
      <c r="L8" s="180">
        <v>99</v>
      </c>
      <c r="M8" s="190" t="s">
        <v>371</v>
      </c>
      <c r="N8" s="191" t="s">
        <v>415</v>
      </c>
      <c r="O8" s="181"/>
      <c r="P8" s="181"/>
      <c r="U8" s="181"/>
      <c r="V8" s="181"/>
      <c r="W8" s="181"/>
      <c r="X8" s="181"/>
      <c r="Y8" s="181"/>
    </row>
    <row r="9" spans="1:25" s="168" customFormat="1" hidden="1">
      <c r="A9" s="177" t="str">
        <f>IF(ROW()&lt;=B$3,INDEX(FP!F:F,B$2+ROW()-1)&amp;" - "&amp;INDEX(FP!C:C,B$2+ROW()-1),"")</f>
        <v/>
      </c>
      <c r="B9" s="177"/>
      <c r="C9" s="189" t="str">
        <f>IF(ROW()&lt;=B$3,INDEX(FP!E:E,B$2+ROW()-1),"")</f>
        <v/>
      </c>
      <c r="D9" s="176" t="str">
        <f>IF(ROW()&lt;=B$3,INDEX(FP!F:F,B$2+ROW()-1),"")</f>
        <v/>
      </c>
      <c r="E9" s="176"/>
      <c r="F9" s="176" t="str">
        <f>IF(ROW()&lt;=B$3,INDEX(FP!G:G,B$2+ROW()-1),"")</f>
        <v/>
      </c>
      <c r="G9" s="176"/>
      <c r="H9" s="177" t="str">
        <f>IF(ROW()&lt;=B$3,INDEX(FP!C:C,B$2+ROW()-1),"")</f>
        <v/>
      </c>
      <c r="I9" s="178" t="str">
        <f t="shared" si="0"/>
        <v/>
      </c>
      <c r="J9" s="178" t="str">
        <f t="shared" si="1"/>
        <v/>
      </c>
      <c r="K9" s="179" t="str">
        <f t="shared" si="2"/>
        <v/>
      </c>
      <c r="L9" s="180">
        <v>99</v>
      </c>
      <c r="M9" s="194" t="str">
        <f>$A8</f>
        <v/>
      </c>
      <c r="N9" s="195">
        <v>99</v>
      </c>
      <c r="O9" s="181"/>
      <c r="P9" s="181"/>
      <c r="Q9" s="181"/>
      <c r="R9" s="181"/>
      <c r="W9" s="181"/>
      <c r="X9" s="181"/>
      <c r="Y9" s="181"/>
    </row>
    <row r="10" spans="1:25" s="168" customFormat="1" hidden="1">
      <c r="A10" s="177" t="str">
        <f>IF(ROW()&lt;=B$3,INDEX(FP!F:F,B$2+ROW()-1)&amp;" - "&amp;INDEX(FP!C:C,B$2+ROW()-1),"")</f>
        <v/>
      </c>
      <c r="B10" s="177"/>
      <c r="C10" s="189" t="str">
        <f>IF(ROW()&lt;=B$3,INDEX(FP!E:E,B$2+ROW()-1),"")</f>
        <v/>
      </c>
      <c r="D10" s="176" t="str">
        <f>IF(ROW()&lt;=B$3,INDEX(FP!F:F,B$2+ROW()-1),"")</f>
        <v/>
      </c>
      <c r="E10" s="176"/>
      <c r="F10" s="176" t="str">
        <f>IF(ROW()&lt;=B$3,INDEX(FP!G:G,B$2+ROW()-1),"")</f>
        <v/>
      </c>
      <c r="G10" s="176"/>
      <c r="H10" s="177" t="str">
        <f>IF(ROW()&lt;=B$3,INDEX(FP!C:C,B$2+ROW()-1),"")</f>
        <v/>
      </c>
      <c r="I10" s="178" t="str">
        <f t="shared" si="0"/>
        <v/>
      </c>
      <c r="J10" s="178" t="str">
        <f t="shared" si="1"/>
        <v/>
      </c>
      <c r="K10" s="179" t="str">
        <f t="shared" si="2"/>
        <v/>
      </c>
      <c r="L10" s="180">
        <v>99</v>
      </c>
      <c r="M10" s="183" t="s">
        <v>371</v>
      </c>
      <c r="N10" s="184" t="s">
        <v>415</v>
      </c>
      <c r="O10" s="181"/>
      <c r="P10" s="181"/>
      <c r="Q10" s="181"/>
      <c r="R10" s="181"/>
      <c r="S10" s="181"/>
      <c r="T10" s="181"/>
      <c r="Y10" s="181"/>
    </row>
    <row r="11" spans="1:25" s="168" customFormat="1" hidden="1">
      <c r="A11" s="177" t="str">
        <f>IF(ROW()&lt;=B$3,INDEX(FP!F:F,B$2+ROW()-1)&amp;" - "&amp;INDEX(FP!C:C,B$2+ROW()-1),"")</f>
        <v/>
      </c>
      <c r="B11" s="177"/>
      <c r="C11" s="189" t="str">
        <f>IF(ROW()&lt;=B$3,INDEX(FP!E:E,B$2+ROW()-1),"")</f>
        <v/>
      </c>
      <c r="D11" s="176" t="str">
        <f>IF(ROW()&lt;=B$3,INDEX(FP!F:F,B$2+ROW()-1),"")</f>
        <v/>
      </c>
      <c r="E11" s="176"/>
      <c r="F11" s="176" t="str">
        <f>IF(ROW()&lt;=B$3,INDEX(FP!G:G,B$2+ROW()-1),"")</f>
        <v/>
      </c>
      <c r="G11" s="176"/>
      <c r="H11" s="177" t="str">
        <f>IF(ROW()&lt;=B$3,INDEX(FP!C:C,B$2+ROW()-1),"")</f>
        <v/>
      </c>
      <c r="I11" s="178" t="str">
        <f t="shared" si="0"/>
        <v/>
      </c>
      <c r="J11" s="178" t="str">
        <f t="shared" si="1"/>
        <v/>
      </c>
      <c r="K11" s="179" t="str">
        <f t="shared" si="2"/>
        <v/>
      </c>
      <c r="L11" s="180">
        <v>99</v>
      </c>
      <c r="M11" s="186" t="str">
        <f>$A10</f>
        <v/>
      </c>
      <c r="N11" s="187">
        <v>99</v>
      </c>
      <c r="O11" s="181"/>
      <c r="P11" s="181"/>
      <c r="Q11" s="181"/>
      <c r="R11" s="181"/>
      <c r="S11" s="181"/>
      <c r="T11" s="181"/>
      <c r="Y11" s="181"/>
    </row>
    <row r="12" spans="1:25" s="168" customFormat="1" hidden="1">
      <c r="A12" s="177" t="str">
        <f>IF(ROW()&lt;=B$3,INDEX(FP!F:F,B$2+ROW()-1)&amp;" - "&amp;INDEX(FP!C:C,B$2+ROW()-1),"")</f>
        <v/>
      </c>
      <c r="B12" s="177"/>
      <c r="C12" s="189" t="str">
        <f>IF(ROW()&lt;=B$3,INDEX(FP!E:E,B$2+ROW()-1),"")</f>
        <v/>
      </c>
      <c r="D12" s="176" t="str">
        <f>IF(ROW()&lt;=B$3,INDEX(FP!F:F,B$2+ROW()-1),"")</f>
        <v/>
      </c>
      <c r="E12" s="176"/>
      <c r="F12" s="176" t="str">
        <f>IF(ROW()&lt;=B$3,INDEX(FP!G:G,B$2+ROW()-1),"")</f>
        <v/>
      </c>
      <c r="G12" s="176"/>
      <c r="H12" s="177" t="str">
        <f>IF(ROW()&lt;=B$3,INDEX(FP!C:C,B$2+ROW()-1),"")</f>
        <v/>
      </c>
      <c r="I12" s="178" t="str">
        <f t="shared" si="0"/>
        <v/>
      </c>
      <c r="J12" s="178" t="str">
        <f t="shared" si="1"/>
        <v/>
      </c>
      <c r="K12" s="179" t="str">
        <f t="shared" si="2"/>
        <v/>
      </c>
      <c r="L12" s="180">
        <v>99</v>
      </c>
      <c r="M12" s="190" t="s">
        <v>371</v>
      </c>
      <c r="N12" s="191" t="s">
        <v>415</v>
      </c>
      <c r="O12" s="181"/>
      <c r="P12" s="181"/>
      <c r="Q12" s="181"/>
      <c r="R12" s="181"/>
      <c r="W12" s="181"/>
      <c r="X12" s="181"/>
    </row>
    <row r="13" spans="1:25" s="168" customFormat="1" hidden="1">
      <c r="A13" s="177" t="str">
        <f>IF(ROW()&lt;=B$3,INDEX(FP!F:F,B$2+ROW()-1)&amp;" - "&amp;INDEX(FP!C:C,B$2+ROW()-1),"")</f>
        <v/>
      </c>
      <c r="B13" s="177"/>
      <c r="C13" s="189" t="str">
        <f>IF(ROW()&lt;=B$3,INDEX(FP!E:E,B$2+ROW()-1),"")</f>
        <v/>
      </c>
      <c r="D13" s="176" t="str">
        <f>IF(ROW()&lt;=B$3,INDEX(FP!F:F,B$2+ROW()-1),"")</f>
        <v/>
      </c>
      <c r="E13" s="176"/>
      <c r="F13" s="176" t="str">
        <f>IF(ROW()&lt;=B$3,INDEX(FP!G:G,B$2+ROW()-1),"")</f>
        <v/>
      </c>
      <c r="G13" s="176"/>
      <c r="H13" s="177" t="str">
        <f>IF(ROW()&lt;=B$3,INDEX(FP!C:C,B$2+ROW()-1),"")</f>
        <v/>
      </c>
      <c r="I13" s="178" t="str">
        <f t="shared" si="0"/>
        <v/>
      </c>
      <c r="J13" s="178" t="str">
        <f t="shared" si="1"/>
        <v/>
      </c>
      <c r="K13" s="179" t="str">
        <f t="shared" si="2"/>
        <v/>
      </c>
      <c r="L13" s="180">
        <v>99</v>
      </c>
      <c r="M13" s="192" t="str">
        <f>$A12</f>
        <v/>
      </c>
      <c r="N13" s="193">
        <v>99</v>
      </c>
      <c r="O13" s="181"/>
      <c r="P13" s="181"/>
      <c r="U13" s="181"/>
      <c r="V13" s="181"/>
      <c r="W13" s="181"/>
      <c r="X13" s="181"/>
      <c r="Y13" s="181"/>
    </row>
    <row r="14" spans="1:25" s="168" customFormat="1" hidden="1">
      <c r="A14" s="177" t="str">
        <f>IF(ROW()&lt;=B$3,INDEX(FP!F:F,B$2+ROW()-1)&amp;" - "&amp;INDEX(FP!C:C,B$2+ROW()-1),"")</f>
        <v/>
      </c>
      <c r="B14" s="177"/>
      <c r="C14" s="189" t="str">
        <f>IF(ROW()&lt;=B$3,INDEX(FP!E:E,B$2+ROW()-1),"")</f>
        <v/>
      </c>
      <c r="D14" s="176" t="str">
        <f>IF(ROW()&lt;=B$3,INDEX(FP!F:F,B$2+ROW()-1),"")</f>
        <v/>
      </c>
      <c r="E14" s="176"/>
      <c r="F14" s="176" t="str">
        <f>IF(ROW()&lt;=B$3,INDEX(FP!G:G,B$2+ROW()-1),"")</f>
        <v/>
      </c>
      <c r="G14" s="176"/>
      <c r="H14" s="177" t="str">
        <f>IF(ROW()&lt;=B$3,INDEX(FP!C:C,B$2+ROW()-1),"")</f>
        <v/>
      </c>
      <c r="I14" s="178" t="str">
        <f t="shared" si="0"/>
        <v/>
      </c>
      <c r="J14" s="178" t="str">
        <f t="shared" si="1"/>
        <v/>
      </c>
      <c r="K14" s="179" t="str">
        <f t="shared" si="2"/>
        <v/>
      </c>
      <c r="L14" s="180">
        <v>99</v>
      </c>
      <c r="M14" s="183" t="s">
        <v>371</v>
      </c>
      <c r="N14" s="184" t="s">
        <v>415</v>
      </c>
      <c r="S14" s="181"/>
      <c r="T14" s="181"/>
      <c r="U14" s="181"/>
      <c r="V14" s="181"/>
      <c r="W14" s="181"/>
      <c r="X14" s="181"/>
      <c r="Y14" s="181"/>
    </row>
    <row r="15" spans="1:25" s="168" customFormat="1" hidden="1">
      <c r="A15" s="177" t="str">
        <f>IF(ROW()&lt;=B$3,INDEX(FP!F:F,B$2+ROW()-1)&amp;" - "&amp;INDEX(FP!C:C,B$2+ROW()-1),"")</f>
        <v/>
      </c>
      <c r="B15" s="177"/>
      <c r="C15" s="189" t="str">
        <f>IF(ROW()&lt;=B$3,INDEX(FP!E:E,B$2+ROW()-1),"")</f>
        <v/>
      </c>
      <c r="D15" s="176" t="str">
        <f>IF(ROW()&lt;=B$3,INDEX(FP!F:F,B$2+ROW()-1),"")</f>
        <v/>
      </c>
      <c r="E15" s="176"/>
      <c r="F15" s="176" t="str">
        <f>IF(ROW()&lt;=B$3,INDEX(FP!G:G,B$2+ROW()-1),"")</f>
        <v/>
      </c>
      <c r="G15" s="176"/>
      <c r="H15" s="177" t="str">
        <f>IF(ROW()&lt;=B$3,INDEX(FP!C:C,B$2+ROW()-1),"")</f>
        <v/>
      </c>
      <c r="I15" s="178" t="str">
        <f t="shared" si="0"/>
        <v/>
      </c>
      <c r="J15" s="178" t="str">
        <f t="shared" si="1"/>
        <v/>
      </c>
      <c r="K15" s="179" t="str">
        <f t="shared" si="2"/>
        <v/>
      </c>
      <c r="L15" s="180">
        <v>99</v>
      </c>
      <c r="M15" s="186" t="str">
        <f>$A14</f>
        <v/>
      </c>
      <c r="N15" s="187">
        <v>99</v>
      </c>
      <c r="Q15" s="181"/>
      <c r="R15" s="181"/>
      <c r="S15" s="181"/>
      <c r="T15" s="181"/>
      <c r="U15" s="181"/>
      <c r="V15" s="181"/>
      <c r="W15" s="181"/>
      <c r="X15" s="181"/>
      <c r="Y15" s="181"/>
    </row>
    <row r="16" spans="1:25" s="168" customFormat="1" hidden="1">
      <c r="A16" s="177" t="str">
        <f>IF(ROW()&lt;=B$3,INDEX(FP!F:F,B$2+ROW()-1)&amp;" - "&amp;INDEX(FP!C:C,B$2+ROW()-1),"")</f>
        <v/>
      </c>
      <c r="B16" s="177"/>
      <c r="C16" s="189" t="str">
        <f>IF(ROW()&lt;=B$3,INDEX(FP!E:E,B$2+ROW()-1),"")</f>
        <v/>
      </c>
      <c r="D16" s="176" t="str">
        <f>IF(ROW()&lt;=B$3,INDEX(FP!F:F,B$2+ROW()-1),"")</f>
        <v/>
      </c>
      <c r="E16" s="176"/>
      <c r="F16" s="176" t="str">
        <f>IF(ROW()&lt;=B$3,INDEX(FP!G:G,B$2+ROW()-1),"")</f>
        <v/>
      </c>
      <c r="G16" s="176"/>
      <c r="H16" s="177" t="str">
        <f>IF(ROW()&lt;=B$3,INDEX(FP!C:C,B$2+ROW()-1),"")</f>
        <v/>
      </c>
      <c r="I16" s="178" t="str">
        <f t="shared" si="0"/>
        <v/>
      </c>
      <c r="J16" s="178" t="str">
        <f t="shared" si="1"/>
        <v/>
      </c>
      <c r="K16" s="179" t="str">
        <f t="shared" si="2"/>
        <v/>
      </c>
      <c r="L16" s="180">
        <v>99</v>
      </c>
      <c r="M16" s="190" t="s">
        <v>371</v>
      </c>
      <c r="N16" s="191" t="s">
        <v>415</v>
      </c>
      <c r="O16" s="181"/>
      <c r="P16" s="181"/>
      <c r="Q16" s="181"/>
      <c r="R16" s="181"/>
      <c r="S16" s="181"/>
      <c r="T16" s="181"/>
      <c r="U16" s="181"/>
      <c r="V16" s="181"/>
      <c r="W16" s="181"/>
      <c r="X16" s="181"/>
      <c r="Y16" s="181"/>
    </row>
    <row r="17" spans="1:25" s="168" customFormat="1" hidden="1">
      <c r="A17" s="177" t="str">
        <f>IF(ROW()&lt;=B$3,INDEX(FP!F:F,B$2+ROW()-1)&amp;" - "&amp;INDEX(FP!C:C,B$2+ROW()-1),"")</f>
        <v/>
      </c>
      <c r="B17" s="177"/>
      <c r="C17" s="189" t="str">
        <f>IF(ROW()&lt;=B$3,INDEX(FP!E:E,B$2+ROW()-1),"")</f>
        <v/>
      </c>
      <c r="D17" s="176" t="str">
        <f>IF(ROW()&lt;=B$3,INDEX(FP!F:F,B$2+ROW()-1),"")</f>
        <v/>
      </c>
      <c r="E17" s="176"/>
      <c r="F17" s="176" t="str">
        <f>IF(ROW()&lt;=B$3,INDEX(FP!G:G,B$2+ROW()-1),"")</f>
        <v/>
      </c>
      <c r="G17" s="176"/>
      <c r="H17" s="177" t="str">
        <f>IF(ROW()&lt;=B$3,INDEX(FP!C:C,B$2+ROW()-1),"")</f>
        <v/>
      </c>
      <c r="I17" s="178" t="str">
        <f t="shared" si="0"/>
        <v/>
      </c>
      <c r="J17" s="178" t="str">
        <f t="shared" si="1"/>
        <v/>
      </c>
      <c r="K17" s="179" t="str">
        <f t="shared" si="2"/>
        <v/>
      </c>
      <c r="L17" s="180">
        <v>99</v>
      </c>
      <c r="M17" s="192" t="str">
        <f>$A16</f>
        <v/>
      </c>
      <c r="N17" s="193">
        <v>99</v>
      </c>
      <c r="O17" s="181"/>
      <c r="P17" s="181"/>
      <c r="Q17" s="181"/>
      <c r="R17" s="181"/>
      <c r="S17" s="181"/>
      <c r="T17" s="181"/>
      <c r="U17" s="181"/>
      <c r="V17" s="181"/>
      <c r="W17" s="181"/>
      <c r="X17" s="181"/>
      <c r="Y17" s="181"/>
    </row>
    <row r="18" spans="1:25" s="168" customFormat="1" hidden="1">
      <c r="A18" s="177" t="str">
        <f>IF(ROW()&lt;=B$3,INDEX(FP!F:F,B$2+ROW()-1)&amp;" - "&amp;INDEX(FP!C:C,B$2+ROW()-1),"")</f>
        <v/>
      </c>
      <c r="B18" s="177"/>
      <c r="C18" s="189" t="str">
        <f>IF(ROW()&lt;=B$3,INDEX(FP!E:E,B$2+ROW()-1),"")</f>
        <v/>
      </c>
      <c r="D18" s="176" t="str">
        <f>IF(ROW()&lt;=B$3,INDEX(FP!F:F,B$2+ROW()-1),"")</f>
        <v/>
      </c>
      <c r="E18" s="176"/>
      <c r="F18" s="176" t="str">
        <f>IF(ROW()&lt;=B$3,INDEX(FP!G:G,B$2+ROW()-1),"")</f>
        <v/>
      </c>
      <c r="G18" s="176"/>
      <c r="H18" s="177" t="str">
        <f>IF(ROW()&lt;=B$3,INDEX(FP!C:C,B$2+ROW()-1),"")</f>
        <v/>
      </c>
      <c r="I18" s="178" t="str">
        <f t="shared" si="0"/>
        <v/>
      </c>
      <c r="J18" s="178" t="str">
        <f t="shared" si="1"/>
        <v/>
      </c>
      <c r="K18" s="179" t="str">
        <f t="shared" si="2"/>
        <v/>
      </c>
      <c r="L18" s="180">
        <v>99</v>
      </c>
      <c r="M18" s="183" t="s">
        <v>371</v>
      </c>
      <c r="N18" s="184" t="s">
        <v>415</v>
      </c>
      <c r="Q18" s="181"/>
      <c r="R18" s="181"/>
      <c r="S18" s="181"/>
      <c r="T18" s="181"/>
      <c r="U18" s="181"/>
      <c r="V18" s="181"/>
      <c r="W18" s="181"/>
      <c r="X18" s="181"/>
      <c r="Y18" s="181"/>
    </row>
    <row r="19" spans="1:25" s="168" customFormat="1" hidden="1">
      <c r="A19" s="177" t="str">
        <f>IF(ROW()&lt;=B$3,INDEX(FP!F:F,B$2+ROW()-1)&amp;" - "&amp;INDEX(FP!C:C,B$2+ROW()-1),"")</f>
        <v/>
      </c>
      <c r="B19" s="177"/>
      <c r="C19" s="189" t="str">
        <f>IF(ROW()&lt;=B$3,INDEX(FP!E:E,B$2+ROW()-1),"")</f>
        <v/>
      </c>
      <c r="D19" s="176" t="str">
        <f>IF(ROW()&lt;=B$3,INDEX(FP!F:F,B$2+ROW()-1),"")</f>
        <v/>
      </c>
      <c r="E19" s="176"/>
      <c r="F19" s="176" t="str">
        <f>IF(ROW()&lt;=B$3,INDEX(FP!G:G,B$2+ROW()-1),"")</f>
        <v/>
      </c>
      <c r="G19" s="176"/>
      <c r="H19" s="177" t="str">
        <f>IF(ROW()&lt;=B$3,INDEX(FP!C:C,B$2+ROW()-1),"")</f>
        <v/>
      </c>
      <c r="I19" s="178" t="str">
        <f t="shared" si="0"/>
        <v/>
      </c>
      <c r="J19" s="178" t="str">
        <f t="shared" si="1"/>
        <v/>
      </c>
      <c r="K19" s="179" t="str">
        <f t="shared" si="2"/>
        <v/>
      </c>
      <c r="L19" s="180">
        <v>99</v>
      </c>
      <c r="M19" s="196" t="str">
        <f>$A18</f>
        <v/>
      </c>
      <c r="N19" s="197">
        <v>99</v>
      </c>
      <c r="S19" s="181"/>
      <c r="T19" s="181"/>
      <c r="U19" s="181"/>
      <c r="V19" s="181"/>
      <c r="W19" s="181"/>
      <c r="X19" s="181"/>
      <c r="Y19" s="181"/>
    </row>
    <row r="20" spans="1:25" s="168" customFormat="1" hidden="1">
      <c r="A20" s="177" t="str">
        <f>IF(ROW()&lt;=B$3,INDEX(FP!F:F,B$2+ROW()-1)&amp;" - "&amp;INDEX(FP!C:C,B$2+ROW()-1),"")</f>
        <v/>
      </c>
      <c r="B20" s="177"/>
      <c r="C20" s="189" t="str">
        <f>IF(ROW()&lt;=B$3,INDEX(FP!E:E,B$2+ROW()-1),"")</f>
        <v/>
      </c>
      <c r="D20" s="176" t="str">
        <f>IF(ROW()&lt;=B$3,INDEX(FP!F:F,B$2+ROW()-1),"")</f>
        <v/>
      </c>
      <c r="E20" s="176"/>
      <c r="F20" s="176" t="str">
        <f>IF(ROW()&lt;=B$3,INDEX(FP!G:G,B$2+ROW()-1),"")</f>
        <v/>
      </c>
      <c r="G20" s="176"/>
      <c r="H20" s="177" t="str">
        <f>IF(ROW()&lt;=B$3,INDEX(FP!C:C,B$2+ROW()-1),"")</f>
        <v/>
      </c>
      <c r="I20" s="178" t="str">
        <f t="shared" si="0"/>
        <v/>
      </c>
      <c r="J20" s="178" t="str">
        <f t="shared" si="1"/>
        <v/>
      </c>
      <c r="K20" s="179" t="str">
        <f t="shared" si="2"/>
        <v/>
      </c>
      <c r="L20" s="180">
        <v>99</v>
      </c>
      <c r="M20" s="190" t="s">
        <v>371</v>
      </c>
      <c r="N20" s="191" t="s">
        <v>415</v>
      </c>
      <c r="O20" s="181"/>
      <c r="P20" s="181"/>
      <c r="U20" s="181"/>
      <c r="V20" s="181"/>
      <c r="W20" s="181"/>
      <c r="X20" s="181"/>
      <c r="Y20" s="181"/>
    </row>
    <row r="21" spans="1:25" s="168" customFormat="1" hidden="1">
      <c r="A21" s="177" t="str">
        <f>IF(ROW()&lt;=B$3,INDEX(FP!F:F,B$2+ROW()-1)&amp;" - "&amp;INDEX(FP!C:C,B$2+ROW()-1),"")</f>
        <v/>
      </c>
      <c r="B21" s="177"/>
      <c r="C21" s="189" t="str">
        <f>IF(ROW()&lt;=B$3,INDEX(FP!E:E,B$2+ROW()-1),"")</f>
        <v/>
      </c>
      <c r="D21" s="176" t="str">
        <f>IF(ROW()&lt;=B$3,INDEX(FP!F:F,B$2+ROW()-1),"")</f>
        <v/>
      </c>
      <c r="E21" s="176"/>
      <c r="F21" s="176" t="str">
        <f>IF(ROW()&lt;=B$3,INDEX(FP!G:G,B$2+ROW()-1),"")</f>
        <v/>
      </c>
      <c r="G21" s="176"/>
      <c r="H21" s="177" t="str">
        <f>IF(ROW()&lt;=B$3,INDEX(FP!C:C,B$2+ROW()-1),"")</f>
        <v/>
      </c>
      <c r="I21" s="178" t="str">
        <f t="shared" si="0"/>
        <v/>
      </c>
      <c r="J21" s="178" t="str">
        <f t="shared" si="1"/>
        <v/>
      </c>
      <c r="K21" s="179" t="str">
        <f t="shared" si="2"/>
        <v/>
      </c>
      <c r="L21" s="180">
        <v>99</v>
      </c>
      <c r="M21" s="192" t="str">
        <f>$A20</f>
        <v/>
      </c>
      <c r="N21" s="193">
        <v>99</v>
      </c>
      <c r="O21" s="181"/>
      <c r="P21" s="181"/>
      <c r="Q21" s="181"/>
      <c r="R21" s="181"/>
      <c r="W21" s="181"/>
      <c r="X21" s="181"/>
      <c r="Y21" s="181"/>
    </row>
    <row r="22" spans="1:25" s="168" customFormat="1" hidden="1">
      <c r="A22" s="177" t="str">
        <f>IF(ROW()&lt;=B$3,INDEX(FP!F:F,B$2+ROW()-1)&amp;" - "&amp;INDEX(FP!C:C,B$2+ROW()-1),"")</f>
        <v/>
      </c>
      <c r="B22" s="177"/>
      <c r="C22" s="189" t="str">
        <f>IF(ROW()&lt;=B$3,INDEX(FP!E:E,B$2+ROW()-1),"")</f>
        <v/>
      </c>
      <c r="D22" s="176" t="str">
        <f>IF(ROW()&lt;=B$3,INDEX(FP!F:F,B$2+ROW()-1),"")</f>
        <v/>
      </c>
      <c r="E22" s="176"/>
      <c r="F22" s="176" t="str">
        <f>IF(ROW()&lt;=B$3,INDEX(FP!G:G,B$2+ROW()-1),"")</f>
        <v/>
      </c>
      <c r="G22" s="176"/>
      <c r="H22" s="177" t="str">
        <f>IF(ROW()&lt;=B$3,INDEX(FP!C:C,B$2+ROW()-1),"")</f>
        <v/>
      </c>
      <c r="I22" s="178" t="str">
        <f t="shared" si="0"/>
        <v/>
      </c>
      <c r="J22" s="178" t="str">
        <f t="shared" si="1"/>
        <v/>
      </c>
      <c r="K22" s="179" t="str">
        <f t="shared" si="2"/>
        <v/>
      </c>
      <c r="L22" s="180">
        <v>99</v>
      </c>
      <c r="M22" s="198" t="s">
        <v>371</v>
      </c>
      <c r="N22" s="199" t="s">
        <v>415</v>
      </c>
      <c r="O22" s="181"/>
      <c r="P22" s="181"/>
      <c r="Q22" s="181"/>
      <c r="R22" s="181"/>
      <c r="S22" s="181"/>
      <c r="T22" s="181"/>
      <c r="Y22" s="181"/>
    </row>
    <row r="23" spans="1:25" s="168" customFormat="1" hidden="1">
      <c r="A23" s="177" t="str">
        <f>IF(ROW()&lt;=B$3,INDEX(FP!F:F,B$2+ROW()-1)&amp;" - "&amp;INDEX(FP!C:C,B$2+ROW()-1),"")</f>
        <v/>
      </c>
      <c r="B23" s="177"/>
      <c r="C23" s="189" t="str">
        <f>IF(ROW()&lt;=B$3,INDEX(FP!E:E,B$2+ROW()-1),"")</f>
        <v/>
      </c>
      <c r="D23" s="176" t="str">
        <f>IF(ROW()&lt;=B$3,INDEX(FP!F:F,B$2+ROW()-1),"")</f>
        <v/>
      </c>
      <c r="E23" s="176"/>
      <c r="F23" s="176" t="str">
        <f>IF(ROW()&lt;=B$3,INDEX(FP!G:G,B$2+ROW()-1),"")</f>
        <v/>
      </c>
      <c r="G23" s="176"/>
      <c r="H23" s="177" t="str">
        <f>IF(ROW()&lt;=B$3,INDEX(FP!C:C,B$2+ROW()-1),"")</f>
        <v/>
      </c>
      <c r="I23" s="178" t="str">
        <f t="shared" si="0"/>
        <v/>
      </c>
      <c r="J23" s="178" t="str">
        <f t="shared" si="1"/>
        <v/>
      </c>
      <c r="K23" s="179" t="str">
        <f t="shared" si="2"/>
        <v/>
      </c>
      <c r="L23" s="180">
        <v>99</v>
      </c>
      <c r="M23" s="200" t="str">
        <f>$A22</f>
        <v/>
      </c>
      <c r="N23" s="200">
        <v>99</v>
      </c>
      <c r="O23" s="181"/>
      <c r="P23" s="181"/>
      <c r="Q23" s="181"/>
      <c r="R23" s="181"/>
      <c r="S23" s="181"/>
      <c r="T23" s="181"/>
      <c r="Y23" s="181"/>
    </row>
    <row r="24" spans="1:25" s="168" customFormat="1" hidden="1">
      <c r="A24" s="177" t="str">
        <f>IF(ROW()&lt;=B$3,INDEX(FP!F:F,B$2+ROW()-1)&amp;" - "&amp;INDEX(FP!C:C,B$2+ROW()-1),"")</f>
        <v/>
      </c>
      <c r="B24" s="177"/>
      <c r="C24" s="189" t="str">
        <f>IF(ROW()&lt;=B$3,INDEX(FP!E:E,B$2+ROW()-1),"")</f>
        <v/>
      </c>
      <c r="D24" s="176" t="str">
        <f>IF(ROW()&lt;=B$3,INDEX(FP!F:F,B$2+ROW()-1),"")</f>
        <v/>
      </c>
      <c r="E24" s="176"/>
      <c r="F24" s="176" t="str">
        <f>IF(ROW()&lt;=B$3,INDEX(FP!G:G,B$2+ROW()-1),"")</f>
        <v/>
      </c>
      <c r="G24" s="176"/>
      <c r="H24" s="177" t="str">
        <f>IF(ROW()&lt;=B$3,INDEX(FP!C:C,B$2+ROW()-1),"")</f>
        <v/>
      </c>
      <c r="I24" s="178" t="str">
        <f t="shared" si="0"/>
        <v/>
      </c>
      <c r="J24" s="178" t="str">
        <f t="shared" si="1"/>
        <v/>
      </c>
      <c r="K24" s="179" t="str">
        <f t="shared" si="2"/>
        <v/>
      </c>
      <c r="L24" s="180">
        <v>99</v>
      </c>
      <c r="M24" s="190" t="s">
        <v>371</v>
      </c>
      <c r="N24" s="191" t="s">
        <v>415</v>
      </c>
      <c r="O24" s="181"/>
      <c r="P24" s="181"/>
      <c r="Q24" s="181"/>
      <c r="R24" s="181"/>
      <c r="W24" s="181"/>
      <c r="X24" s="181"/>
      <c r="Y24" s="181"/>
    </row>
    <row r="25" spans="1:25" s="168" customFormat="1" hidden="1">
      <c r="A25" s="177" t="str">
        <f>IF(ROW()&lt;=B$3,INDEX(FP!F:F,B$2+ROW()-1)&amp;" - "&amp;INDEX(FP!C:C,B$2+ROW()-1),"")</f>
        <v/>
      </c>
      <c r="B25" s="177"/>
      <c r="C25" s="189" t="str">
        <f>IF(ROW()&lt;=B$3,INDEX(FP!E:E,B$2+ROW()-1),"")</f>
        <v/>
      </c>
      <c r="D25" s="176" t="str">
        <f>IF(ROW()&lt;=B$3,INDEX(FP!F:F,B$2+ROW()-1),"")</f>
        <v/>
      </c>
      <c r="E25" s="176"/>
      <c r="F25" s="176" t="str">
        <f>IF(ROW()&lt;=B$3,INDEX(FP!G:G,B$2+ROW()-1),"")</f>
        <v/>
      </c>
      <c r="G25" s="176"/>
      <c r="H25" s="177" t="str">
        <f>IF(ROW()&lt;=B$3,INDEX(FP!C:C,B$2+ROW()-1),"")</f>
        <v/>
      </c>
      <c r="I25" s="178" t="str">
        <f t="shared" si="0"/>
        <v/>
      </c>
      <c r="J25" s="178" t="str">
        <f t="shared" si="1"/>
        <v/>
      </c>
      <c r="K25" s="179" t="str">
        <f t="shared" si="2"/>
        <v/>
      </c>
      <c r="L25" s="180">
        <v>99</v>
      </c>
      <c r="M25" s="192" t="str">
        <f>$A24</f>
        <v/>
      </c>
      <c r="N25" s="193">
        <v>99</v>
      </c>
      <c r="O25" s="181"/>
      <c r="P25" s="181"/>
      <c r="U25" s="181"/>
      <c r="V25" s="181"/>
      <c r="W25" s="181"/>
      <c r="X25" s="181"/>
      <c r="Y25" s="181"/>
    </row>
    <row r="26" spans="1:25" s="168" customFormat="1" hidden="1">
      <c r="A26" s="177" t="str">
        <f>IF(ROW()&lt;=B$3,INDEX(FP!F:F,B$2+ROW()-1)&amp;" - "&amp;INDEX(FP!C:C,B$2+ROW()-1),"")</f>
        <v/>
      </c>
      <c r="B26" s="177"/>
      <c r="C26" s="189" t="str">
        <f>IF(ROW()&lt;=B$3,INDEX(FP!E:E,B$2+ROW()-1),"")</f>
        <v/>
      </c>
      <c r="D26" s="176" t="str">
        <f>IF(ROW()&lt;=B$3,INDEX(FP!F:F,B$2+ROW()-1),"")</f>
        <v/>
      </c>
      <c r="E26" s="176"/>
      <c r="F26" s="176" t="str">
        <f>IF(ROW()&lt;=B$3,INDEX(FP!G:G,B$2+ROW()-1),"")</f>
        <v/>
      </c>
      <c r="G26" s="176"/>
      <c r="H26" s="177" t="str">
        <f>IF(ROW()&lt;=B$3,INDEX(FP!C:C,B$2+ROW()-1),"")</f>
        <v/>
      </c>
      <c r="I26" s="178" t="str">
        <f t="shared" si="0"/>
        <v/>
      </c>
      <c r="J26" s="178" t="str">
        <f t="shared" si="1"/>
        <v/>
      </c>
      <c r="K26" s="179" t="str">
        <f t="shared" si="2"/>
        <v/>
      </c>
      <c r="L26" s="180">
        <v>99</v>
      </c>
      <c r="M26" s="198" t="s">
        <v>371</v>
      </c>
      <c r="N26" s="199" t="s">
        <v>415</v>
      </c>
      <c r="S26" s="181"/>
      <c r="T26" s="181"/>
      <c r="U26" s="181"/>
      <c r="V26" s="181"/>
      <c r="W26" s="181"/>
      <c r="X26" s="181"/>
      <c r="Y26" s="181"/>
    </row>
    <row r="27" spans="1:25" s="168" customFormat="1" hidden="1">
      <c r="A27" s="177" t="str">
        <f>IF(ROW()&lt;=B$3,INDEX(FP!F:F,B$2+ROW()-1)&amp;" - "&amp;INDEX(FP!C:C,B$2+ROW()-1),"")</f>
        <v/>
      </c>
      <c r="B27" s="177"/>
      <c r="C27" s="189" t="str">
        <f>IF(ROW()&lt;=B$3,INDEX(FP!E:E,B$2+ROW()-1),"")</f>
        <v/>
      </c>
      <c r="D27" s="176" t="str">
        <f>IF(ROW()&lt;=B$3,INDEX(FP!F:F,B$2+ROW()-1),"")</f>
        <v/>
      </c>
      <c r="E27" s="176"/>
      <c r="F27" s="176" t="str">
        <f>IF(ROW()&lt;=B$3,INDEX(FP!G:G,B$2+ROW()-1),"")</f>
        <v/>
      </c>
      <c r="G27" s="176"/>
      <c r="H27" s="177" t="str">
        <f>IF(ROW()&lt;=B$3,INDEX(FP!C:C,B$2+ROW()-1),"")</f>
        <v/>
      </c>
      <c r="I27" s="178" t="str">
        <f t="shared" si="0"/>
        <v/>
      </c>
      <c r="J27" s="178" t="str">
        <f t="shared" si="1"/>
        <v/>
      </c>
      <c r="K27" s="179" t="str">
        <f t="shared" si="2"/>
        <v/>
      </c>
      <c r="L27" s="180">
        <v>99</v>
      </c>
      <c r="M27" s="200" t="str">
        <f>$A26</f>
        <v/>
      </c>
      <c r="N27" s="200">
        <v>99</v>
      </c>
      <c r="Q27" s="181"/>
      <c r="R27" s="181"/>
      <c r="S27" s="181"/>
      <c r="T27" s="181"/>
      <c r="U27" s="181"/>
      <c r="V27" s="181"/>
      <c r="W27" s="181"/>
      <c r="X27" s="181"/>
      <c r="Y27" s="181"/>
    </row>
    <row r="28" spans="1:25" s="168" customFormat="1" hidden="1">
      <c r="A28" s="177" t="str">
        <f>IF(ROW()&lt;=B$3,INDEX(FP!F:F,B$2+ROW()-1)&amp;" - "&amp;INDEX(FP!C:C,B$2+ROW()-1),"")</f>
        <v/>
      </c>
      <c r="B28" s="177"/>
      <c r="C28" s="189" t="str">
        <f>IF(ROW()&lt;=B$3,INDEX(FP!E:E,B$2+ROW()-1),"")</f>
        <v/>
      </c>
      <c r="D28" s="176" t="str">
        <f>IF(ROW()&lt;=B$3,INDEX(FP!F:F,B$2+ROW()-1),"")</f>
        <v/>
      </c>
      <c r="E28" s="176"/>
      <c r="F28" s="176" t="str">
        <f>IF(ROW()&lt;=B$3,INDEX(FP!G:G,B$2+ROW()-1),"")</f>
        <v/>
      </c>
      <c r="G28" s="176"/>
      <c r="H28" s="177" t="str">
        <f>IF(ROW()&lt;=B$3,INDEX(FP!C:C,B$2+ROW()-1),"")</f>
        <v/>
      </c>
      <c r="I28" s="178" t="str">
        <f t="shared" si="0"/>
        <v/>
      </c>
      <c r="J28" s="178" t="str">
        <f t="shared" si="1"/>
        <v/>
      </c>
      <c r="K28" s="179" t="str">
        <f t="shared" si="2"/>
        <v/>
      </c>
      <c r="L28" s="180">
        <v>99</v>
      </c>
      <c r="M28" s="190" t="s">
        <v>371</v>
      </c>
      <c r="N28" s="191" t="s">
        <v>415</v>
      </c>
      <c r="O28" s="181"/>
      <c r="P28" s="181"/>
      <c r="Q28" s="181"/>
      <c r="R28" s="181"/>
      <c r="S28" s="181"/>
      <c r="T28" s="181"/>
      <c r="U28" s="181"/>
      <c r="V28" s="181"/>
      <c r="W28" s="181"/>
      <c r="X28" s="181"/>
      <c r="Y28" s="181"/>
    </row>
    <row r="29" spans="1:25" s="168" customFormat="1" hidden="1">
      <c r="A29" s="177" t="str">
        <f>IF(ROW()&lt;=B$3,INDEX(FP!F:F,B$2+ROW()-1)&amp;" - "&amp;INDEX(FP!C:C,B$2+ROW()-1),"")</f>
        <v/>
      </c>
      <c r="B29" s="177"/>
      <c r="C29" s="189" t="str">
        <f>IF(ROW()&lt;=B$3,INDEX(FP!E:E,B$2+ROW()-1),"")</f>
        <v/>
      </c>
      <c r="D29" s="176" t="str">
        <f>IF(ROW()&lt;=B$3,INDEX(FP!F:F,B$2+ROW()-1),"")</f>
        <v/>
      </c>
      <c r="E29" s="176"/>
      <c r="F29" s="176" t="str">
        <f>IF(ROW()&lt;=B$3,INDEX(FP!G:G,B$2+ROW()-1),"")</f>
        <v/>
      </c>
      <c r="G29" s="176"/>
      <c r="H29" s="177" t="str">
        <f>IF(ROW()&lt;=B$3,INDEX(FP!C:C,B$2+ROW()-1),"")</f>
        <v/>
      </c>
      <c r="I29" s="178" t="str">
        <f t="shared" si="0"/>
        <v/>
      </c>
      <c r="J29" s="178" t="str">
        <f t="shared" si="1"/>
        <v/>
      </c>
      <c r="K29" s="179" t="str">
        <f t="shared" si="2"/>
        <v/>
      </c>
      <c r="L29" s="180">
        <v>99</v>
      </c>
      <c r="M29" s="192" t="str">
        <f>$A28</f>
        <v/>
      </c>
      <c r="N29" s="193">
        <v>99</v>
      </c>
      <c r="O29" s="181"/>
      <c r="P29" s="181"/>
      <c r="Q29" s="181"/>
      <c r="R29" s="181"/>
      <c r="S29" s="181"/>
      <c r="T29" s="181"/>
      <c r="U29" s="181"/>
      <c r="V29" s="181"/>
      <c r="W29" s="181"/>
      <c r="X29" s="181"/>
      <c r="Y29" s="181"/>
    </row>
    <row r="30" spans="1:25" s="168" customFormat="1" hidden="1">
      <c r="A30" s="177" t="str">
        <f>IF(ROW()&lt;=B$3,INDEX(FP!F:F,B$2+ROW()-1)&amp;" - "&amp;INDEX(FP!C:C,B$2+ROW()-1),"")</f>
        <v/>
      </c>
      <c r="B30" s="177"/>
      <c r="C30" s="189" t="str">
        <f>IF(ROW()&lt;=B$3,INDEX(FP!E:E,B$2+ROW()-1),"")</f>
        <v/>
      </c>
      <c r="D30" s="176" t="str">
        <f>IF(ROW()&lt;=B$3,INDEX(FP!F:F,B$2+ROW()-1),"")</f>
        <v/>
      </c>
      <c r="E30" s="176"/>
      <c r="F30" s="176" t="str">
        <f>IF(ROW()&lt;=B$3,INDEX(FP!G:G,B$2+ROW()-1),"")</f>
        <v/>
      </c>
      <c r="G30" s="176"/>
      <c r="H30" s="177" t="str">
        <f>IF(ROW()&lt;=B$3,INDEX(FP!C:C,B$2+ROW()-1),"")</f>
        <v/>
      </c>
      <c r="I30" s="178" t="str">
        <f t="shared" si="0"/>
        <v/>
      </c>
      <c r="J30" s="178" t="str">
        <f t="shared" si="1"/>
        <v/>
      </c>
      <c r="K30" s="179" t="str">
        <f t="shared" si="2"/>
        <v/>
      </c>
      <c r="L30" s="180">
        <v>99</v>
      </c>
      <c r="M30" s="198" t="s">
        <v>371</v>
      </c>
      <c r="N30" s="199" t="s">
        <v>415</v>
      </c>
      <c r="Q30" s="181"/>
      <c r="R30" s="181"/>
      <c r="S30" s="181"/>
      <c r="T30" s="181"/>
      <c r="U30" s="181"/>
      <c r="V30" s="181"/>
      <c r="W30" s="181"/>
      <c r="X30" s="181"/>
      <c r="Y30" s="181"/>
    </row>
    <row r="31" spans="1:25" s="168" customFormat="1" hidden="1">
      <c r="A31" s="177" t="str">
        <f>IF(ROW()&lt;=B$3,INDEX(FP!F:F,B$2+ROW()-1)&amp;" - "&amp;INDEX(FP!C:C,B$2+ROW()-1),"")</f>
        <v/>
      </c>
      <c r="B31" s="177"/>
      <c r="C31" s="189" t="str">
        <f>IF(ROW()&lt;=B$3,INDEX(FP!E:E,B$2+ROW()-1),"")</f>
        <v/>
      </c>
      <c r="D31" s="176" t="str">
        <f>IF(ROW()&lt;=B$3,INDEX(FP!F:F,B$2+ROW()-1),"")</f>
        <v/>
      </c>
      <c r="E31" s="176"/>
      <c r="F31" s="176" t="str">
        <f>IF(ROW()&lt;=B$3,INDEX(FP!G:G,B$2+ROW()-1),"")</f>
        <v/>
      </c>
      <c r="G31" s="176"/>
      <c r="H31" s="177" t="str">
        <f>IF(ROW()&lt;=B$3,INDEX(FP!C:C,B$2+ROW()-1),"")</f>
        <v/>
      </c>
      <c r="I31" s="178" t="str">
        <f t="shared" si="0"/>
        <v/>
      </c>
      <c r="J31" s="178" t="str">
        <f t="shared" si="1"/>
        <v/>
      </c>
      <c r="K31" s="179" t="str">
        <f t="shared" si="2"/>
        <v/>
      </c>
      <c r="L31" s="180">
        <v>99</v>
      </c>
      <c r="M31" s="200" t="str">
        <f>$A30</f>
        <v/>
      </c>
      <c r="N31" s="200">
        <v>99</v>
      </c>
      <c r="S31" s="181"/>
      <c r="T31" s="181"/>
      <c r="U31" s="181"/>
      <c r="V31" s="181"/>
      <c r="W31" s="181"/>
      <c r="X31" s="181"/>
      <c r="Y31" s="181"/>
    </row>
    <row r="32" spans="1:25" s="168" customFormat="1" hidden="1">
      <c r="A32" s="177" t="str">
        <f>IF(ROW()&lt;=B$3,INDEX(FP!F:F,B$2+ROW()-1)&amp;" - "&amp;INDEX(FP!C:C,B$2+ROW()-1),"")</f>
        <v/>
      </c>
      <c r="B32" s="177"/>
      <c r="C32" s="189" t="str">
        <f>IF(ROW()&lt;=B$3,INDEX(FP!E:E,B$2+ROW()-1),"")</f>
        <v/>
      </c>
      <c r="D32" s="176" t="str">
        <f>IF(ROW()&lt;=B$3,INDEX(FP!F:F,B$2+ROW()-1),"")</f>
        <v/>
      </c>
      <c r="E32" s="176"/>
      <c r="F32" s="176" t="str">
        <f>IF(ROW()&lt;=B$3,INDEX(FP!G:G,B$2+ROW()-1),"")</f>
        <v/>
      </c>
      <c r="G32" s="176"/>
      <c r="H32" s="177" t="str">
        <f>IF(ROW()&lt;=B$3,INDEX(FP!C:C,B$2+ROW()-1),"")</f>
        <v/>
      </c>
      <c r="I32" s="178" t="str">
        <f t="shared" si="0"/>
        <v/>
      </c>
      <c r="J32" s="178" t="str">
        <f t="shared" si="1"/>
        <v/>
      </c>
      <c r="K32" s="179" t="str">
        <f t="shared" si="2"/>
        <v/>
      </c>
      <c r="L32" s="180">
        <v>99</v>
      </c>
      <c r="M32" s="190" t="s">
        <v>371</v>
      </c>
      <c r="N32" s="191" t="s">
        <v>415</v>
      </c>
      <c r="O32" s="181"/>
      <c r="P32" s="181"/>
      <c r="U32" s="181"/>
      <c r="V32" s="181"/>
      <c r="W32" s="181"/>
      <c r="X32" s="181"/>
      <c r="Y32" s="181"/>
    </row>
    <row r="33" spans="1:25" s="168" customFormat="1" hidden="1">
      <c r="A33" s="177" t="str">
        <f>IF(ROW()&lt;=B$3,INDEX(FP!F:F,B$2+ROW()-1)&amp;" - "&amp;INDEX(FP!C:C,B$2+ROW()-1),"")</f>
        <v/>
      </c>
      <c r="B33" s="177"/>
      <c r="C33" s="189" t="str">
        <f>IF(ROW()&lt;=B$3,INDEX(FP!E:E,B$2+ROW()-1),"")</f>
        <v/>
      </c>
      <c r="D33" s="176" t="str">
        <f>IF(ROW()&lt;=B$3,INDEX(FP!F:F,B$2+ROW()-1),"")</f>
        <v/>
      </c>
      <c r="E33" s="176"/>
      <c r="F33" s="176" t="str">
        <f>IF(ROW()&lt;=B$3,INDEX(FP!G:G,B$2+ROW()-1),"")</f>
        <v/>
      </c>
      <c r="G33" s="176"/>
      <c r="H33" s="177" t="str">
        <f>IF(ROW()&lt;=B$3,INDEX(FP!C:C,B$2+ROW()-1),"")</f>
        <v/>
      </c>
      <c r="I33" s="178" t="str">
        <f t="shared" ref="I33:I64" si="3">IF(ROW()&lt;=B$3,SUMIF(A$107:A$10042,A33,I$107:I$10042),"")</f>
        <v/>
      </c>
      <c r="J33" s="178" t="str">
        <f t="shared" ref="J33:J64" si="4">IF(ROW()&lt;=B$3,SUMIFS(I$103:I$50042,A$103:A$50042,K33,J$103:J$50042,L33),"")</f>
        <v/>
      </c>
      <c r="K33" s="179" t="str">
        <f t="shared" ref="K33:K64" si="5">$A33</f>
        <v/>
      </c>
      <c r="L33" s="180">
        <v>99</v>
      </c>
      <c r="M33" s="192" t="str">
        <f>$A32</f>
        <v/>
      </c>
      <c r="N33" s="193">
        <v>99</v>
      </c>
      <c r="O33" s="181"/>
      <c r="P33" s="181"/>
      <c r="Q33" s="181"/>
      <c r="R33" s="181"/>
      <c r="W33" s="181"/>
      <c r="X33" s="181"/>
      <c r="Y33" s="181"/>
    </row>
    <row r="34" spans="1:25" s="168" customFormat="1" hidden="1">
      <c r="A34" s="177" t="str">
        <f>IF(ROW()&lt;=B$3,INDEX(FP!F:F,B$2+ROW()-1)&amp;" - "&amp;INDEX(FP!C:C,B$2+ROW()-1),"")</f>
        <v/>
      </c>
      <c r="B34" s="177"/>
      <c r="C34" s="189" t="str">
        <f>IF(ROW()&lt;=B$3,INDEX(FP!E:E,B$2+ROW()-1),"")</f>
        <v/>
      </c>
      <c r="D34" s="176" t="str">
        <f>IF(ROW()&lt;=B$3,INDEX(FP!F:F,B$2+ROW()-1),"")</f>
        <v/>
      </c>
      <c r="E34" s="176"/>
      <c r="F34" s="176" t="str">
        <f>IF(ROW()&lt;=B$3,INDEX(FP!G:G,B$2+ROW()-1),"")</f>
        <v/>
      </c>
      <c r="G34" s="176"/>
      <c r="H34" s="177" t="str">
        <f>IF(ROW()&lt;=B$3,INDEX(FP!C:C,B$2+ROW()-1),"")</f>
        <v/>
      </c>
      <c r="I34" s="178" t="str">
        <f t="shared" si="3"/>
        <v/>
      </c>
      <c r="J34" s="178" t="str">
        <f t="shared" si="4"/>
        <v/>
      </c>
      <c r="K34" s="179" t="str">
        <f t="shared" si="5"/>
        <v/>
      </c>
      <c r="L34" s="180">
        <v>99</v>
      </c>
      <c r="M34" s="198" t="s">
        <v>371</v>
      </c>
      <c r="N34" s="199" t="s">
        <v>415</v>
      </c>
      <c r="O34" s="181"/>
      <c r="P34" s="181"/>
      <c r="Q34" s="181"/>
      <c r="R34" s="181"/>
      <c r="S34" s="181"/>
      <c r="T34" s="181"/>
      <c r="Y34" s="181"/>
    </row>
    <row r="35" spans="1:25" s="168" customFormat="1" hidden="1">
      <c r="A35" s="177" t="str">
        <f>IF(ROW()&lt;=B$3,INDEX(FP!F:F,B$2+ROW()-1)&amp;" - "&amp;INDEX(FP!C:C,B$2+ROW()-1),"")</f>
        <v/>
      </c>
      <c r="B35" s="177"/>
      <c r="C35" s="189" t="str">
        <f>IF(ROW()&lt;=B$3,INDEX(FP!E:E,B$2+ROW()-1),"")</f>
        <v/>
      </c>
      <c r="D35" s="176" t="str">
        <f>IF(ROW()&lt;=B$3,INDEX(FP!F:F,B$2+ROW()-1),"")</f>
        <v/>
      </c>
      <c r="E35" s="176"/>
      <c r="F35" s="176" t="str">
        <f>IF(ROW()&lt;=B$3,INDEX(FP!G:G,B$2+ROW()-1),"")</f>
        <v/>
      </c>
      <c r="G35" s="176"/>
      <c r="H35" s="177" t="str">
        <f>IF(ROW()&lt;=B$3,INDEX(FP!C:C,B$2+ROW()-1),"")</f>
        <v/>
      </c>
      <c r="I35" s="178" t="str">
        <f t="shared" si="3"/>
        <v/>
      </c>
      <c r="J35" s="178" t="str">
        <f t="shared" si="4"/>
        <v/>
      </c>
      <c r="K35" s="179" t="str">
        <f t="shared" si="5"/>
        <v/>
      </c>
      <c r="L35" s="180">
        <v>99</v>
      </c>
      <c r="M35" s="200" t="str">
        <f>$A34</f>
        <v/>
      </c>
      <c r="N35" s="200">
        <v>99</v>
      </c>
      <c r="O35" s="181"/>
      <c r="P35" s="181"/>
      <c r="Q35" s="181"/>
      <c r="R35" s="181"/>
      <c r="S35" s="181"/>
      <c r="T35" s="181"/>
      <c r="Y35" s="181"/>
    </row>
    <row r="36" spans="1:25" s="168" customFormat="1" hidden="1">
      <c r="A36" s="177" t="str">
        <f>IF(ROW()&lt;=B$3,INDEX(FP!F:F,B$2+ROW()-1)&amp;" - "&amp;INDEX(FP!C:C,B$2+ROW()-1),"")</f>
        <v/>
      </c>
      <c r="B36" s="177"/>
      <c r="C36" s="189" t="str">
        <f>IF(ROW()&lt;=B$3,INDEX(FP!E:E,B$2+ROW()-1),"")</f>
        <v/>
      </c>
      <c r="D36" s="176" t="str">
        <f>IF(ROW()&lt;=B$3,INDEX(FP!F:F,B$2+ROW()-1),"")</f>
        <v/>
      </c>
      <c r="E36" s="176"/>
      <c r="F36" s="176" t="str">
        <f>IF(ROW()&lt;=B$3,INDEX(FP!G:G,B$2+ROW()-1),"")</f>
        <v/>
      </c>
      <c r="G36" s="176"/>
      <c r="H36" s="177" t="str">
        <f>IF(ROW()&lt;=B$3,INDEX(FP!C:C,B$2+ROW()-1),"")</f>
        <v/>
      </c>
      <c r="I36" s="178" t="str">
        <f t="shared" si="3"/>
        <v/>
      </c>
      <c r="J36" s="178" t="str">
        <f t="shared" si="4"/>
        <v/>
      </c>
      <c r="K36" s="179" t="str">
        <f t="shared" si="5"/>
        <v/>
      </c>
      <c r="L36" s="180">
        <v>99</v>
      </c>
      <c r="M36" s="190" t="s">
        <v>371</v>
      </c>
      <c r="N36" s="191" t="s">
        <v>415</v>
      </c>
      <c r="O36" s="181"/>
      <c r="P36" s="181"/>
      <c r="Q36" s="181"/>
      <c r="R36" s="181"/>
      <c r="W36" s="181"/>
      <c r="X36" s="181"/>
      <c r="Y36" s="181"/>
    </row>
    <row r="37" spans="1:25" s="168" customFormat="1" hidden="1">
      <c r="A37" s="177" t="str">
        <f>IF(ROW()&lt;=B$3,INDEX(FP!F:F,B$2+ROW()-1)&amp;" - "&amp;INDEX(FP!C:C,B$2+ROW()-1),"")</f>
        <v/>
      </c>
      <c r="B37" s="177"/>
      <c r="C37" s="189" t="str">
        <f>IF(ROW()&lt;=B$3,INDEX(FP!E:E,B$2+ROW()-1),"")</f>
        <v/>
      </c>
      <c r="D37" s="176" t="str">
        <f>IF(ROW()&lt;=B$3,INDEX(FP!F:F,B$2+ROW()-1),"")</f>
        <v/>
      </c>
      <c r="E37" s="176"/>
      <c r="F37" s="176" t="str">
        <f>IF(ROW()&lt;=B$3,INDEX(FP!G:G,B$2+ROW()-1),"")</f>
        <v/>
      </c>
      <c r="G37" s="176"/>
      <c r="H37" s="177" t="str">
        <f>IF(ROW()&lt;=B$3,INDEX(FP!C:C,B$2+ROW()-1),"")</f>
        <v/>
      </c>
      <c r="I37" s="178" t="str">
        <f t="shared" si="3"/>
        <v/>
      </c>
      <c r="J37" s="178" t="str">
        <f t="shared" si="4"/>
        <v/>
      </c>
      <c r="K37" s="179" t="str">
        <f t="shared" si="5"/>
        <v/>
      </c>
      <c r="L37" s="180">
        <v>99</v>
      </c>
      <c r="M37" s="192" t="str">
        <f>$A36</f>
        <v/>
      </c>
      <c r="N37" s="193">
        <v>99</v>
      </c>
      <c r="O37" s="181"/>
      <c r="P37" s="181"/>
      <c r="U37" s="181"/>
      <c r="V37" s="181"/>
      <c r="W37" s="181"/>
      <c r="X37" s="181"/>
      <c r="Y37" s="181"/>
    </row>
    <row r="38" spans="1:25" s="168" customFormat="1" hidden="1">
      <c r="A38" s="177" t="str">
        <f>IF(ROW()&lt;=B$3,INDEX(FP!F:F,B$2+ROW()-1)&amp;" - "&amp;INDEX(FP!C:C,B$2+ROW()-1),"")</f>
        <v/>
      </c>
      <c r="B38" s="177"/>
      <c r="C38" s="189" t="str">
        <f>IF(ROW()&lt;=B$3,INDEX(FP!E:E,B$2+ROW()-1),"")</f>
        <v/>
      </c>
      <c r="D38" s="176" t="str">
        <f>IF(ROW()&lt;=B$3,INDEX(FP!F:F,B$2+ROW()-1),"")</f>
        <v/>
      </c>
      <c r="E38" s="176"/>
      <c r="F38" s="176" t="str">
        <f>IF(ROW()&lt;=B$3,INDEX(FP!G:G,B$2+ROW()-1),"")</f>
        <v/>
      </c>
      <c r="G38" s="176"/>
      <c r="H38" s="177" t="str">
        <f>IF(ROW()&lt;=B$3,INDEX(FP!C:C,B$2+ROW()-1),"")</f>
        <v/>
      </c>
      <c r="I38" s="178" t="str">
        <f t="shared" si="3"/>
        <v/>
      </c>
      <c r="J38" s="178" t="str">
        <f t="shared" si="4"/>
        <v/>
      </c>
      <c r="K38" s="179" t="str">
        <f t="shared" si="5"/>
        <v/>
      </c>
      <c r="L38" s="180">
        <v>99</v>
      </c>
      <c r="M38" s="198" t="s">
        <v>371</v>
      </c>
      <c r="N38" s="199" t="s">
        <v>415</v>
      </c>
      <c r="S38" s="181"/>
      <c r="T38" s="181"/>
      <c r="U38" s="181"/>
      <c r="V38" s="181"/>
      <c r="W38" s="181"/>
      <c r="X38" s="181"/>
      <c r="Y38" s="181"/>
    </row>
    <row r="39" spans="1:25" s="168" customFormat="1" hidden="1">
      <c r="A39" s="177" t="str">
        <f>IF(ROW()&lt;=B$3,INDEX(FP!F:F,B$2+ROW()-1)&amp;" - "&amp;INDEX(FP!C:C,B$2+ROW()-1),"")</f>
        <v/>
      </c>
      <c r="B39" s="177"/>
      <c r="C39" s="189" t="str">
        <f>IF(ROW()&lt;=B$3,INDEX(FP!E:E,B$2+ROW()-1),"")</f>
        <v/>
      </c>
      <c r="D39" s="176" t="str">
        <f>IF(ROW()&lt;=B$3,INDEX(FP!F:F,B$2+ROW()-1),"")</f>
        <v/>
      </c>
      <c r="E39" s="176"/>
      <c r="F39" s="176" t="str">
        <f>IF(ROW()&lt;=B$3,INDEX(FP!G:G,B$2+ROW()-1),"")</f>
        <v/>
      </c>
      <c r="G39" s="176"/>
      <c r="H39" s="177" t="str">
        <f>IF(ROW()&lt;=B$3,INDEX(FP!C:C,B$2+ROW()-1),"")</f>
        <v/>
      </c>
      <c r="I39" s="178" t="str">
        <f t="shared" si="3"/>
        <v/>
      </c>
      <c r="J39" s="178" t="str">
        <f t="shared" si="4"/>
        <v/>
      </c>
      <c r="K39" s="179" t="str">
        <f t="shared" si="5"/>
        <v/>
      </c>
      <c r="L39" s="180">
        <v>99</v>
      </c>
      <c r="M39" s="200" t="str">
        <f>$A38</f>
        <v/>
      </c>
      <c r="N39" s="200">
        <v>99</v>
      </c>
      <c r="Q39" s="181"/>
      <c r="R39" s="181"/>
      <c r="S39" s="181"/>
      <c r="T39" s="181"/>
      <c r="U39" s="181"/>
      <c r="V39" s="181"/>
      <c r="W39" s="181"/>
      <c r="X39" s="181"/>
      <c r="Y39" s="181"/>
    </row>
    <row r="40" spans="1:25" s="168" customFormat="1" hidden="1">
      <c r="A40" s="177" t="str">
        <f>IF(ROW()&lt;=B$3,INDEX(FP!F:F,B$2+ROW()-1)&amp;" - "&amp;INDEX(FP!C:C,B$2+ROW()-1),"")</f>
        <v/>
      </c>
      <c r="B40" s="177"/>
      <c r="C40" s="189" t="str">
        <f>IF(ROW()&lt;=B$3,INDEX(FP!E:E,B$2+ROW()-1),"")</f>
        <v/>
      </c>
      <c r="D40" s="176" t="str">
        <f>IF(ROW()&lt;=B$3,INDEX(FP!F:F,B$2+ROW()-1),"")</f>
        <v/>
      </c>
      <c r="E40" s="176"/>
      <c r="F40" s="176" t="str">
        <f>IF(ROW()&lt;=B$3,INDEX(FP!G:G,B$2+ROW()-1),"")</f>
        <v/>
      </c>
      <c r="G40" s="176"/>
      <c r="H40" s="177" t="str">
        <f>IF(ROW()&lt;=B$3,INDEX(FP!C:C,B$2+ROW()-1),"")</f>
        <v/>
      </c>
      <c r="I40" s="178" t="str">
        <f t="shared" si="3"/>
        <v/>
      </c>
      <c r="J40" s="178" t="str">
        <f t="shared" si="4"/>
        <v/>
      </c>
      <c r="K40" s="179" t="str">
        <f t="shared" si="5"/>
        <v/>
      </c>
      <c r="L40" s="180">
        <v>99</v>
      </c>
      <c r="M40" s="190" t="s">
        <v>371</v>
      </c>
      <c r="N40" s="191" t="s">
        <v>415</v>
      </c>
      <c r="O40" s="181"/>
      <c r="P40" s="181"/>
      <c r="Q40" s="181"/>
      <c r="R40" s="181"/>
      <c r="S40" s="181"/>
      <c r="T40" s="181"/>
      <c r="U40" s="181"/>
      <c r="V40" s="181"/>
      <c r="W40" s="181"/>
      <c r="X40" s="181"/>
      <c r="Y40" s="181"/>
    </row>
    <row r="41" spans="1:25" s="168" customFormat="1" hidden="1">
      <c r="A41" s="177" t="str">
        <f>IF(ROW()&lt;=B$3,INDEX(FP!F:F,B$2+ROW()-1)&amp;" - "&amp;INDEX(FP!C:C,B$2+ROW()-1),"")</f>
        <v/>
      </c>
      <c r="B41" s="177"/>
      <c r="C41" s="189" t="str">
        <f>IF(ROW()&lt;=B$3,INDEX(FP!E:E,B$2+ROW()-1),"")</f>
        <v/>
      </c>
      <c r="D41" s="176" t="str">
        <f>IF(ROW()&lt;=B$3,INDEX(FP!F:F,B$2+ROW()-1),"")</f>
        <v/>
      </c>
      <c r="E41" s="176"/>
      <c r="F41" s="176" t="str">
        <f>IF(ROW()&lt;=B$3,INDEX(FP!G:G,B$2+ROW()-1),"")</f>
        <v/>
      </c>
      <c r="G41" s="176"/>
      <c r="H41" s="177" t="str">
        <f>IF(ROW()&lt;=B$3,INDEX(FP!C:C,B$2+ROW()-1),"")</f>
        <v/>
      </c>
      <c r="I41" s="178" t="str">
        <f t="shared" si="3"/>
        <v/>
      </c>
      <c r="J41" s="178" t="str">
        <f t="shared" si="4"/>
        <v/>
      </c>
      <c r="K41" s="179" t="str">
        <f t="shared" si="5"/>
        <v/>
      </c>
      <c r="L41" s="180">
        <v>99</v>
      </c>
      <c r="M41" s="192" t="str">
        <f>$A40</f>
        <v/>
      </c>
      <c r="N41" s="193">
        <v>99</v>
      </c>
      <c r="O41" s="181"/>
      <c r="P41" s="181"/>
      <c r="Q41" s="181"/>
      <c r="R41" s="181"/>
      <c r="S41" s="181"/>
      <c r="T41" s="181"/>
      <c r="U41" s="181"/>
      <c r="V41" s="181"/>
      <c r="W41" s="181"/>
      <c r="X41" s="181"/>
      <c r="Y41" s="181"/>
    </row>
    <row r="42" spans="1:25" s="168" customFormat="1" hidden="1">
      <c r="A42" s="177" t="str">
        <f>IF(ROW()&lt;=B$3,INDEX(FP!F:F,B$2+ROW()-1)&amp;" - "&amp;INDEX(FP!C:C,B$2+ROW()-1),"")</f>
        <v/>
      </c>
      <c r="B42" s="177"/>
      <c r="C42" s="189" t="str">
        <f>IF(ROW()&lt;=B$3,INDEX(FP!E:E,B$2+ROW()-1),"")</f>
        <v/>
      </c>
      <c r="D42" s="176" t="str">
        <f>IF(ROW()&lt;=B$3,INDEX(FP!F:F,B$2+ROW()-1),"")</f>
        <v/>
      </c>
      <c r="E42" s="176"/>
      <c r="F42" s="176" t="str">
        <f>IF(ROW()&lt;=B$3,INDEX(FP!G:G,B$2+ROW()-1),"")</f>
        <v/>
      </c>
      <c r="G42" s="176"/>
      <c r="H42" s="177" t="str">
        <f>IF(ROW()&lt;=B$3,INDEX(FP!C:C,B$2+ROW()-1),"")</f>
        <v/>
      </c>
      <c r="I42" s="178" t="str">
        <f t="shared" si="3"/>
        <v/>
      </c>
      <c r="J42" s="178" t="str">
        <f t="shared" si="4"/>
        <v/>
      </c>
      <c r="K42" s="179" t="str">
        <f t="shared" si="5"/>
        <v/>
      </c>
      <c r="L42" s="180">
        <v>99</v>
      </c>
      <c r="M42" s="198" t="s">
        <v>371</v>
      </c>
      <c r="N42" s="199" t="s">
        <v>415</v>
      </c>
      <c r="Q42" s="181"/>
      <c r="R42" s="181"/>
      <c r="S42" s="181"/>
      <c r="T42" s="181"/>
      <c r="U42" s="181"/>
      <c r="V42" s="181"/>
      <c r="W42" s="181"/>
      <c r="X42" s="181"/>
      <c r="Y42" s="181"/>
    </row>
    <row r="43" spans="1:25" s="168" customFormat="1" hidden="1">
      <c r="A43" s="177" t="str">
        <f>IF(ROW()&lt;=B$3,INDEX(FP!F:F,B$2+ROW()-1)&amp;" - "&amp;INDEX(FP!C:C,B$2+ROW()-1),"")</f>
        <v/>
      </c>
      <c r="B43" s="177"/>
      <c r="C43" s="189" t="str">
        <f>IF(ROW()&lt;=B$3,INDEX(FP!E:E,B$2+ROW()-1),"")</f>
        <v/>
      </c>
      <c r="D43" s="176" t="str">
        <f>IF(ROW()&lt;=B$3,INDEX(FP!F:F,B$2+ROW()-1),"")</f>
        <v/>
      </c>
      <c r="E43" s="176"/>
      <c r="F43" s="176" t="str">
        <f>IF(ROW()&lt;=B$3,INDEX(FP!G:G,B$2+ROW()-1),"")</f>
        <v/>
      </c>
      <c r="G43" s="176"/>
      <c r="H43" s="177" t="str">
        <f>IF(ROW()&lt;=B$3,INDEX(FP!C:C,B$2+ROW()-1),"")</f>
        <v/>
      </c>
      <c r="I43" s="178" t="str">
        <f t="shared" si="3"/>
        <v/>
      </c>
      <c r="J43" s="178" t="str">
        <f t="shared" si="4"/>
        <v/>
      </c>
      <c r="K43" s="179" t="str">
        <f t="shared" si="5"/>
        <v/>
      </c>
      <c r="L43" s="180">
        <v>99</v>
      </c>
      <c r="M43" s="200" t="str">
        <f>$A42</f>
        <v/>
      </c>
      <c r="N43" s="200">
        <v>99</v>
      </c>
      <c r="S43" s="181"/>
      <c r="T43" s="181"/>
      <c r="U43" s="181"/>
      <c r="V43" s="181"/>
      <c r="W43" s="181"/>
      <c r="X43" s="181"/>
      <c r="Y43" s="181"/>
    </row>
    <row r="44" spans="1:25" s="168" customFormat="1" hidden="1">
      <c r="A44" s="177" t="str">
        <f>IF(ROW()&lt;=B$3,INDEX(FP!F:F,B$2+ROW()-1)&amp;" - "&amp;INDEX(FP!C:C,B$2+ROW()-1),"")</f>
        <v/>
      </c>
      <c r="B44" s="177"/>
      <c r="C44" s="189" t="str">
        <f>IF(ROW()&lt;=B$3,INDEX(FP!E:E,B$2+ROW()-1),"")</f>
        <v/>
      </c>
      <c r="D44" s="176" t="str">
        <f>IF(ROW()&lt;=B$3,INDEX(FP!F:F,B$2+ROW()-1),"")</f>
        <v/>
      </c>
      <c r="E44" s="176"/>
      <c r="F44" s="176" t="str">
        <f>IF(ROW()&lt;=B$3,INDEX(FP!G:G,B$2+ROW()-1),"")</f>
        <v/>
      </c>
      <c r="G44" s="176"/>
      <c r="H44" s="177" t="str">
        <f>IF(ROW()&lt;=B$3,INDEX(FP!C:C,B$2+ROW()-1),"")</f>
        <v/>
      </c>
      <c r="I44" s="178" t="str">
        <f t="shared" si="3"/>
        <v/>
      </c>
      <c r="J44" s="178" t="str">
        <f t="shared" si="4"/>
        <v/>
      </c>
      <c r="K44" s="179" t="str">
        <f t="shared" si="5"/>
        <v/>
      </c>
      <c r="L44" s="180">
        <v>99</v>
      </c>
      <c r="M44" s="190" t="s">
        <v>371</v>
      </c>
      <c r="N44" s="191" t="s">
        <v>415</v>
      </c>
      <c r="O44" s="181"/>
      <c r="P44" s="181"/>
      <c r="U44" s="181"/>
      <c r="V44" s="181"/>
      <c r="W44" s="181"/>
      <c r="X44" s="181"/>
      <c r="Y44" s="181"/>
    </row>
    <row r="45" spans="1:25" s="168" customFormat="1" hidden="1">
      <c r="A45" s="177" t="str">
        <f>IF(ROW()&lt;=B$3,INDEX(FP!F:F,B$2+ROW()-1)&amp;" - "&amp;INDEX(FP!C:C,B$2+ROW()-1),"")</f>
        <v/>
      </c>
      <c r="B45" s="177"/>
      <c r="C45" s="189" t="str">
        <f>IF(ROW()&lt;=B$3,INDEX(FP!E:E,B$2+ROW()-1),"")</f>
        <v/>
      </c>
      <c r="D45" s="176" t="str">
        <f>IF(ROW()&lt;=B$3,INDEX(FP!F:F,B$2+ROW()-1),"")</f>
        <v/>
      </c>
      <c r="E45" s="176"/>
      <c r="F45" s="176" t="str">
        <f>IF(ROW()&lt;=B$3,INDEX(FP!G:G,B$2+ROW()-1),"")</f>
        <v/>
      </c>
      <c r="G45" s="176"/>
      <c r="H45" s="177" t="str">
        <f>IF(ROW()&lt;=B$3,INDEX(FP!C:C,B$2+ROW()-1),"")</f>
        <v/>
      </c>
      <c r="I45" s="178" t="str">
        <f t="shared" si="3"/>
        <v/>
      </c>
      <c r="J45" s="178" t="str">
        <f t="shared" si="4"/>
        <v/>
      </c>
      <c r="K45" s="179" t="str">
        <f t="shared" si="5"/>
        <v/>
      </c>
      <c r="L45" s="180">
        <v>99</v>
      </c>
      <c r="M45" s="192" t="str">
        <f>$A44</f>
        <v/>
      </c>
      <c r="N45" s="193">
        <v>99</v>
      </c>
      <c r="O45" s="181"/>
      <c r="P45" s="181"/>
      <c r="Q45" s="181"/>
      <c r="R45" s="181"/>
      <c r="W45" s="181"/>
      <c r="X45" s="181"/>
      <c r="Y45" s="181"/>
    </row>
    <row r="46" spans="1:25" s="168" customFormat="1" hidden="1">
      <c r="A46" s="177" t="str">
        <f>IF(ROW()&lt;=B$3,INDEX(FP!F:F,B$2+ROW()-1)&amp;" - "&amp;INDEX(FP!C:C,B$2+ROW()-1),"")</f>
        <v/>
      </c>
      <c r="B46" s="177"/>
      <c r="C46" s="189" t="str">
        <f>IF(ROW()&lt;=B$3,INDEX(FP!E:E,B$2+ROW()-1),"")</f>
        <v/>
      </c>
      <c r="D46" s="176" t="str">
        <f>IF(ROW()&lt;=B$3,INDEX(FP!F:F,B$2+ROW()-1),"")</f>
        <v/>
      </c>
      <c r="E46" s="176"/>
      <c r="F46" s="176" t="str">
        <f>IF(ROW()&lt;=B$3,INDEX(FP!G:G,B$2+ROW()-1),"")</f>
        <v/>
      </c>
      <c r="G46" s="176"/>
      <c r="H46" s="177" t="str">
        <f>IF(ROW()&lt;=B$3,INDEX(FP!C:C,B$2+ROW()-1),"")</f>
        <v/>
      </c>
      <c r="I46" s="178" t="str">
        <f t="shared" si="3"/>
        <v/>
      </c>
      <c r="J46" s="178" t="str">
        <f t="shared" si="4"/>
        <v/>
      </c>
      <c r="K46" s="179" t="str">
        <f t="shared" si="5"/>
        <v/>
      </c>
      <c r="L46" s="180">
        <v>99</v>
      </c>
      <c r="M46" s="198" t="s">
        <v>371</v>
      </c>
      <c r="N46" s="199" t="s">
        <v>415</v>
      </c>
      <c r="O46" s="181"/>
      <c r="P46" s="181"/>
      <c r="Q46" s="181"/>
      <c r="R46" s="181"/>
      <c r="S46" s="181"/>
      <c r="T46" s="181"/>
      <c r="Y46" s="181"/>
    </row>
    <row r="47" spans="1:25" s="168" customFormat="1" hidden="1">
      <c r="A47" s="177" t="str">
        <f>IF(ROW()&lt;=B$3,INDEX(FP!F:F,B$2+ROW()-1)&amp;" - "&amp;INDEX(FP!C:C,B$2+ROW()-1),"")</f>
        <v/>
      </c>
      <c r="B47" s="177"/>
      <c r="C47" s="189" t="str">
        <f>IF(ROW()&lt;=B$3,INDEX(FP!E:E,B$2+ROW()-1),"")</f>
        <v/>
      </c>
      <c r="D47" s="176" t="str">
        <f>IF(ROW()&lt;=B$3,INDEX(FP!F:F,B$2+ROW()-1),"")</f>
        <v/>
      </c>
      <c r="E47" s="176"/>
      <c r="F47" s="176" t="str">
        <f>IF(ROW()&lt;=B$3,INDEX(FP!G:G,B$2+ROW()-1),"")</f>
        <v/>
      </c>
      <c r="G47" s="176"/>
      <c r="H47" s="177" t="str">
        <f>IF(ROW()&lt;=B$3,INDEX(FP!C:C,B$2+ROW()-1),"")</f>
        <v/>
      </c>
      <c r="I47" s="178" t="str">
        <f t="shared" si="3"/>
        <v/>
      </c>
      <c r="J47" s="178" t="str">
        <f t="shared" si="4"/>
        <v/>
      </c>
      <c r="K47" s="179" t="str">
        <f t="shared" si="5"/>
        <v/>
      </c>
      <c r="L47" s="180">
        <v>99</v>
      </c>
      <c r="M47" s="200" t="str">
        <f>$A46</f>
        <v/>
      </c>
      <c r="N47" s="200">
        <v>99</v>
      </c>
      <c r="O47" s="181"/>
      <c r="P47" s="181"/>
      <c r="Q47" s="181"/>
      <c r="R47" s="181"/>
      <c r="S47" s="181"/>
      <c r="T47" s="181"/>
      <c r="Y47" s="181"/>
    </row>
    <row r="48" spans="1:25" s="168" customFormat="1" hidden="1">
      <c r="A48" s="177" t="str">
        <f>IF(ROW()&lt;=B$3,INDEX(FP!F:F,B$2+ROW()-1)&amp;" - "&amp;INDEX(FP!C:C,B$2+ROW()-1),"")</f>
        <v/>
      </c>
      <c r="B48" s="177"/>
      <c r="C48" s="189" t="str">
        <f>IF(ROW()&lt;=B$3,INDEX(FP!E:E,B$2+ROW()-1),"")</f>
        <v/>
      </c>
      <c r="D48" s="176" t="str">
        <f>IF(ROW()&lt;=B$3,INDEX(FP!F:F,B$2+ROW()-1),"")</f>
        <v/>
      </c>
      <c r="E48" s="176"/>
      <c r="F48" s="176" t="str">
        <f>IF(ROW()&lt;=B$3,INDEX(FP!G:G,B$2+ROW()-1),"")</f>
        <v/>
      </c>
      <c r="G48" s="176"/>
      <c r="H48" s="177" t="str">
        <f>IF(ROW()&lt;=B$3,INDEX(FP!C:C,B$2+ROW()-1),"")</f>
        <v/>
      </c>
      <c r="I48" s="178" t="str">
        <f t="shared" si="3"/>
        <v/>
      </c>
      <c r="J48" s="178" t="str">
        <f t="shared" si="4"/>
        <v/>
      </c>
      <c r="K48" s="179" t="str">
        <f t="shared" si="5"/>
        <v/>
      </c>
      <c r="L48" s="180">
        <v>99</v>
      </c>
      <c r="M48" s="190" t="s">
        <v>371</v>
      </c>
      <c r="N48" s="191" t="s">
        <v>415</v>
      </c>
      <c r="O48" s="181"/>
      <c r="P48" s="181"/>
      <c r="Q48" s="181"/>
      <c r="R48" s="181"/>
      <c r="W48" s="181"/>
      <c r="X48" s="181"/>
      <c r="Y48" s="181"/>
    </row>
    <row r="49" spans="1:25" s="168" customFormat="1" hidden="1">
      <c r="A49" s="177" t="str">
        <f>IF(ROW()&lt;=B$3,INDEX(FP!F:F,B$2+ROW()-1)&amp;" - "&amp;INDEX(FP!C:C,B$2+ROW()-1),"")</f>
        <v/>
      </c>
      <c r="B49" s="177"/>
      <c r="C49" s="189" t="str">
        <f>IF(ROW()&lt;=B$3,INDEX(FP!E:E,B$2+ROW()-1),"")</f>
        <v/>
      </c>
      <c r="D49" s="176" t="str">
        <f>IF(ROW()&lt;=B$3,INDEX(FP!F:F,B$2+ROW()-1),"")</f>
        <v/>
      </c>
      <c r="E49" s="176"/>
      <c r="F49" s="176" t="str">
        <f>IF(ROW()&lt;=B$3,INDEX(FP!G:G,B$2+ROW()-1),"")</f>
        <v/>
      </c>
      <c r="G49" s="176"/>
      <c r="H49" s="177" t="str">
        <f>IF(ROW()&lt;=B$3,INDEX(FP!C:C,B$2+ROW()-1),"")</f>
        <v/>
      </c>
      <c r="I49" s="178" t="str">
        <f t="shared" si="3"/>
        <v/>
      </c>
      <c r="J49" s="178" t="str">
        <f t="shared" si="4"/>
        <v/>
      </c>
      <c r="K49" s="179" t="str">
        <f t="shared" si="5"/>
        <v/>
      </c>
      <c r="L49" s="180">
        <v>99</v>
      </c>
      <c r="M49" s="192" t="str">
        <f>$A48</f>
        <v/>
      </c>
      <c r="N49" s="193">
        <v>99</v>
      </c>
      <c r="O49" s="181"/>
      <c r="P49" s="181"/>
      <c r="U49" s="181"/>
      <c r="V49" s="181"/>
      <c r="W49" s="181"/>
      <c r="X49" s="181"/>
      <c r="Y49" s="181"/>
    </row>
    <row r="50" spans="1:25" s="168" customFormat="1" hidden="1">
      <c r="A50" s="177" t="str">
        <f>IF(ROW()&lt;=B$3,INDEX(FP!F:F,B$2+ROW()-1)&amp;" - "&amp;INDEX(FP!C:C,B$2+ROW()-1),"")</f>
        <v/>
      </c>
      <c r="B50" s="177"/>
      <c r="C50" s="189" t="str">
        <f>IF(ROW()&lt;=B$3,INDEX(FP!E:E,B$2+ROW()-1),"")</f>
        <v/>
      </c>
      <c r="D50" s="176" t="str">
        <f>IF(ROW()&lt;=B$3,INDEX(FP!F:F,B$2+ROW()-1),"")</f>
        <v/>
      </c>
      <c r="E50" s="176"/>
      <c r="F50" s="176" t="str">
        <f>IF(ROW()&lt;=B$3,INDEX(FP!G:G,B$2+ROW()-1),"")</f>
        <v/>
      </c>
      <c r="G50" s="176"/>
      <c r="H50" s="177" t="str">
        <f>IF(ROW()&lt;=B$3,INDEX(FP!C:C,B$2+ROW()-1),"")</f>
        <v/>
      </c>
      <c r="I50" s="178" t="str">
        <f t="shared" si="3"/>
        <v/>
      </c>
      <c r="J50" s="178" t="str">
        <f t="shared" si="4"/>
        <v/>
      </c>
      <c r="K50" s="179" t="str">
        <f t="shared" si="5"/>
        <v/>
      </c>
      <c r="L50" s="180">
        <v>99</v>
      </c>
      <c r="M50" s="198" t="s">
        <v>371</v>
      </c>
      <c r="N50" s="199" t="s">
        <v>415</v>
      </c>
      <c r="S50" s="181"/>
      <c r="T50" s="181"/>
      <c r="U50" s="181"/>
      <c r="V50" s="181"/>
      <c r="W50" s="181"/>
      <c r="X50" s="181"/>
      <c r="Y50" s="181"/>
    </row>
    <row r="51" spans="1:25" s="168" customFormat="1" hidden="1">
      <c r="A51" s="177" t="str">
        <f>IF(ROW()&lt;=B$3,INDEX(FP!F:F,B$2+ROW()-1)&amp;" - "&amp;INDEX(FP!C:C,B$2+ROW()-1),"")</f>
        <v/>
      </c>
      <c r="B51" s="177"/>
      <c r="C51" s="189" t="str">
        <f>IF(ROW()&lt;=B$3,INDEX(FP!E:E,B$2+ROW()-1),"")</f>
        <v/>
      </c>
      <c r="D51" s="176" t="str">
        <f>IF(ROW()&lt;=B$3,INDEX(FP!F:F,B$2+ROW()-1),"")</f>
        <v/>
      </c>
      <c r="E51" s="176"/>
      <c r="F51" s="176" t="str">
        <f>IF(ROW()&lt;=B$3,INDEX(FP!G:G,B$2+ROW()-1),"")</f>
        <v/>
      </c>
      <c r="G51" s="176"/>
      <c r="H51" s="177" t="str">
        <f>IF(ROW()&lt;=B$3,INDEX(FP!C:C,B$2+ROW()-1),"")</f>
        <v/>
      </c>
      <c r="I51" s="178" t="str">
        <f t="shared" si="3"/>
        <v/>
      </c>
      <c r="J51" s="178" t="str">
        <f t="shared" si="4"/>
        <v/>
      </c>
      <c r="K51" s="179" t="str">
        <f t="shared" si="5"/>
        <v/>
      </c>
      <c r="L51" s="180">
        <v>99</v>
      </c>
      <c r="M51" s="200" t="str">
        <f>$A50</f>
        <v/>
      </c>
      <c r="N51" s="200">
        <v>99</v>
      </c>
      <c r="Q51" s="181"/>
      <c r="R51" s="181"/>
      <c r="S51" s="181"/>
      <c r="T51" s="181"/>
      <c r="U51" s="181"/>
      <c r="V51" s="181"/>
      <c r="W51" s="181"/>
      <c r="X51" s="181"/>
      <c r="Y51" s="181"/>
    </row>
    <row r="52" spans="1:25" s="168" customFormat="1" hidden="1">
      <c r="A52" s="177" t="str">
        <f>IF(ROW()&lt;=B$3,INDEX(FP!F:F,B$2+ROW()-1)&amp;" - "&amp;INDEX(FP!C:C,B$2+ROW()-1),"")</f>
        <v/>
      </c>
      <c r="B52" s="177"/>
      <c r="C52" s="189" t="str">
        <f>IF(ROW()&lt;=B$3,INDEX(FP!E:E,B$2+ROW()-1),"")</f>
        <v/>
      </c>
      <c r="D52" s="176" t="str">
        <f>IF(ROW()&lt;=B$3,INDEX(FP!F:F,B$2+ROW()-1),"")</f>
        <v/>
      </c>
      <c r="E52" s="176"/>
      <c r="F52" s="176" t="str">
        <f>IF(ROW()&lt;=B$3,INDEX(FP!G:G,B$2+ROW()-1),"")</f>
        <v/>
      </c>
      <c r="G52" s="176"/>
      <c r="H52" s="177" t="str">
        <f>IF(ROW()&lt;=B$3,INDEX(FP!C:C,B$2+ROW()-1),"")</f>
        <v/>
      </c>
      <c r="I52" s="178" t="str">
        <f t="shared" si="3"/>
        <v/>
      </c>
      <c r="J52" s="178" t="str">
        <f t="shared" si="4"/>
        <v/>
      </c>
      <c r="K52" s="179" t="str">
        <f t="shared" si="5"/>
        <v/>
      </c>
      <c r="L52" s="180">
        <v>99</v>
      </c>
      <c r="M52" s="190" t="s">
        <v>371</v>
      </c>
      <c r="N52" s="191" t="s">
        <v>415</v>
      </c>
      <c r="O52" s="181"/>
      <c r="P52" s="181"/>
      <c r="Q52" s="181"/>
      <c r="R52" s="181"/>
      <c r="S52" s="181"/>
      <c r="T52" s="181"/>
      <c r="U52" s="181"/>
      <c r="V52" s="181"/>
      <c r="W52" s="181"/>
      <c r="X52" s="181"/>
      <c r="Y52" s="181"/>
    </row>
    <row r="53" spans="1:25" s="168" customFormat="1" hidden="1">
      <c r="A53" s="177" t="str">
        <f>IF(ROW()&lt;=B$3,INDEX(FP!F:F,B$2+ROW()-1)&amp;" - "&amp;INDEX(FP!C:C,B$2+ROW()-1),"")</f>
        <v/>
      </c>
      <c r="B53" s="177"/>
      <c r="C53" s="189" t="str">
        <f>IF(ROW()&lt;=B$3,INDEX(FP!E:E,B$2+ROW()-1),"")</f>
        <v/>
      </c>
      <c r="D53" s="176" t="str">
        <f>IF(ROW()&lt;=B$3,INDEX(FP!F:F,B$2+ROW()-1),"")</f>
        <v/>
      </c>
      <c r="E53" s="176"/>
      <c r="F53" s="176" t="str">
        <f>IF(ROW()&lt;=B$3,INDEX(FP!G:G,B$2+ROW()-1),"")</f>
        <v/>
      </c>
      <c r="G53" s="176"/>
      <c r="H53" s="177" t="str">
        <f>IF(ROW()&lt;=B$3,INDEX(FP!C:C,B$2+ROW()-1),"")</f>
        <v/>
      </c>
      <c r="I53" s="178" t="str">
        <f t="shared" si="3"/>
        <v/>
      </c>
      <c r="J53" s="178" t="str">
        <f t="shared" si="4"/>
        <v/>
      </c>
      <c r="K53" s="179" t="str">
        <f t="shared" si="5"/>
        <v/>
      </c>
      <c r="L53" s="180">
        <v>99</v>
      </c>
      <c r="M53" s="192" t="str">
        <f>$A52</f>
        <v/>
      </c>
      <c r="N53" s="193">
        <v>99</v>
      </c>
      <c r="O53" s="181"/>
      <c r="P53" s="181"/>
      <c r="Q53" s="181"/>
      <c r="R53" s="181"/>
      <c r="S53" s="181"/>
      <c r="T53" s="181"/>
      <c r="U53" s="181"/>
      <c r="V53" s="181"/>
      <c r="W53" s="181"/>
      <c r="X53" s="181"/>
      <c r="Y53" s="181"/>
    </row>
    <row r="54" spans="1:25" s="168" customFormat="1" hidden="1">
      <c r="A54" s="177" t="str">
        <f>IF(ROW()&lt;=B$3,INDEX(FP!F:F,B$2+ROW()-1)&amp;" - "&amp;INDEX(FP!C:C,B$2+ROW()-1),"")</f>
        <v/>
      </c>
      <c r="B54" s="177"/>
      <c r="C54" s="189" t="str">
        <f>IF(ROW()&lt;=B$3,INDEX(FP!E:E,B$2+ROW()-1),"")</f>
        <v/>
      </c>
      <c r="D54" s="176" t="str">
        <f>IF(ROW()&lt;=B$3,INDEX(FP!F:F,B$2+ROW()-1),"")</f>
        <v/>
      </c>
      <c r="E54" s="176"/>
      <c r="F54" s="176" t="str">
        <f>IF(ROW()&lt;=B$3,INDEX(FP!G:G,B$2+ROW()-1),"")</f>
        <v/>
      </c>
      <c r="G54" s="176"/>
      <c r="H54" s="177" t="str">
        <f>IF(ROW()&lt;=B$3,INDEX(FP!C:C,B$2+ROW()-1),"")</f>
        <v/>
      </c>
      <c r="I54" s="178" t="str">
        <f t="shared" si="3"/>
        <v/>
      </c>
      <c r="J54" s="178" t="str">
        <f t="shared" si="4"/>
        <v/>
      </c>
      <c r="K54" s="179" t="str">
        <f t="shared" si="5"/>
        <v/>
      </c>
      <c r="L54" s="180">
        <v>99</v>
      </c>
      <c r="M54" s="198" t="s">
        <v>371</v>
      </c>
      <c r="N54" s="199" t="s">
        <v>415</v>
      </c>
      <c r="O54" s="181"/>
      <c r="P54" s="181"/>
      <c r="Q54" s="181"/>
      <c r="R54" s="181"/>
      <c r="S54" s="181"/>
      <c r="T54" s="181"/>
      <c r="U54" s="181"/>
      <c r="V54" s="181"/>
      <c r="W54" s="181"/>
      <c r="X54" s="181"/>
      <c r="Y54" s="181"/>
    </row>
    <row r="55" spans="1:25" s="168" customFormat="1" hidden="1">
      <c r="A55" s="177" t="str">
        <f>IF(ROW()&lt;=B$3,INDEX(FP!F:F,B$2+ROW()-1)&amp;" - "&amp;INDEX(FP!C:C,B$2+ROW()-1),"")</f>
        <v/>
      </c>
      <c r="B55" s="177"/>
      <c r="C55" s="189" t="str">
        <f>IF(ROW()&lt;=B$3,INDEX(FP!E:E,B$2+ROW()-1),"")</f>
        <v/>
      </c>
      <c r="D55" s="176" t="str">
        <f>IF(ROW()&lt;=B$3,INDEX(FP!F:F,B$2+ROW()-1),"")</f>
        <v/>
      </c>
      <c r="E55" s="176"/>
      <c r="F55" s="176" t="str">
        <f>IF(ROW()&lt;=B$3,INDEX(FP!G:G,B$2+ROW()-1),"")</f>
        <v/>
      </c>
      <c r="G55" s="176"/>
      <c r="H55" s="177" t="str">
        <f>IF(ROW()&lt;=B$3,INDEX(FP!C:C,B$2+ROW()-1),"")</f>
        <v/>
      </c>
      <c r="I55" s="178" t="str">
        <f t="shared" si="3"/>
        <v/>
      </c>
      <c r="J55" s="178" t="str">
        <f t="shared" si="4"/>
        <v/>
      </c>
      <c r="K55" s="179" t="str">
        <f t="shared" si="5"/>
        <v/>
      </c>
      <c r="L55" s="180">
        <v>99</v>
      </c>
      <c r="M55" s="200" t="str">
        <f>$A54</f>
        <v/>
      </c>
      <c r="N55" s="200">
        <v>99</v>
      </c>
      <c r="O55" s="181"/>
      <c r="P55" s="181"/>
      <c r="Q55" s="181"/>
      <c r="R55" s="181"/>
      <c r="S55" s="181"/>
      <c r="T55" s="181"/>
      <c r="U55" s="181"/>
      <c r="V55" s="181"/>
      <c r="W55" s="181"/>
      <c r="X55" s="181"/>
      <c r="Y55" s="181"/>
    </row>
    <row r="56" spans="1:25" s="168" customFormat="1" hidden="1">
      <c r="A56" s="177" t="str">
        <f>IF(ROW()&lt;=B$3,INDEX(FP!F:F,B$2+ROW()-1)&amp;" - "&amp;INDEX(FP!C:C,B$2+ROW()-1),"")</f>
        <v/>
      </c>
      <c r="B56" s="177"/>
      <c r="C56" s="189" t="str">
        <f>IF(ROW()&lt;=B$3,INDEX(FP!E:E,B$2+ROW()-1),"")</f>
        <v/>
      </c>
      <c r="D56" s="176" t="str">
        <f>IF(ROW()&lt;=B$3,INDEX(FP!F:F,B$2+ROW()-1),"")</f>
        <v/>
      </c>
      <c r="E56" s="176"/>
      <c r="F56" s="176" t="str">
        <f>IF(ROW()&lt;=B$3,INDEX(FP!G:G,B$2+ROW()-1),"")</f>
        <v/>
      </c>
      <c r="G56" s="176"/>
      <c r="H56" s="177" t="str">
        <f>IF(ROW()&lt;=B$3,INDEX(FP!C:C,B$2+ROW()-1),"")</f>
        <v/>
      </c>
      <c r="I56" s="178" t="str">
        <f t="shared" si="3"/>
        <v/>
      </c>
      <c r="J56" s="178" t="str">
        <f t="shared" si="4"/>
        <v/>
      </c>
      <c r="K56" s="179" t="str">
        <f t="shared" si="5"/>
        <v/>
      </c>
      <c r="L56" s="180">
        <v>99</v>
      </c>
      <c r="M56" s="190" t="s">
        <v>371</v>
      </c>
      <c r="N56" s="191" t="s">
        <v>415</v>
      </c>
      <c r="O56" s="181"/>
      <c r="P56" s="181"/>
      <c r="Q56" s="181"/>
      <c r="R56" s="181"/>
      <c r="S56" s="181"/>
      <c r="T56" s="181"/>
      <c r="U56" s="181"/>
      <c r="V56" s="181"/>
      <c r="W56" s="181"/>
      <c r="X56" s="181"/>
      <c r="Y56" s="181"/>
    </row>
    <row r="57" spans="1:25" s="168" customFormat="1" hidden="1">
      <c r="A57" s="177" t="str">
        <f>IF(ROW()&lt;=B$3,INDEX(FP!F:F,B$2+ROW()-1)&amp;" - "&amp;INDEX(FP!C:C,B$2+ROW()-1),"")</f>
        <v/>
      </c>
      <c r="B57" s="177"/>
      <c r="C57" s="189" t="str">
        <f>IF(ROW()&lt;=B$3,INDEX(FP!E:E,B$2+ROW()-1),"")</f>
        <v/>
      </c>
      <c r="D57" s="176" t="str">
        <f>IF(ROW()&lt;=B$3,INDEX(FP!F:F,B$2+ROW()-1),"")</f>
        <v/>
      </c>
      <c r="E57" s="176"/>
      <c r="F57" s="176" t="str">
        <f>IF(ROW()&lt;=B$3,INDEX(FP!G:G,B$2+ROW()-1),"")</f>
        <v/>
      </c>
      <c r="G57" s="176"/>
      <c r="H57" s="177" t="str">
        <f>IF(ROW()&lt;=B$3,INDEX(FP!C:C,B$2+ROW()-1),"")</f>
        <v/>
      </c>
      <c r="I57" s="178" t="str">
        <f t="shared" si="3"/>
        <v/>
      </c>
      <c r="J57" s="178" t="str">
        <f t="shared" si="4"/>
        <v/>
      </c>
      <c r="K57" s="179" t="str">
        <f t="shared" si="5"/>
        <v/>
      </c>
      <c r="L57" s="180">
        <v>99</v>
      </c>
      <c r="M57" s="192" t="str">
        <f>$A56</f>
        <v/>
      </c>
      <c r="N57" s="193">
        <v>99</v>
      </c>
      <c r="O57" s="181"/>
      <c r="P57" s="181"/>
      <c r="Q57" s="181"/>
      <c r="R57" s="181"/>
      <c r="S57" s="181"/>
      <c r="T57" s="181"/>
      <c r="U57" s="181"/>
      <c r="V57" s="181"/>
      <c r="W57" s="181"/>
      <c r="X57" s="181"/>
      <c r="Y57" s="181"/>
    </row>
    <row r="58" spans="1:25" s="168" customFormat="1" hidden="1">
      <c r="A58" s="177" t="str">
        <f>IF(ROW()&lt;=B$3,INDEX(FP!F:F,B$2+ROW()-1)&amp;" - "&amp;INDEX(FP!C:C,B$2+ROW()-1),"")</f>
        <v/>
      </c>
      <c r="B58" s="177"/>
      <c r="C58" s="189" t="str">
        <f>IF(ROW()&lt;=B$3,INDEX(FP!E:E,B$2+ROW()-1),"")</f>
        <v/>
      </c>
      <c r="D58" s="176" t="str">
        <f>IF(ROW()&lt;=B$3,INDEX(FP!F:F,B$2+ROW()-1),"")</f>
        <v/>
      </c>
      <c r="E58" s="176"/>
      <c r="F58" s="176" t="str">
        <f>IF(ROW()&lt;=B$3,INDEX(FP!G:G,B$2+ROW()-1),"")</f>
        <v/>
      </c>
      <c r="G58" s="176"/>
      <c r="H58" s="177" t="str">
        <f>IF(ROW()&lt;=B$3,INDEX(FP!C:C,B$2+ROW()-1),"")</f>
        <v/>
      </c>
      <c r="I58" s="178" t="str">
        <f t="shared" si="3"/>
        <v/>
      </c>
      <c r="J58" s="178" t="str">
        <f t="shared" si="4"/>
        <v/>
      </c>
      <c r="K58" s="179" t="str">
        <f t="shared" si="5"/>
        <v/>
      </c>
      <c r="L58" s="180">
        <v>99</v>
      </c>
      <c r="M58" s="198" t="s">
        <v>371</v>
      </c>
      <c r="N58" s="199" t="s">
        <v>415</v>
      </c>
      <c r="O58" s="181"/>
      <c r="P58" s="181"/>
      <c r="Q58" s="181"/>
      <c r="R58" s="181"/>
      <c r="S58" s="181"/>
      <c r="T58" s="181"/>
      <c r="U58" s="181"/>
      <c r="V58" s="181"/>
      <c r="W58" s="181"/>
      <c r="X58" s="181"/>
      <c r="Y58" s="181"/>
    </row>
    <row r="59" spans="1:25" s="168" customFormat="1" hidden="1">
      <c r="A59" s="177" t="str">
        <f>IF(ROW()&lt;=B$3,INDEX(FP!F:F,B$2+ROW()-1)&amp;" - "&amp;INDEX(FP!C:C,B$2+ROW()-1),"")</f>
        <v/>
      </c>
      <c r="B59" s="177"/>
      <c r="C59" s="189" t="str">
        <f>IF(ROW()&lt;=B$3,INDEX(FP!E:E,B$2+ROW()-1),"")</f>
        <v/>
      </c>
      <c r="D59" s="176" t="str">
        <f>IF(ROW()&lt;=B$3,INDEX(FP!F:F,B$2+ROW()-1),"")</f>
        <v/>
      </c>
      <c r="E59" s="176"/>
      <c r="F59" s="176" t="str">
        <f>IF(ROW()&lt;=B$3,INDEX(FP!G:G,B$2+ROW()-1),"")</f>
        <v/>
      </c>
      <c r="G59" s="176"/>
      <c r="H59" s="177" t="str">
        <f>IF(ROW()&lt;=B$3,INDEX(FP!C:C,B$2+ROW()-1),"")</f>
        <v/>
      </c>
      <c r="I59" s="178" t="str">
        <f t="shared" si="3"/>
        <v/>
      </c>
      <c r="J59" s="178" t="str">
        <f t="shared" si="4"/>
        <v/>
      </c>
      <c r="K59" s="179" t="str">
        <f t="shared" si="5"/>
        <v/>
      </c>
      <c r="L59" s="180">
        <v>99</v>
      </c>
      <c r="M59" s="200" t="str">
        <f>$A58</f>
        <v/>
      </c>
      <c r="N59" s="200">
        <v>99</v>
      </c>
      <c r="O59" s="181"/>
      <c r="P59" s="181"/>
      <c r="Q59" s="181"/>
      <c r="R59" s="181"/>
      <c r="S59" s="181"/>
      <c r="T59" s="181"/>
      <c r="U59" s="181"/>
      <c r="V59" s="181"/>
      <c r="W59" s="181"/>
      <c r="X59" s="181"/>
      <c r="Y59" s="181"/>
    </row>
    <row r="60" spans="1:25" s="168" customFormat="1" hidden="1">
      <c r="A60" s="177" t="str">
        <f>IF(ROW()&lt;=B$3,INDEX(FP!F:F,B$2+ROW()-1)&amp;" - "&amp;INDEX(FP!C:C,B$2+ROW()-1),"")</f>
        <v/>
      </c>
      <c r="B60" s="177"/>
      <c r="C60" s="189" t="str">
        <f>IF(ROW()&lt;=B$3,INDEX(FP!E:E,B$2+ROW()-1),"")</f>
        <v/>
      </c>
      <c r="D60" s="176" t="str">
        <f>IF(ROW()&lt;=B$3,INDEX(FP!F:F,B$2+ROW()-1),"")</f>
        <v/>
      </c>
      <c r="E60" s="176"/>
      <c r="F60" s="176" t="str">
        <f>IF(ROW()&lt;=B$3,INDEX(FP!G:G,B$2+ROW()-1),"")</f>
        <v/>
      </c>
      <c r="G60" s="176"/>
      <c r="H60" s="177" t="str">
        <f>IF(ROW()&lt;=B$3,INDEX(FP!C:C,B$2+ROW()-1),"")</f>
        <v/>
      </c>
      <c r="I60" s="178" t="str">
        <f t="shared" si="3"/>
        <v/>
      </c>
      <c r="J60" s="178" t="str">
        <f t="shared" si="4"/>
        <v/>
      </c>
      <c r="K60" s="179" t="str">
        <f t="shared" si="5"/>
        <v/>
      </c>
      <c r="L60" s="180">
        <v>99</v>
      </c>
      <c r="M60" s="190" t="s">
        <v>371</v>
      </c>
      <c r="N60" s="191" t="s">
        <v>415</v>
      </c>
      <c r="O60" s="181"/>
      <c r="P60" s="181"/>
      <c r="Q60" s="181"/>
      <c r="R60" s="181"/>
      <c r="S60" s="181"/>
      <c r="T60" s="181"/>
      <c r="U60" s="181"/>
      <c r="V60" s="181"/>
      <c r="W60" s="181"/>
      <c r="X60" s="181"/>
      <c r="Y60" s="181"/>
    </row>
    <row r="61" spans="1:25" s="168" customFormat="1" hidden="1">
      <c r="A61" s="177" t="str">
        <f>IF(ROW()&lt;=B$3,INDEX(FP!F:F,B$2+ROW()-1)&amp;" - "&amp;INDEX(FP!C:C,B$2+ROW()-1),"")</f>
        <v/>
      </c>
      <c r="B61" s="177"/>
      <c r="C61" s="189" t="str">
        <f>IF(ROW()&lt;=B$3,INDEX(FP!E:E,B$2+ROW()-1),"")</f>
        <v/>
      </c>
      <c r="D61" s="176" t="str">
        <f>IF(ROW()&lt;=B$3,INDEX(FP!F:F,B$2+ROW()-1),"")</f>
        <v/>
      </c>
      <c r="E61" s="176"/>
      <c r="F61" s="176" t="str">
        <f>IF(ROW()&lt;=B$3,INDEX(FP!G:G,B$2+ROW()-1),"")</f>
        <v/>
      </c>
      <c r="G61" s="176"/>
      <c r="H61" s="177" t="str">
        <f>IF(ROW()&lt;=B$3,INDEX(FP!C:C,B$2+ROW()-1),"")</f>
        <v/>
      </c>
      <c r="I61" s="178" t="str">
        <f t="shared" si="3"/>
        <v/>
      </c>
      <c r="J61" s="178" t="str">
        <f t="shared" si="4"/>
        <v/>
      </c>
      <c r="K61" s="179" t="str">
        <f t="shared" si="5"/>
        <v/>
      </c>
      <c r="L61" s="180">
        <v>99</v>
      </c>
      <c r="M61" s="192" t="str">
        <f>$A60</f>
        <v/>
      </c>
      <c r="N61" s="193">
        <v>99</v>
      </c>
      <c r="O61" s="181"/>
      <c r="P61" s="181"/>
      <c r="Q61" s="181"/>
      <c r="R61" s="181"/>
      <c r="S61" s="181"/>
      <c r="T61" s="181"/>
      <c r="U61" s="181"/>
      <c r="V61" s="181"/>
      <c r="W61" s="181"/>
      <c r="X61" s="181"/>
      <c r="Y61" s="181"/>
    </row>
    <row r="62" spans="1:25" s="168" customFormat="1" hidden="1">
      <c r="A62" s="177" t="str">
        <f>IF(ROW()&lt;=B$3,INDEX(FP!F:F,B$2+ROW()-1)&amp;" - "&amp;INDEX(FP!C:C,B$2+ROW()-1),"")</f>
        <v/>
      </c>
      <c r="B62" s="177"/>
      <c r="C62" s="189" t="str">
        <f>IF(ROW()&lt;=B$3,INDEX(FP!E:E,B$2+ROW()-1),"")</f>
        <v/>
      </c>
      <c r="D62" s="176" t="str">
        <f>IF(ROW()&lt;=B$3,INDEX(FP!F:F,B$2+ROW()-1),"")</f>
        <v/>
      </c>
      <c r="E62" s="176"/>
      <c r="F62" s="176" t="str">
        <f>IF(ROW()&lt;=B$3,INDEX(FP!G:G,B$2+ROW()-1),"")</f>
        <v/>
      </c>
      <c r="G62" s="176"/>
      <c r="H62" s="177" t="str">
        <f>IF(ROW()&lt;=B$3,INDEX(FP!C:C,B$2+ROW()-1),"")</f>
        <v/>
      </c>
      <c r="I62" s="178" t="str">
        <f t="shared" si="3"/>
        <v/>
      </c>
      <c r="J62" s="178" t="str">
        <f t="shared" si="4"/>
        <v/>
      </c>
      <c r="K62" s="179" t="str">
        <f t="shared" si="5"/>
        <v/>
      </c>
      <c r="L62" s="180">
        <v>99</v>
      </c>
      <c r="M62" s="198" t="s">
        <v>371</v>
      </c>
      <c r="N62" s="199" t="s">
        <v>415</v>
      </c>
      <c r="O62" s="181"/>
      <c r="P62" s="181"/>
      <c r="Q62" s="181"/>
      <c r="R62" s="181"/>
      <c r="S62" s="181"/>
      <c r="T62" s="181"/>
      <c r="U62" s="181"/>
      <c r="V62" s="181"/>
      <c r="W62" s="181"/>
      <c r="X62" s="181"/>
      <c r="Y62" s="181"/>
    </row>
    <row r="63" spans="1:25" s="168" customFormat="1" hidden="1">
      <c r="A63" s="177" t="str">
        <f>IF(ROW()&lt;=B$3,INDEX(FP!F:F,B$2+ROW()-1)&amp;" - "&amp;INDEX(FP!C:C,B$2+ROW()-1),"")</f>
        <v/>
      </c>
      <c r="B63" s="177"/>
      <c r="C63" s="189" t="str">
        <f>IF(ROW()&lt;=B$3,INDEX(FP!E:E,B$2+ROW()-1),"")</f>
        <v/>
      </c>
      <c r="D63" s="176" t="str">
        <f>IF(ROW()&lt;=B$3,INDEX(FP!F:F,B$2+ROW()-1),"")</f>
        <v/>
      </c>
      <c r="E63" s="176"/>
      <c r="F63" s="176" t="str">
        <f>IF(ROW()&lt;=B$3,INDEX(FP!G:G,B$2+ROW()-1),"")</f>
        <v/>
      </c>
      <c r="G63" s="176"/>
      <c r="H63" s="177" t="str">
        <f>IF(ROW()&lt;=B$3,INDEX(FP!C:C,B$2+ROW()-1),"")</f>
        <v/>
      </c>
      <c r="I63" s="178" t="str">
        <f t="shared" si="3"/>
        <v/>
      </c>
      <c r="J63" s="178" t="str">
        <f t="shared" si="4"/>
        <v/>
      </c>
      <c r="K63" s="179" t="str">
        <f t="shared" si="5"/>
        <v/>
      </c>
      <c r="L63" s="180">
        <v>99</v>
      </c>
      <c r="M63" s="200" t="str">
        <f>$A62</f>
        <v/>
      </c>
      <c r="N63" s="200">
        <v>99</v>
      </c>
      <c r="O63" s="181"/>
      <c r="P63" s="181"/>
      <c r="Q63" s="181"/>
      <c r="R63" s="181"/>
      <c r="S63" s="181"/>
      <c r="T63" s="181"/>
      <c r="U63" s="181"/>
      <c r="V63" s="181"/>
      <c r="W63" s="181"/>
      <c r="X63" s="181"/>
      <c r="Y63" s="181"/>
    </row>
    <row r="64" spans="1:25" s="168" customFormat="1" hidden="1">
      <c r="A64" s="177" t="str">
        <f>IF(ROW()&lt;=B$3,INDEX(FP!F:F,B$2+ROW()-1)&amp;" - "&amp;INDEX(FP!C:C,B$2+ROW()-1),"")</f>
        <v/>
      </c>
      <c r="B64" s="177"/>
      <c r="C64" s="189" t="str">
        <f>IF(ROW()&lt;=B$3,INDEX(FP!E:E,B$2+ROW()-1),"")</f>
        <v/>
      </c>
      <c r="D64" s="176" t="str">
        <f>IF(ROW()&lt;=B$3,INDEX(FP!F:F,B$2+ROW()-1),"")</f>
        <v/>
      </c>
      <c r="E64" s="176"/>
      <c r="F64" s="176" t="str">
        <f>IF(ROW()&lt;=B$3,INDEX(FP!G:G,B$2+ROW()-1),"")</f>
        <v/>
      </c>
      <c r="G64" s="176"/>
      <c r="H64" s="177" t="str">
        <f>IF(ROW()&lt;=B$3,INDEX(FP!C:C,B$2+ROW()-1),"")</f>
        <v/>
      </c>
      <c r="I64" s="178" t="str">
        <f t="shared" si="3"/>
        <v/>
      </c>
      <c r="J64" s="178" t="str">
        <f t="shared" si="4"/>
        <v/>
      </c>
      <c r="K64" s="179" t="str">
        <f t="shared" si="5"/>
        <v/>
      </c>
      <c r="L64" s="180">
        <v>99</v>
      </c>
      <c r="M64" s="190" t="s">
        <v>371</v>
      </c>
      <c r="N64" s="191" t="s">
        <v>415</v>
      </c>
      <c r="O64" s="181"/>
      <c r="P64" s="181"/>
      <c r="Q64" s="181"/>
      <c r="R64" s="181"/>
      <c r="S64" s="181"/>
      <c r="T64" s="181"/>
      <c r="U64" s="181"/>
      <c r="V64" s="181"/>
      <c r="W64" s="181"/>
      <c r="X64" s="181"/>
      <c r="Y64" s="181"/>
    </row>
    <row r="65" spans="1:25" s="168" customFormat="1" hidden="1">
      <c r="A65" s="177" t="str">
        <f>IF(ROW()&lt;=B$3,INDEX(FP!F:F,B$2+ROW()-1)&amp;" - "&amp;INDEX(FP!C:C,B$2+ROW()-1),"")</f>
        <v/>
      </c>
      <c r="B65" s="177"/>
      <c r="C65" s="189" t="str">
        <f>IF(ROW()&lt;=B$3,INDEX(FP!E:E,B$2+ROW()-1),"")</f>
        <v/>
      </c>
      <c r="D65" s="176" t="str">
        <f>IF(ROW()&lt;=B$3,INDEX(FP!F:F,B$2+ROW()-1),"")</f>
        <v/>
      </c>
      <c r="E65" s="176"/>
      <c r="F65" s="176" t="str">
        <f>IF(ROW()&lt;=B$3,INDEX(FP!G:G,B$2+ROW()-1),"")</f>
        <v/>
      </c>
      <c r="G65" s="176"/>
      <c r="H65" s="177" t="str">
        <f>IF(ROW()&lt;=B$3,INDEX(FP!C:C,B$2+ROW()-1),"")</f>
        <v/>
      </c>
      <c r="I65" s="178" t="str">
        <f t="shared" ref="I65:I94" si="6">IF(ROW()&lt;=B$3,SUMIF(A$107:A$10042,A65,I$107:I$10042),"")</f>
        <v/>
      </c>
      <c r="J65" s="178" t="str">
        <f t="shared" ref="J65:J96" si="7">IF(ROW()&lt;=B$3,SUMIFS(I$103:I$50042,A$103:A$50042,K65,J$103:J$50042,L65),"")</f>
        <v/>
      </c>
      <c r="K65" s="179" t="str">
        <f t="shared" ref="K65:K94" si="8">$A65</f>
        <v/>
      </c>
      <c r="L65" s="180">
        <v>99</v>
      </c>
      <c r="M65" s="192" t="str">
        <f>$A64</f>
        <v/>
      </c>
      <c r="N65" s="193">
        <v>99</v>
      </c>
      <c r="O65" s="181"/>
      <c r="P65" s="181"/>
      <c r="Q65" s="181"/>
      <c r="R65" s="181"/>
      <c r="S65" s="181"/>
      <c r="T65" s="181"/>
      <c r="U65" s="181"/>
      <c r="V65" s="181"/>
      <c r="W65" s="181"/>
      <c r="X65" s="181"/>
      <c r="Y65" s="181"/>
    </row>
    <row r="66" spans="1:25" s="168" customFormat="1" hidden="1">
      <c r="A66" s="177" t="str">
        <f>IF(ROW()&lt;=B$3,INDEX(FP!F:F,B$2+ROW()-1)&amp;" - "&amp;INDEX(FP!C:C,B$2+ROW()-1),"")</f>
        <v/>
      </c>
      <c r="B66" s="177"/>
      <c r="C66" s="189" t="str">
        <f>IF(ROW()&lt;=B$3,INDEX(FP!E:E,B$2+ROW()-1),"")</f>
        <v/>
      </c>
      <c r="D66" s="176" t="str">
        <f>IF(ROW()&lt;=B$3,INDEX(FP!F:F,B$2+ROW()-1),"")</f>
        <v/>
      </c>
      <c r="E66" s="176"/>
      <c r="F66" s="176" t="str">
        <f>IF(ROW()&lt;=B$3,INDEX(FP!G:G,B$2+ROW()-1),"")</f>
        <v/>
      </c>
      <c r="G66" s="176"/>
      <c r="H66" s="177" t="str">
        <f>IF(ROW()&lt;=B$3,INDEX(FP!C:C,B$2+ROW()-1),"")</f>
        <v/>
      </c>
      <c r="I66" s="178" t="str">
        <f t="shared" si="6"/>
        <v/>
      </c>
      <c r="J66" s="178" t="str">
        <f t="shared" si="7"/>
        <v/>
      </c>
      <c r="K66" s="179" t="str">
        <f t="shared" si="8"/>
        <v/>
      </c>
      <c r="L66" s="180">
        <v>99</v>
      </c>
      <c r="M66" s="198" t="s">
        <v>371</v>
      </c>
      <c r="N66" s="199" t="s">
        <v>415</v>
      </c>
      <c r="O66" s="181"/>
      <c r="P66" s="181"/>
      <c r="Q66" s="181"/>
      <c r="R66" s="181"/>
      <c r="S66" s="181"/>
      <c r="T66" s="181"/>
      <c r="U66" s="181"/>
      <c r="V66" s="181"/>
      <c r="W66" s="181"/>
      <c r="X66" s="181"/>
      <c r="Y66" s="181"/>
    </row>
    <row r="67" spans="1:25" s="168" customFormat="1" hidden="1">
      <c r="A67" s="177" t="str">
        <f>IF(ROW()&lt;=B$3,INDEX(FP!F:F,B$2+ROW()-1)&amp;" - "&amp;INDEX(FP!C:C,B$2+ROW()-1),"")</f>
        <v/>
      </c>
      <c r="B67" s="177"/>
      <c r="C67" s="189" t="str">
        <f>IF(ROW()&lt;=B$3,INDEX(FP!E:E,B$2+ROW()-1),"")</f>
        <v/>
      </c>
      <c r="D67" s="176" t="str">
        <f>IF(ROW()&lt;=B$3,INDEX(FP!F:F,B$2+ROW()-1),"")</f>
        <v/>
      </c>
      <c r="E67" s="176"/>
      <c r="F67" s="176" t="str">
        <f>IF(ROW()&lt;=B$3,INDEX(FP!G:G,B$2+ROW()-1),"")</f>
        <v/>
      </c>
      <c r="G67" s="176"/>
      <c r="H67" s="177" t="str">
        <f>IF(ROW()&lt;=B$3,INDEX(FP!C:C,B$2+ROW()-1),"")</f>
        <v/>
      </c>
      <c r="I67" s="178" t="str">
        <f t="shared" si="6"/>
        <v/>
      </c>
      <c r="J67" s="178" t="str">
        <f t="shared" si="7"/>
        <v/>
      </c>
      <c r="K67" s="179" t="str">
        <f t="shared" si="8"/>
        <v/>
      </c>
      <c r="L67" s="180">
        <v>99</v>
      </c>
      <c r="M67" s="200" t="str">
        <f>$A66</f>
        <v/>
      </c>
      <c r="N67" s="200">
        <v>99</v>
      </c>
      <c r="O67" s="181"/>
      <c r="P67" s="181"/>
      <c r="Q67" s="181"/>
      <c r="R67" s="181"/>
      <c r="S67" s="181"/>
      <c r="T67" s="181"/>
      <c r="U67" s="181"/>
      <c r="V67" s="181"/>
      <c r="W67" s="181"/>
      <c r="X67" s="181"/>
      <c r="Y67" s="181"/>
    </row>
    <row r="68" spans="1:25" s="168" customFormat="1" hidden="1">
      <c r="A68" s="177" t="str">
        <f>IF(ROW()&lt;=B$3,INDEX(FP!F:F,B$2+ROW()-1)&amp;" - "&amp;INDEX(FP!C:C,B$2+ROW()-1),"")</f>
        <v/>
      </c>
      <c r="B68" s="177"/>
      <c r="C68" s="189" t="str">
        <f>IF(ROW()&lt;=B$3,INDEX(FP!E:E,B$2+ROW()-1),"")</f>
        <v/>
      </c>
      <c r="D68" s="176" t="str">
        <f>IF(ROW()&lt;=B$3,INDEX(FP!F:F,B$2+ROW()-1),"")</f>
        <v/>
      </c>
      <c r="E68" s="176"/>
      <c r="F68" s="176" t="str">
        <f>IF(ROW()&lt;=B$3,INDEX(FP!G:G,B$2+ROW()-1),"")</f>
        <v/>
      </c>
      <c r="G68" s="176"/>
      <c r="H68" s="177" t="str">
        <f>IF(ROW()&lt;=B$3,INDEX(FP!C:C,B$2+ROW()-1),"")</f>
        <v/>
      </c>
      <c r="I68" s="178" t="str">
        <f t="shared" si="6"/>
        <v/>
      </c>
      <c r="J68" s="178" t="str">
        <f t="shared" si="7"/>
        <v/>
      </c>
      <c r="K68" s="179" t="str">
        <f t="shared" si="8"/>
        <v/>
      </c>
      <c r="L68" s="180">
        <v>99</v>
      </c>
      <c r="M68" s="190" t="s">
        <v>371</v>
      </c>
      <c r="N68" s="191" t="s">
        <v>415</v>
      </c>
      <c r="O68" s="181"/>
      <c r="P68" s="181"/>
      <c r="Q68" s="181"/>
      <c r="R68" s="181"/>
      <c r="S68" s="181"/>
      <c r="T68" s="181"/>
      <c r="U68" s="181"/>
      <c r="V68" s="181"/>
      <c r="W68" s="181"/>
      <c r="X68" s="181"/>
      <c r="Y68" s="181"/>
    </row>
    <row r="69" spans="1:25" s="168" customFormat="1" hidden="1">
      <c r="A69" s="177" t="str">
        <f>IF(ROW()&lt;=B$3,INDEX(FP!F:F,B$2+ROW()-1)&amp;" - "&amp;INDEX(FP!C:C,B$2+ROW()-1),"")</f>
        <v/>
      </c>
      <c r="B69" s="177"/>
      <c r="C69" s="189" t="str">
        <f>IF(ROW()&lt;=B$3,INDEX(FP!E:E,B$2+ROW()-1),"")</f>
        <v/>
      </c>
      <c r="D69" s="176" t="str">
        <f>IF(ROW()&lt;=B$3,INDEX(FP!F:F,B$2+ROW()-1),"")</f>
        <v/>
      </c>
      <c r="E69" s="176"/>
      <c r="F69" s="176" t="str">
        <f>IF(ROW()&lt;=B$3,INDEX(FP!G:G,B$2+ROW()-1),"")</f>
        <v/>
      </c>
      <c r="G69" s="176"/>
      <c r="H69" s="177" t="str">
        <f>IF(ROW()&lt;=B$3,INDEX(FP!C:C,B$2+ROW()-1),"")</f>
        <v/>
      </c>
      <c r="I69" s="178" t="str">
        <f t="shared" si="6"/>
        <v/>
      </c>
      <c r="J69" s="178" t="str">
        <f t="shared" si="7"/>
        <v/>
      </c>
      <c r="K69" s="179" t="str">
        <f t="shared" si="8"/>
        <v/>
      </c>
      <c r="L69" s="180">
        <v>99</v>
      </c>
      <c r="M69" s="192" t="str">
        <f>$A68</f>
        <v/>
      </c>
      <c r="N69" s="193">
        <v>99</v>
      </c>
      <c r="O69" s="181"/>
      <c r="P69" s="181"/>
      <c r="Q69" s="181"/>
      <c r="R69" s="181"/>
      <c r="S69" s="181"/>
      <c r="T69" s="181"/>
      <c r="U69" s="181"/>
      <c r="V69" s="181"/>
      <c r="W69" s="181"/>
      <c r="X69" s="181"/>
      <c r="Y69" s="181"/>
    </row>
    <row r="70" spans="1:25" s="168" customFormat="1" hidden="1">
      <c r="A70" s="177" t="str">
        <f>IF(ROW()&lt;=B$3,INDEX(FP!F:F,B$2+ROW()-1)&amp;" - "&amp;INDEX(FP!C:C,B$2+ROW()-1),"")</f>
        <v/>
      </c>
      <c r="B70" s="177"/>
      <c r="C70" s="189" t="str">
        <f>IF(ROW()&lt;=B$3,INDEX(FP!E:E,B$2+ROW()-1),"")</f>
        <v/>
      </c>
      <c r="D70" s="176" t="str">
        <f>IF(ROW()&lt;=B$3,INDEX(FP!F:F,B$2+ROW()-1),"")</f>
        <v/>
      </c>
      <c r="E70" s="176"/>
      <c r="F70" s="176" t="str">
        <f>IF(ROW()&lt;=B$3,INDEX(FP!G:G,B$2+ROW()-1),"")</f>
        <v/>
      </c>
      <c r="G70" s="176"/>
      <c r="H70" s="177" t="str">
        <f>IF(ROW()&lt;=B$3,INDEX(FP!C:C,B$2+ROW()-1),"")</f>
        <v/>
      </c>
      <c r="I70" s="178" t="str">
        <f t="shared" si="6"/>
        <v/>
      </c>
      <c r="J70" s="178" t="str">
        <f t="shared" si="7"/>
        <v/>
      </c>
      <c r="K70" s="179" t="str">
        <f t="shared" si="8"/>
        <v/>
      </c>
      <c r="L70" s="180">
        <v>99</v>
      </c>
      <c r="M70" s="198" t="s">
        <v>371</v>
      </c>
      <c r="N70" s="199" t="s">
        <v>415</v>
      </c>
      <c r="O70" s="181"/>
      <c r="P70" s="181"/>
      <c r="Q70" s="181"/>
      <c r="R70" s="181"/>
      <c r="S70" s="181"/>
      <c r="T70" s="181"/>
      <c r="U70" s="181"/>
      <c r="V70" s="181"/>
      <c r="W70" s="181"/>
      <c r="X70" s="181"/>
      <c r="Y70" s="181"/>
    </row>
    <row r="71" spans="1:25" s="168" customFormat="1" hidden="1">
      <c r="A71" s="177" t="str">
        <f>IF(ROW()&lt;=B$3,INDEX(FP!F:F,B$2+ROW()-1)&amp;" - "&amp;INDEX(FP!C:C,B$2+ROW()-1),"")</f>
        <v/>
      </c>
      <c r="B71" s="177"/>
      <c r="C71" s="189" t="str">
        <f>IF(ROW()&lt;=B$3,INDEX(FP!E:E,B$2+ROW()-1),"")</f>
        <v/>
      </c>
      <c r="D71" s="176" t="str">
        <f>IF(ROW()&lt;=B$3,INDEX(FP!F:F,B$2+ROW()-1),"")</f>
        <v/>
      </c>
      <c r="E71" s="176"/>
      <c r="F71" s="176" t="str">
        <f>IF(ROW()&lt;=B$3,INDEX(FP!G:G,B$2+ROW()-1),"")</f>
        <v/>
      </c>
      <c r="G71" s="176"/>
      <c r="H71" s="177" t="str">
        <f>IF(ROW()&lt;=B$3,INDEX(FP!C:C,B$2+ROW()-1),"")</f>
        <v/>
      </c>
      <c r="I71" s="178" t="str">
        <f t="shared" si="6"/>
        <v/>
      </c>
      <c r="J71" s="178" t="str">
        <f t="shared" si="7"/>
        <v/>
      </c>
      <c r="K71" s="179" t="str">
        <f t="shared" si="8"/>
        <v/>
      </c>
      <c r="L71" s="180">
        <v>99</v>
      </c>
      <c r="M71" s="200" t="str">
        <f>$A70</f>
        <v/>
      </c>
      <c r="N71" s="200">
        <v>99</v>
      </c>
      <c r="O71" s="181"/>
      <c r="P71" s="181"/>
      <c r="Q71" s="181"/>
      <c r="R71" s="181"/>
      <c r="S71" s="181"/>
      <c r="T71" s="181"/>
      <c r="U71" s="181"/>
      <c r="V71" s="181"/>
      <c r="W71" s="181"/>
      <c r="X71" s="181"/>
      <c r="Y71" s="181"/>
    </row>
    <row r="72" spans="1:25" s="168" customFormat="1" hidden="1">
      <c r="A72" s="177" t="str">
        <f>IF(ROW()&lt;=B$3,INDEX(FP!F:F,B$2+ROW()-1)&amp;" - "&amp;INDEX(FP!C:C,B$2+ROW()-1),"")</f>
        <v/>
      </c>
      <c r="B72" s="177"/>
      <c r="C72" s="189" t="str">
        <f>IF(ROW()&lt;=B$3,INDEX(FP!E:E,B$2+ROW()-1),"")</f>
        <v/>
      </c>
      <c r="D72" s="176" t="str">
        <f>IF(ROW()&lt;=B$3,INDEX(FP!F:F,B$2+ROW()-1),"")</f>
        <v/>
      </c>
      <c r="E72" s="176"/>
      <c r="F72" s="176" t="str">
        <f>IF(ROW()&lt;=B$3,INDEX(FP!G:G,B$2+ROW()-1),"")</f>
        <v/>
      </c>
      <c r="G72" s="176"/>
      <c r="H72" s="177" t="str">
        <f>IF(ROW()&lt;=B$3,INDEX(FP!C:C,B$2+ROW()-1),"")</f>
        <v/>
      </c>
      <c r="I72" s="178" t="str">
        <f t="shared" si="6"/>
        <v/>
      </c>
      <c r="J72" s="178" t="str">
        <f t="shared" si="7"/>
        <v/>
      </c>
      <c r="K72" s="179" t="str">
        <f t="shared" si="8"/>
        <v/>
      </c>
      <c r="L72" s="180">
        <v>99</v>
      </c>
      <c r="M72" s="190" t="s">
        <v>371</v>
      </c>
      <c r="N72" s="191" t="s">
        <v>415</v>
      </c>
      <c r="O72" s="181"/>
      <c r="P72" s="181"/>
      <c r="Q72" s="181"/>
      <c r="R72" s="181"/>
      <c r="S72" s="181"/>
      <c r="T72" s="181"/>
      <c r="U72" s="181"/>
      <c r="V72" s="181"/>
      <c r="W72" s="181"/>
      <c r="X72" s="181"/>
      <c r="Y72" s="181"/>
    </row>
    <row r="73" spans="1:25" s="168" customFormat="1" hidden="1">
      <c r="A73" s="177" t="str">
        <f>IF(ROW()&lt;=B$3,INDEX(FP!F:F,B$2+ROW()-1)&amp;" - "&amp;INDEX(FP!C:C,B$2+ROW()-1),"")</f>
        <v/>
      </c>
      <c r="B73" s="177"/>
      <c r="C73" s="189" t="str">
        <f>IF(ROW()&lt;=B$3,INDEX(FP!E:E,B$2+ROW()-1),"")</f>
        <v/>
      </c>
      <c r="D73" s="176" t="str">
        <f>IF(ROW()&lt;=B$3,INDEX(FP!F:F,B$2+ROW()-1),"")</f>
        <v/>
      </c>
      <c r="E73" s="176"/>
      <c r="F73" s="176" t="str">
        <f>IF(ROW()&lt;=B$3,INDEX(FP!G:G,B$2+ROW()-1),"")</f>
        <v/>
      </c>
      <c r="G73" s="176"/>
      <c r="H73" s="177" t="str">
        <f>IF(ROW()&lt;=B$3,INDEX(FP!C:C,B$2+ROW()-1),"")</f>
        <v/>
      </c>
      <c r="I73" s="178" t="str">
        <f t="shared" si="6"/>
        <v/>
      </c>
      <c r="J73" s="178" t="str">
        <f t="shared" si="7"/>
        <v/>
      </c>
      <c r="K73" s="179" t="str">
        <f t="shared" si="8"/>
        <v/>
      </c>
      <c r="L73" s="180">
        <v>99</v>
      </c>
      <c r="M73" s="192" t="str">
        <f>$A72</f>
        <v/>
      </c>
      <c r="N73" s="193">
        <v>99</v>
      </c>
      <c r="O73" s="181"/>
      <c r="P73" s="181"/>
      <c r="Q73" s="181"/>
      <c r="R73" s="181"/>
      <c r="S73" s="181"/>
      <c r="T73" s="181"/>
      <c r="U73" s="181"/>
      <c r="V73" s="181"/>
      <c r="W73" s="181"/>
      <c r="X73" s="181"/>
      <c r="Y73" s="181"/>
    </row>
    <row r="74" spans="1:25" s="168" customFormat="1" hidden="1">
      <c r="A74" s="177" t="str">
        <f>IF(ROW()&lt;=B$3,INDEX(FP!F:F,B$2+ROW()-1)&amp;" - "&amp;INDEX(FP!C:C,B$2+ROW()-1),"")</f>
        <v/>
      </c>
      <c r="B74" s="177"/>
      <c r="C74" s="189" t="str">
        <f>IF(ROW()&lt;=B$3,INDEX(FP!E:E,B$2+ROW()-1),"")</f>
        <v/>
      </c>
      <c r="D74" s="176" t="str">
        <f>IF(ROW()&lt;=B$3,INDEX(FP!F:F,B$2+ROW()-1),"")</f>
        <v/>
      </c>
      <c r="E74" s="176"/>
      <c r="F74" s="176" t="str">
        <f>IF(ROW()&lt;=B$3,INDEX(FP!G:G,B$2+ROW()-1),"")</f>
        <v/>
      </c>
      <c r="G74" s="176"/>
      <c r="H74" s="177" t="str">
        <f>IF(ROW()&lt;=B$3,INDEX(FP!C:C,B$2+ROW()-1),"")</f>
        <v/>
      </c>
      <c r="I74" s="178" t="str">
        <f t="shared" si="6"/>
        <v/>
      </c>
      <c r="J74" s="178" t="str">
        <f t="shared" si="7"/>
        <v/>
      </c>
      <c r="K74" s="179" t="str">
        <f t="shared" si="8"/>
        <v/>
      </c>
      <c r="L74" s="180">
        <v>99</v>
      </c>
      <c r="M74" s="198" t="s">
        <v>371</v>
      </c>
      <c r="N74" s="199" t="s">
        <v>415</v>
      </c>
      <c r="O74" s="181"/>
      <c r="P74" s="181"/>
      <c r="Q74" s="181"/>
      <c r="R74" s="181"/>
      <c r="S74" s="181"/>
      <c r="T74" s="181"/>
      <c r="U74" s="181"/>
      <c r="V74" s="181"/>
      <c r="W74" s="181"/>
      <c r="X74" s="181"/>
      <c r="Y74" s="181"/>
    </row>
    <row r="75" spans="1:25" s="168" customFormat="1" hidden="1">
      <c r="A75" s="177" t="str">
        <f>IF(ROW()&lt;=B$3,INDEX(FP!F:F,B$2+ROW()-1)&amp;" - "&amp;INDEX(FP!C:C,B$2+ROW()-1),"")</f>
        <v/>
      </c>
      <c r="B75" s="177"/>
      <c r="C75" s="189" t="str">
        <f>IF(ROW()&lt;=B$3,INDEX(FP!E:E,B$2+ROW()-1),"")</f>
        <v/>
      </c>
      <c r="D75" s="176" t="str">
        <f>IF(ROW()&lt;=B$3,INDEX(FP!F:F,B$2+ROW()-1),"")</f>
        <v/>
      </c>
      <c r="E75" s="176"/>
      <c r="F75" s="176" t="str">
        <f>IF(ROW()&lt;=B$3,INDEX(FP!G:G,B$2+ROW()-1),"")</f>
        <v/>
      </c>
      <c r="G75" s="176"/>
      <c r="H75" s="177" t="str">
        <f>IF(ROW()&lt;=B$3,INDEX(FP!C:C,B$2+ROW()-1),"")</f>
        <v/>
      </c>
      <c r="I75" s="178" t="str">
        <f t="shared" si="6"/>
        <v/>
      </c>
      <c r="J75" s="178" t="str">
        <f t="shared" si="7"/>
        <v/>
      </c>
      <c r="K75" s="179" t="str">
        <f t="shared" si="8"/>
        <v/>
      </c>
      <c r="L75" s="180">
        <v>99</v>
      </c>
      <c r="M75" s="200" t="str">
        <f>$A74</f>
        <v/>
      </c>
      <c r="N75" s="200">
        <v>99</v>
      </c>
      <c r="O75" s="181"/>
      <c r="P75" s="181"/>
      <c r="Q75" s="181"/>
      <c r="R75" s="181"/>
      <c r="S75" s="181"/>
      <c r="T75" s="181"/>
      <c r="U75" s="181"/>
      <c r="V75" s="181"/>
      <c r="W75" s="181"/>
      <c r="X75" s="181"/>
      <c r="Y75" s="181"/>
    </row>
    <row r="76" spans="1:25" s="168" customFormat="1" hidden="1">
      <c r="A76" s="177" t="str">
        <f>IF(ROW()&lt;=B$3,INDEX(FP!F:F,B$2+ROW()-1)&amp;" - "&amp;INDEX(FP!C:C,B$2+ROW()-1),"")</f>
        <v/>
      </c>
      <c r="B76" s="177"/>
      <c r="C76" s="189" t="str">
        <f>IF(ROW()&lt;=B$3,INDEX(FP!E:E,B$2+ROW()-1),"")</f>
        <v/>
      </c>
      <c r="D76" s="176" t="str">
        <f>IF(ROW()&lt;=B$3,INDEX(FP!F:F,B$2+ROW()-1),"")</f>
        <v/>
      </c>
      <c r="E76" s="176"/>
      <c r="F76" s="176" t="str">
        <f>IF(ROW()&lt;=B$3,INDEX(FP!G:G,B$2+ROW()-1),"")</f>
        <v/>
      </c>
      <c r="G76" s="176"/>
      <c r="H76" s="177" t="str">
        <f>IF(ROW()&lt;=B$3,INDEX(FP!C:C,B$2+ROW()-1),"")</f>
        <v/>
      </c>
      <c r="I76" s="178" t="str">
        <f t="shared" si="6"/>
        <v/>
      </c>
      <c r="J76" s="178" t="str">
        <f t="shared" si="7"/>
        <v/>
      </c>
      <c r="K76" s="179" t="str">
        <f t="shared" si="8"/>
        <v/>
      </c>
      <c r="L76" s="180">
        <v>99</v>
      </c>
      <c r="M76" s="190" t="s">
        <v>371</v>
      </c>
      <c r="N76" s="191" t="s">
        <v>415</v>
      </c>
      <c r="O76" s="181"/>
      <c r="P76" s="181"/>
      <c r="Q76" s="181"/>
      <c r="R76" s="181"/>
      <c r="S76" s="181"/>
      <c r="T76" s="181"/>
      <c r="U76" s="181"/>
      <c r="V76" s="181"/>
      <c r="W76" s="181"/>
      <c r="X76" s="181"/>
      <c r="Y76" s="181"/>
    </row>
    <row r="77" spans="1:25" s="168" customFormat="1" hidden="1">
      <c r="A77" s="177" t="str">
        <f>IF(ROW()&lt;=B$3,INDEX(FP!F:F,B$2+ROW()-1)&amp;" - "&amp;INDEX(FP!C:C,B$2+ROW()-1),"")</f>
        <v/>
      </c>
      <c r="B77" s="177"/>
      <c r="C77" s="189" t="str">
        <f>IF(ROW()&lt;=B$3,INDEX(FP!E:E,B$2+ROW()-1),"")</f>
        <v/>
      </c>
      <c r="D77" s="176" t="str">
        <f>IF(ROW()&lt;=B$3,INDEX(FP!F:F,B$2+ROW()-1),"")</f>
        <v/>
      </c>
      <c r="E77" s="176"/>
      <c r="F77" s="176" t="str">
        <f>IF(ROW()&lt;=B$3,INDEX(FP!G:G,B$2+ROW()-1),"")</f>
        <v/>
      </c>
      <c r="G77" s="176"/>
      <c r="H77" s="177" t="str">
        <f>IF(ROW()&lt;=B$3,INDEX(FP!C:C,B$2+ROW()-1),"")</f>
        <v/>
      </c>
      <c r="I77" s="178" t="str">
        <f t="shared" si="6"/>
        <v/>
      </c>
      <c r="J77" s="178" t="str">
        <f t="shared" si="7"/>
        <v/>
      </c>
      <c r="K77" s="179" t="str">
        <f t="shared" si="8"/>
        <v/>
      </c>
      <c r="L77" s="180">
        <v>99</v>
      </c>
      <c r="M77" s="192" t="str">
        <f>$A76</f>
        <v/>
      </c>
      <c r="N77" s="193">
        <v>99</v>
      </c>
      <c r="O77" s="181"/>
      <c r="P77" s="181"/>
      <c r="Q77" s="181"/>
      <c r="R77" s="181"/>
      <c r="S77" s="181"/>
      <c r="T77" s="181"/>
      <c r="U77" s="181"/>
      <c r="V77" s="181"/>
      <c r="W77" s="181"/>
      <c r="X77" s="181"/>
      <c r="Y77" s="181"/>
    </row>
    <row r="78" spans="1:25" s="168" customFormat="1" hidden="1">
      <c r="A78" s="177" t="str">
        <f>IF(ROW()&lt;=B$3,INDEX(FP!F:F,B$2+ROW()-1)&amp;" - "&amp;INDEX(FP!C:C,B$2+ROW()-1),"")</f>
        <v/>
      </c>
      <c r="B78" s="177"/>
      <c r="C78" s="189" t="str">
        <f>IF(ROW()&lt;=B$3,INDEX(FP!E:E,B$2+ROW()-1),"")</f>
        <v/>
      </c>
      <c r="D78" s="176" t="str">
        <f>IF(ROW()&lt;=B$3,INDEX(FP!F:F,B$2+ROW()-1),"")</f>
        <v/>
      </c>
      <c r="E78" s="176"/>
      <c r="F78" s="176" t="str">
        <f>IF(ROW()&lt;=B$3,INDEX(FP!G:G,B$2+ROW()-1),"")</f>
        <v/>
      </c>
      <c r="G78" s="176"/>
      <c r="H78" s="177" t="str">
        <f>IF(ROW()&lt;=B$3,INDEX(FP!C:C,B$2+ROW()-1),"")</f>
        <v/>
      </c>
      <c r="I78" s="178" t="str">
        <f t="shared" si="6"/>
        <v/>
      </c>
      <c r="J78" s="178" t="str">
        <f t="shared" si="7"/>
        <v/>
      </c>
      <c r="K78" s="179" t="str">
        <f t="shared" si="8"/>
        <v/>
      </c>
      <c r="L78" s="180">
        <v>99</v>
      </c>
      <c r="M78" s="198" t="s">
        <v>371</v>
      </c>
      <c r="N78" s="199" t="s">
        <v>415</v>
      </c>
      <c r="O78" s="181"/>
      <c r="P78" s="181"/>
      <c r="Q78" s="181"/>
      <c r="R78" s="181"/>
      <c r="S78" s="181"/>
      <c r="T78" s="181"/>
      <c r="U78" s="181"/>
      <c r="V78" s="181"/>
      <c r="W78" s="181"/>
      <c r="X78" s="181"/>
      <c r="Y78" s="181"/>
    </row>
    <row r="79" spans="1:25" s="168" customFormat="1" hidden="1">
      <c r="A79" s="177" t="str">
        <f>IF(ROW()&lt;=B$3,INDEX(FP!F:F,B$2+ROW()-1)&amp;" - "&amp;INDEX(FP!C:C,B$2+ROW()-1),"")</f>
        <v/>
      </c>
      <c r="B79" s="177"/>
      <c r="C79" s="189" t="str">
        <f>IF(ROW()&lt;=B$3,INDEX(FP!E:E,B$2+ROW()-1),"")</f>
        <v/>
      </c>
      <c r="D79" s="176" t="str">
        <f>IF(ROW()&lt;=B$3,INDEX(FP!F:F,B$2+ROW()-1),"")</f>
        <v/>
      </c>
      <c r="E79" s="176"/>
      <c r="F79" s="176" t="str">
        <f>IF(ROW()&lt;=B$3,INDEX(FP!G:G,B$2+ROW()-1),"")</f>
        <v/>
      </c>
      <c r="G79" s="176"/>
      <c r="H79" s="177" t="str">
        <f>IF(ROW()&lt;=B$3,INDEX(FP!C:C,B$2+ROW()-1),"")</f>
        <v/>
      </c>
      <c r="I79" s="178" t="str">
        <f t="shared" si="6"/>
        <v/>
      </c>
      <c r="J79" s="178" t="str">
        <f t="shared" si="7"/>
        <v/>
      </c>
      <c r="K79" s="179" t="str">
        <f t="shared" si="8"/>
        <v/>
      </c>
      <c r="L79" s="180">
        <v>99</v>
      </c>
      <c r="M79" s="200" t="str">
        <f>$A78</f>
        <v/>
      </c>
      <c r="N79" s="200">
        <v>99</v>
      </c>
      <c r="O79" s="181"/>
      <c r="P79" s="181"/>
      <c r="Q79" s="181"/>
      <c r="R79" s="181"/>
      <c r="S79" s="181"/>
      <c r="T79" s="181"/>
      <c r="U79" s="181"/>
      <c r="V79" s="181"/>
      <c r="W79" s="181"/>
      <c r="X79" s="181"/>
      <c r="Y79" s="181"/>
    </row>
    <row r="80" spans="1:25" s="168" customFormat="1" hidden="1">
      <c r="A80" s="177" t="str">
        <f>IF(ROW()&lt;=B$3,INDEX(FP!F:F,B$2+ROW()-1)&amp;" - "&amp;INDEX(FP!C:C,B$2+ROW()-1),"")</f>
        <v/>
      </c>
      <c r="B80" s="177"/>
      <c r="C80" s="189" t="str">
        <f>IF(ROW()&lt;=B$3,INDEX(FP!E:E,B$2+ROW()-1),"")</f>
        <v/>
      </c>
      <c r="D80" s="176" t="str">
        <f>IF(ROW()&lt;=B$3,INDEX(FP!F:F,B$2+ROW()-1),"")</f>
        <v/>
      </c>
      <c r="E80" s="176"/>
      <c r="F80" s="176" t="str">
        <f>IF(ROW()&lt;=B$3,INDEX(FP!G:G,B$2+ROW()-1),"")</f>
        <v/>
      </c>
      <c r="G80" s="176"/>
      <c r="H80" s="177" t="str">
        <f>IF(ROW()&lt;=B$3,INDEX(FP!C:C,B$2+ROW()-1),"")</f>
        <v/>
      </c>
      <c r="I80" s="178" t="str">
        <f t="shared" si="6"/>
        <v/>
      </c>
      <c r="J80" s="178" t="str">
        <f t="shared" si="7"/>
        <v/>
      </c>
      <c r="K80" s="179" t="str">
        <f t="shared" si="8"/>
        <v/>
      </c>
      <c r="L80" s="180">
        <v>99</v>
      </c>
      <c r="M80" s="190" t="s">
        <v>371</v>
      </c>
      <c r="N80" s="191" t="s">
        <v>415</v>
      </c>
      <c r="O80" s="181"/>
      <c r="P80" s="181"/>
      <c r="Q80" s="181"/>
      <c r="R80" s="181"/>
      <c r="S80" s="181"/>
      <c r="T80" s="181"/>
      <c r="U80" s="181"/>
      <c r="V80" s="181"/>
      <c r="W80" s="181"/>
      <c r="X80" s="181"/>
      <c r="Y80" s="181"/>
    </row>
    <row r="81" spans="1:25" s="168" customFormat="1" hidden="1">
      <c r="A81" s="177" t="str">
        <f>IF(ROW()&lt;=B$3,INDEX(FP!F:F,B$2+ROW()-1)&amp;" - "&amp;INDEX(FP!C:C,B$2+ROW()-1),"")</f>
        <v/>
      </c>
      <c r="B81" s="177"/>
      <c r="C81" s="189" t="str">
        <f>IF(ROW()&lt;=B$3,INDEX(FP!E:E,B$2+ROW()-1),"")</f>
        <v/>
      </c>
      <c r="D81" s="176" t="str">
        <f>IF(ROW()&lt;=B$3,INDEX(FP!F:F,B$2+ROW()-1),"")</f>
        <v/>
      </c>
      <c r="E81" s="176"/>
      <c r="F81" s="176" t="str">
        <f>IF(ROW()&lt;=B$3,INDEX(FP!G:G,B$2+ROW()-1),"")</f>
        <v/>
      </c>
      <c r="G81" s="176"/>
      <c r="H81" s="177" t="str">
        <f>IF(ROW()&lt;=B$3,INDEX(FP!C:C,B$2+ROW()-1),"")</f>
        <v/>
      </c>
      <c r="I81" s="178" t="str">
        <f t="shared" si="6"/>
        <v/>
      </c>
      <c r="J81" s="178" t="str">
        <f t="shared" si="7"/>
        <v/>
      </c>
      <c r="K81" s="179" t="str">
        <f t="shared" si="8"/>
        <v/>
      </c>
      <c r="L81" s="180">
        <v>99</v>
      </c>
      <c r="M81" s="192" t="str">
        <f>$A80</f>
        <v/>
      </c>
      <c r="N81" s="193">
        <v>99</v>
      </c>
      <c r="O81" s="181"/>
      <c r="P81" s="181"/>
      <c r="Q81" s="181"/>
      <c r="R81" s="181"/>
      <c r="S81" s="181"/>
      <c r="T81" s="181"/>
      <c r="U81" s="181"/>
      <c r="V81" s="181"/>
      <c r="W81" s="181"/>
      <c r="X81" s="181"/>
      <c r="Y81" s="181"/>
    </row>
    <row r="82" spans="1:25" s="168" customFormat="1" hidden="1">
      <c r="A82" s="177" t="str">
        <f>IF(ROW()&lt;=B$3,INDEX(FP!F:F,B$2+ROW()-1)&amp;" - "&amp;INDEX(FP!C:C,B$2+ROW()-1),"")</f>
        <v/>
      </c>
      <c r="B82" s="177"/>
      <c r="C82" s="189" t="str">
        <f>IF(ROW()&lt;=B$3,INDEX(FP!E:E,B$2+ROW()-1),"")</f>
        <v/>
      </c>
      <c r="D82" s="176" t="str">
        <f>IF(ROW()&lt;=B$3,INDEX(FP!F:F,B$2+ROW()-1),"")</f>
        <v/>
      </c>
      <c r="E82" s="176"/>
      <c r="F82" s="176" t="str">
        <f>IF(ROW()&lt;=B$3,INDEX(FP!G:G,B$2+ROW()-1),"")</f>
        <v/>
      </c>
      <c r="G82" s="176"/>
      <c r="H82" s="177" t="str">
        <f>IF(ROW()&lt;=B$3,INDEX(FP!C:C,B$2+ROW()-1),"")</f>
        <v/>
      </c>
      <c r="I82" s="178" t="str">
        <f t="shared" si="6"/>
        <v/>
      </c>
      <c r="J82" s="178" t="str">
        <f t="shared" si="7"/>
        <v/>
      </c>
      <c r="K82" s="179" t="str">
        <f t="shared" si="8"/>
        <v/>
      </c>
      <c r="L82" s="180">
        <v>99</v>
      </c>
      <c r="M82" s="198" t="s">
        <v>371</v>
      </c>
      <c r="N82" s="199" t="s">
        <v>415</v>
      </c>
      <c r="O82" s="181"/>
      <c r="P82" s="181"/>
      <c r="Q82" s="181"/>
      <c r="R82" s="181"/>
      <c r="S82" s="181"/>
      <c r="T82" s="181"/>
      <c r="U82" s="181"/>
      <c r="V82" s="181"/>
      <c r="W82" s="181"/>
      <c r="X82" s="181"/>
      <c r="Y82" s="181"/>
    </row>
    <row r="83" spans="1:25" s="168" customFormat="1" hidden="1">
      <c r="A83" s="177" t="str">
        <f>IF(ROW()&lt;=B$3,INDEX(FP!F:F,B$2+ROW()-1)&amp;" - "&amp;INDEX(FP!C:C,B$2+ROW()-1),"")</f>
        <v/>
      </c>
      <c r="B83" s="177"/>
      <c r="C83" s="189" t="str">
        <f>IF(ROW()&lt;=B$3,INDEX(FP!E:E,B$2+ROW()-1),"")</f>
        <v/>
      </c>
      <c r="D83" s="176" t="str">
        <f>IF(ROW()&lt;=B$3,INDEX(FP!F:F,B$2+ROW()-1),"")</f>
        <v/>
      </c>
      <c r="E83" s="176"/>
      <c r="F83" s="176" t="str">
        <f>IF(ROW()&lt;=B$3,INDEX(FP!G:G,B$2+ROW()-1),"")</f>
        <v/>
      </c>
      <c r="G83" s="176"/>
      <c r="H83" s="177" t="str">
        <f>IF(ROW()&lt;=B$3,INDEX(FP!C:C,B$2+ROW()-1),"")</f>
        <v/>
      </c>
      <c r="I83" s="178" t="str">
        <f t="shared" si="6"/>
        <v/>
      </c>
      <c r="J83" s="178" t="str">
        <f t="shared" si="7"/>
        <v/>
      </c>
      <c r="K83" s="179" t="str">
        <f t="shared" si="8"/>
        <v/>
      </c>
      <c r="L83" s="180">
        <v>99</v>
      </c>
      <c r="M83" s="200" t="str">
        <f>$A82</f>
        <v/>
      </c>
      <c r="N83" s="200">
        <v>99</v>
      </c>
      <c r="O83" s="181"/>
      <c r="P83" s="181"/>
      <c r="Q83" s="181"/>
      <c r="R83" s="181"/>
      <c r="S83" s="181"/>
      <c r="T83" s="181"/>
      <c r="U83" s="181"/>
      <c r="V83" s="181"/>
      <c r="W83" s="181"/>
      <c r="X83" s="181"/>
      <c r="Y83" s="181"/>
    </row>
    <row r="84" spans="1:25" s="168" customFormat="1" hidden="1">
      <c r="A84" s="177" t="str">
        <f>IF(ROW()&lt;=B$3,INDEX(FP!F:F,B$2+ROW()-1)&amp;" - "&amp;INDEX(FP!C:C,B$2+ROW()-1),"")</f>
        <v/>
      </c>
      <c r="B84" s="177"/>
      <c r="C84" s="189" t="str">
        <f>IF(ROW()&lt;=B$3,INDEX(FP!E:E,B$2+ROW()-1),"")</f>
        <v/>
      </c>
      <c r="D84" s="176" t="str">
        <f>IF(ROW()&lt;=B$3,INDEX(FP!F:F,B$2+ROW()-1),"")</f>
        <v/>
      </c>
      <c r="E84" s="176"/>
      <c r="F84" s="176" t="str">
        <f>IF(ROW()&lt;=B$3,INDEX(FP!G:G,B$2+ROW()-1),"")</f>
        <v/>
      </c>
      <c r="G84" s="176"/>
      <c r="H84" s="177" t="str">
        <f>IF(ROW()&lt;=B$3,INDEX(FP!C:C,B$2+ROW()-1),"")</f>
        <v/>
      </c>
      <c r="I84" s="178" t="str">
        <f t="shared" si="6"/>
        <v/>
      </c>
      <c r="J84" s="178" t="str">
        <f t="shared" si="7"/>
        <v/>
      </c>
      <c r="K84" s="179" t="str">
        <f t="shared" si="8"/>
        <v/>
      </c>
      <c r="L84" s="180">
        <v>99</v>
      </c>
      <c r="M84" s="190" t="s">
        <v>371</v>
      </c>
      <c r="N84" s="191" t="s">
        <v>415</v>
      </c>
      <c r="O84" s="181"/>
      <c r="P84" s="181"/>
      <c r="Q84" s="181"/>
      <c r="R84" s="181"/>
      <c r="S84" s="181"/>
      <c r="T84" s="181"/>
      <c r="U84" s="181"/>
      <c r="V84" s="181"/>
      <c r="W84" s="181"/>
      <c r="X84" s="181"/>
      <c r="Y84" s="181"/>
    </row>
    <row r="85" spans="1:25" s="168" customFormat="1" hidden="1">
      <c r="A85" s="177" t="str">
        <f>IF(ROW()&lt;=B$3,INDEX(FP!F:F,B$2+ROW()-1)&amp;" - "&amp;INDEX(FP!C:C,B$2+ROW()-1),"")</f>
        <v/>
      </c>
      <c r="B85" s="177"/>
      <c r="C85" s="189" t="str">
        <f>IF(ROW()&lt;=B$3,INDEX(FP!E:E,B$2+ROW()-1),"")</f>
        <v/>
      </c>
      <c r="D85" s="176" t="str">
        <f>IF(ROW()&lt;=B$3,INDEX(FP!F:F,B$2+ROW()-1),"")</f>
        <v/>
      </c>
      <c r="E85" s="176"/>
      <c r="F85" s="176" t="str">
        <f>IF(ROW()&lt;=B$3,INDEX(FP!G:G,B$2+ROW()-1),"")</f>
        <v/>
      </c>
      <c r="G85" s="176"/>
      <c r="H85" s="177" t="str">
        <f>IF(ROW()&lt;=B$3,INDEX(FP!C:C,B$2+ROW()-1),"")</f>
        <v/>
      </c>
      <c r="I85" s="178" t="str">
        <f t="shared" si="6"/>
        <v/>
      </c>
      <c r="J85" s="178" t="str">
        <f t="shared" si="7"/>
        <v/>
      </c>
      <c r="K85" s="179" t="str">
        <f t="shared" si="8"/>
        <v/>
      </c>
      <c r="L85" s="180">
        <v>99</v>
      </c>
      <c r="M85" s="192" t="str">
        <f>$A84</f>
        <v/>
      </c>
      <c r="N85" s="193">
        <v>99</v>
      </c>
      <c r="O85" s="181"/>
      <c r="P85" s="181"/>
      <c r="Q85" s="181"/>
      <c r="R85" s="181"/>
      <c r="S85" s="181"/>
      <c r="T85" s="181"/>
      <c r="U85" s="181"/>
      <c r="V85" s="181"/>
      <c r="W85" s="181"/>
      <c r="X85" s="181"/>
      <c r="Y85" s="181"/>
    </row>
    <row r="86" spans="1:25" s="168" customFormat="1" hidden="1">
      <c r="A86" s="177" t="str">
        <f>IF(ROW()&lt;=B$3,INDEX(FP!F:F,B$2+ROW()-1)&amp;" - "&amp;INDEX(FP!C:C,B$2+ROW()-1),"")</f>
        <v/>
      </c>
      <c r="B86" s="177"/>
      <c r="C86" s="189" t="str">
        <f>IF(ROW()&lt;=B$3,INDEX(FP!E:E,B$2+ROW()-1),"")</f>
        <v/>
      </c>
      <c r="D86" s="176" t="str">
        <f>IF(ROW()&lt;=B$3,INDEX(FP!F:F,B$2+ROW()-1),"")</f>
        <v/>
      </c>
      <c r="E86" s="176"/>
      <c r="F86" s="176" t="str">
        <f>IF(ROW()&lt;=B$3,INDEX(FP!G:G,B$2+ROW()-1),"")</f>
        <v/>
      </c>
      <c r="G86" s="176"/>
      <c r="H86" s="177" t="str">
        <f>IF(ROW()&lt;=B$3,INDEX(FP!C:C,B$2+ROW()-1),"")</f>
        <v/>
      </c>
      <c r="I86" s="178" t="str">
        <f t="shared" si="6"/>
        <v/>
      </c>
      <c r="J86" s="178" t="str">
        <f t="shared" si="7"/>
        <v/>
      </c>
      <c r="K86" s="179" t="str">
        <f t="shared" si="8"/>
        <v/>
      </c>
      <c r="L86" s="180">
        <v>99</v>
      </c>
      <c r="M86" s="198" t="s">
        <v>371</v>
      </c>
      <c r="N86" s="199" t="s">
        <v>415</v>
      </c>
      <c r="O86" s="181"/>
      <c r="P86" s="181"/>
      <c r="Q86" s="181"/>
      <c r="R86" s="181"/>
      <c r="S86" s="181"/>
      <c r="T86" s="181"/>
      <c r="U86" s="181"/>
      <c r="V86" s="181"/>
      <c r="W86" s="181"/>
      <c r="X86" s="181"/>
      <c r="Y86" s="181"/>
    </row>
    <row r="87" spans="1:25" s="168" customFormat="1" hidden="1">
      <c r="A87" s="177" t="str">
        <f>IF(ROW()&lt;=B$3,INDEX(FP!F:F,B$2+ROW()-1)&amp;" - "&amp;INDEX(FP!C:C,B$2+ROW()-1),"")</f>
        <v/>
      </c>
      <c r="B87" s="177"/>
      <c r="C87" s="189" t="str">
        <f>IF(ROW()&lt;=B$3,INDEX(FP!E:E,B$2+ROW()-1),"")</f>
        <v/>
      </c>
      <c r="D87" s="176" t="str">
        <f>IF(ROW()&lt;=B$3,INDEX(FP!F:F,B$2+ROW()-1),"")</f>
        <v/>
      </c>
      <c r="E87" s="176"/>
      <c r="F87" s="176" t="str">
        <f>IF(ROW()&lt;=B$3,INDEX(FP!G:G,B$2+ROW()-1),"")</f>
        <v/>
      </c>
      <c r="G87" s="176"/>
      <c r="H87" s="177" t="str">
        <f>IF(ROW()&lt;=B$3,INDEX(FP!C:C,B$2+ROW()-1),"")</f>
        <v/>
      </c>
      <c r="I87" s="178" t="str">
        <f t="shared" si="6"/>
        <v/>
      </c>
      <c r="J87" s="178" t="str">
        <f t="shared" si="7"/>
        <v/>
      </c>
      <c r="K87" s="179" t="str">
        <f t="shared" si="8"/>
        <v/>
      </c>
      <c r="L87" s="180">
        <v>99</v>
      </c>
      <c r="M87" s="200" t="str">
        <f>$A86</f>
        <v/>
      </c>
      <c r="N87" s="200">
        <v>99</v>
      </c>
      <c r="O87" s="181"/>
      <c r="P87" s="181"/>
      <c r="Q87" s="181"/>
      <c r="R87" s="181"/>
      <c r="S87" s="181"/>
      <c r="T87" s="181"/>
      <c r="U87" s="181"/>
      <c r="V87" s="181"/>
      <c r="W87" s="181"/>
      <c r="X87" s="181"/>
      <c r="Y87" s="181"/>
    </row>
    <row r="88" spans="1:25" s="168" customFormat="1" hidden="1">
      <c r="A88" s="177" t="str">
        <f>IF(ROW()&lt;=B$3,INDEX(FP!F:F,B$2+ROW()-1)&amp;" - "&amp;INDEX(FP!C:C,B$2+ROW()-1),"")</f>
        <v/>
      </c>
      <c r="B88" s="177"/>
      <c r="C88" s="189" t="str">
        <f>IF(ROW()&lt;=B$3,INDEX(FP!E:E,B$2+ROW()-1),"")</f>
        <v/>
      </c>
      <c r="D88" s="176" t="str">
        <f>IF(ROW()&lt;=B$3,INDEX(FP!F:F,B$2+ROW()-1),"")</f>
        <v/>
      </c>
      <c r="E88" s="176"/>
      <c r="F88" s="176" t="str">
        <f>IF(ROW()&lt;=B$3,INDEX(FP!G:G,B$2+ROW()-1),"")</f>
        <v/>
      </c>
      <c r="G88" s="176"/>
      <c r="H88" s="177" t="str">
        <f>IF(ROW()&lt;=B$3,INDEX(FP!C:C,B$2+ROW()-1),"")</f>
        <v/>
      </c>
      <c r="I88" s="178" t="str">
        <f t="shared" si="6"/>
        <v/>
      </c>
      <c r="J88" s="178" t="str">
        <f t="shared" si="7"/>
        <v/>
      </c>
      <c r="K88" s="179" t="str">
        <f t="shared" si="8"/>
        <v/>
      </c>
      <c r="L88" s="180">
        <v>99</v>
      </c>
      <c r="M88" s="190" t="s">
        <v>371</v>
      </c>
      <c r="N88" s="191" t="s">
        <v>415</v>
      </c>
      <c r="O88" s="181"/>
      <c r="P88" s="181"/>
      <c r="Q88" s="181"/>
      <c r="R88" s="181"/>
      <c r="S88" s="181"/>
      <c r="T88" s="181"/>
      <c r="U88" s="181"/>
      <c r="V88" s="181"/>
      <c r="W88" s="181"/>
      <c r="X88" s="181"/>
      <c r="Y88" s="181"/>
    </row>
    <row r="89" spans="1:25" s="168" customFormat="1" hidden="1">
      <c r="A89" s="177" t="str">
        <f>IF(ROW()&lt;=B$3,INDEX(FP!F:F,B$2+ROW()-1)&amp;" - "&amp;INDEX(FP!C:C,B$2+ROW()-1),"")</f>
        <v/>
      </c>
      <c r="B89" s="177"/>
      <c r="C89" s="189" t="str">
        <f>IF(ROW()&lt;=B$3,INDEX(FP!E:E,B$2+ROW()-1),"")</f>
        <v/>
      </c>
      <c r="D89" s="176" t="str">
        <f>IF(ROW()&lt;=B$3,INDEX(FP!F:F,B$2+ROW()-1),"")</f>
        <v/>
      </c>
      <c r="E89" s="176"/>
      <c r="F89" s="176" t="str">
        <f>IF(ROW()&lt;=B$3,INDEX(FP!G:G,B$2+ROW()-1),"")</f>
        <v/>
      </c>
      <c r="G89" s="176"/>
      <c r="H89" s="177" t="str">
        <f>IF(ROW()&lt;=B$3,INDEX(FP!C:C,B$2+ROW()-1),"")</f>
        <v/>
      </c>
      <c r="I89" s="178" t="str">
        <f t="shared" si="6"/>
        <v/>
      </c>
      <c r="J89" s="178" t="str">
        <f t="shared" si="7"/>
        <v/>
      </c>
      <c r="K89" s="179" t="str">
        <f t="shared" si="8"/>
        <v/>
      </c>
      <c r="L89" s="180">
        <v>99</v>
      </c>
      <c r="M89" s="192" t="str">
        <f>$A88</f>
        <v/>
      </c>
      <c r="N89" s="193">
        <v>99</v>
      </c>
      <c r="O89" s="181"/>
      <c r="P89" s="181"/>
      <c r="Q89" s="181"/>
      <c r="R89" s="181"/>
      <c r="S89" s="181"/>
      <c r="T89" s="181"/>
      <c r="U89" s="181"/>
      <c r="V89" s="181"/>
      <c r="W89" s="181"/>
      <c r="X89" s="181"/>
      <c r="Y89" s="181"/>
    </row>
    <row r="90" spans="1:25" s="168" customFormat="1" hidden="1">
      <c r="A90" s="177" t="str">
        <f>IF(ROW()&lt;=B$3,INDEX(FP!F:F,B$2+ROW()-1)&amp;" - "&amp;INDEX(FP!C:C,B$2+ROW()-1),"")</f>
        <v/>
      </c>
      <c r="B90" s="177"/>
      <c r="C90" s="189" t="str">
        <f>IF(ROW()&lt;=B$3,INDEX(FP!E:E,B$2+ROW()-1),"")</f>
        <v/>
      </c>
      <c r="D90" s="176" t="str">
        <f>IF(ROW()&lt;=B$3,INDEX(FP!F:F,B$2+ROW()-1),"")</f>
        <v/>
      </c>
      <c r="E90" s="176"/>
      <c r="F90" s="176" t="str">
        <f>IF(ROW()&lt;=B$3,INDEX(FP!G:G,B$2+ROW()-1),"")</f>
        <v/>
      </c>
      <c r="G90" s="176"/>
      <c r="H90" s="177" t="str">
        <f>IF(ROW()&lt;=B$3,INDEX(FP!C:C,B$2+ROW()-1),"")</f>
        <v/>
      </c>
      <c r="I90" s="178" t="str">
        <f t="shared" si="6"/>
        <v/>
      </c>
      <c r="J90" s="178" t="str">
        <f t="shared" si="7"/>
        <v/>
      </c>
      <c r="K90" s="179" t="str">
        <f t="shared" si="8"/>
        <v/>
      </c>
      <c r="L90" s="180">
        <v>99</v>
      </c>
      <c r="M90" s="198" t="s">
        <v>371</v>
      </c>
      <c r="N90" s="199" t="s">
        <v>415</v>
      </c>
      <c r="O90" s="181"/>
      <c r="P90" s="181"/>
      <c r="Q90" s="181"/>
      <c r="R90" s="181"/>
      <c r="S90" s="181"/>
      <c r="T90" s="181"/>
      <c r="U90" s="181"/>
      <c r="V90" s="181"/>
      <c r="W90" s="181"/>
      <c r="X90" s="181"/>
      <c r="Y90" s="181"/>
    </row>
    <row r="91" spans="1:25" s="168" customFormat="1" hidden="1">
      <c r="A91" s="177" t="str">
        <f>IF(ROW()&lt;=B$3,INDEX(FP!F:F,B$2+ROW()-1)&amp;" - "&amp;INDEX(FP!C:C,B$2+ROW()-1),"")</f>
        <v/>
      </c>
      <c r="B91" s="177"/>
      <c r="C91" s="189" t="str">
        <f>IF(ROW()&lt;=B$3,INDEX(FP!E:E,B$2+ROW()-1),"")</f>
        <v/>
      </c>
      <c r="D91" s="176" t="str">
        <f>IF(ROW()&lt;=B$3,INDEX(FP!F:F,B$2+ROW()-1),"")</f>
        <v/>
      </c>
      <c r="E91" s="176"/>
      <c r="F91" s="176" t="str">
        <f>IF(ROW()&lt;=B$3,INDEX(FP!G:G,B$2+ROW()-1),"")</f>
        <v/>
      </c>
      <c r="G91" s="176"/>
      <c r="H91" s="177" t="str">
        <f>IF(ROW()&lt;=B$3,INDEX(FP!C:C,B$2+ROW()-1),"")</f>
        <v/>
      </c>
      <c r="I91" s="178" t="str">
        <f t="shared" si="6"/>
        <v/>
      </c>
      <c r="J91" s="178" t="str">
        <f t="shared" si="7"/>
        <v/>
      </c>
      <c r="K91" s="179" t="str">
        <f t="shared" si="8"/>
        <v/>
      </c>
      <c r="L91" s="180">
        <v>99</v>
      </c>
      <c r="M91" s="200" t="str">
        <f>$A90</f>
        <v/>
      </c>
      <c r="N91" s="200">
        <v>99</v>
      </c>
      <c r="O91" s="181"/>
      <c r="P91" s="181"/>
      <c r="Q91" s="181"/>
      <c r="R91" s="181"/>
      <c r="S91" s="181"/>
      <c r="T91" s="181"/>
      <c r="U91" s="181"/>
      <c r="V91" s="181"/>
      <c r="W91" s="181"/>
      <c r="X91" s="181"/>
      <c r="Y91" s="181"/>
    </row>
    <row r="92" spans="1:25" s="168" customFormat="1" hidden="1">
      <c r="A92" s="177" t="str">
        <f>IF(ROW()&lt;=B$3,INDEX(FP!F:F,B$2+ROW()-1)&amp;" - "&amp;INDEX(FP!C:C,B$2+ROW()-1),"")</f>
        <v/>
      </c>
      <c r="B92" s="177"/>
      <c r="C92" s="189" t="str">
        <f>IF(ROW()&lt;=B$3,INDEX(FP!E:E,B$2+ROW()-1),"")</f>
        <v/>
      </c>
      <c r="D92" s="176" t="str">
        <f>IF(ROW()&lt;=B$3,INDEX(FP!F:F,B$2+ROW()-1),"")</f>
        <v/>
      </c>
      <c r="E92" s="176"/>
      <c r="F92" s="176" t="str">
        <f>IF(ROW()&lt;=B$3,INDEX(FP!G:G,B$2+ROW()-1),"")</f>
        <v/>
      </c>
      <c r="G92" s="176"/>
      <c r="H92" s="177" t="str">
        <f>IF(ROW()&lt;=B$3,INDEX(FP!C:C,B$2+ROW()-1),"")</f>
        <v/>
      </c>
      <c r="I92" s="178" t="str">
        <f t="shared" si="6"/>
        <v/>
      </c>
      <c r="J92" s="178" t="str">
        <f t="shared" si="7"/>
        <v/>
      </c>
      <c r="K92" s="179" t="str">
        <f t="shared" si="8"/>
        <v/>
      </c>
      <c r="L92" s="180">
        <v>99</v>
      </c>
      <c r="M92" s="190" t="s">
        <v>371</v>
      </c>
      <c r="N92" s="191" t="s">
        <v>415</v>
      </c>
      <c r="O92" s="181"/>
      <c r="P92" s="181"/>
      <c r="Q92" s="181"/>
      <c r="R92" s="181"/>
      <c r="S92" s="181"/>
      <c r="T92" s="181"/>
      <c r="U92" s="181"/>
      <c r="V92" s="181"/>
      <c r="W92" s="181"/>
      <c r="X92" s="181"/>
      <c r="Y92" s="181"/>
    </row>
    <row r="93" spans="1:25" s="168" customFormat="1" hidden="1">
      <c r="A93" s="177" t="str">
        <f>IF(ROW()&lt;=B$3,INDEX(FP!F:F,B$2+ROW()-1)&amp;" - "&amp;INDEX(FP!C:C,B$2+ROW()-1),"")</f>
        <v/>
      </c>
      <c r="B93" s="177"/>
      <c r="C93" s="189" t="str">
        <f>IF(ROW()&lt;=B$3,INDEX(FP!E:E,B$2+ROW()-1),"")</f>
        <v/>
      </c>
      <c r="D93" s="176" t="str">
        <f>IF(ROW()&lt;=B$3,INDEX(FP!F:F,B$2+ROW()-1),"")</f>
        <v/>
      </c>
      <c r="E93" s="176"/>
      <c r="F93" s="176" t="str">
        <f>IF(ROW()&lt;=B$3,INDEX(FP!G:G,B$2+ROW()-1),"")</f>
        <v/>
      </c>
      <c r="G93" s="176"/>
      <c r="H93" s="177" t="str">
        <f>IF(ROW()&lt;=B$3,INDEX(FP!C:C,B$2+ROW()-1),"")</f>
        <v/>
      </c>
      <c r="I93" s="178" t="str">
        <f t="shared" si="6"/>
        <v/>
      </c>
      <c r="J93" s="178" t="str">
        <f t="shared" si="7"/>
        <v/>
      </c>
      <c r="K93" s="179" t="str">
        <f t="shared" si="8"/>
        <v/>
      </c>
      <c r="L93" s="180">
        <v>99</v>
      </c>
      <c r="M93" s="192" t="str">
        <f>$A92</f>
        <v/>
      </c>
      <c r="N93" s="193">
        <v>99</v>
      </c>
      <c r="O93" s="181"/>
      <c r="P93" s="181"/>
      <c r="Q93" s="181"/>
      <c r="R93" s="181"/>
      <c r="S93" s="181"/>
      <c r="T93" s="181"/>
      <c r="U93" s="181"/>
      <c r="V93" s="181"/>
      <c r="W93" s="181"/>
      <c r="X93" s="181"/>
      <c r="Y93" s="181"/>
    </row>
    <row r="94" spans="1:25" s="168" customFormat="1" hidden="1">
      <c r="A94" s="177" t="str">
        <f>IF(ROW()&lt;=B$3,INDEX(FP!F:F,B$2+ROW()-1)&amp;" - "&amp;INDEX(FP!C:C,B$2+ROW()-1),"")</f>
        <v/>
      </c>
      <c r="B94" s="177"/>
      <c r="C94" s="189" t="str">
        <f>IF(ROW()&lt;=B$3,INDEX(FP!E:E,B$2+ROW()-1),"")</f>
        <v/>
      </c>
      <c r="D94" s="176" t="str">
        <f>IF(ROW()&lt;=B$3,INDEX(FP!F:F,B$2+ROW()-1),"")</f>
        <v/>
      </c>
      <c r="E94" s="176"/>
      <c r="F94" s="176" t="str">
        <f>IF(ROW()&lt;=B$3,INDEX(FP!G:G,B$2+ROW()-1),"")</f>
        <v/>
      </c>
      <c r="G94" s="176"/>
      <c r="H94" s="177" t="str">
        <f>IF(ROW()&lt;=B$3,INDEX(FP!C:C,B$2+ROW()-1),"")</f>
        <v/>
      </c>
      <c r="I94" s="178" t="str">
        <f t="shared" si="6"/>
        <v/>
      </c>
      <c r="J94" s="178" t="str">
        <f t="shared" si="7"/>
        <v/>
      </c>
      <c r="K94" s="179" t="str">
        <f t="shared" si="8"/>
        <v/>
      </c>
      <c r="L94" s="180">
        <v>99</v>
      </c>
      <c r="M94" s="198" t="s">
        <v>371</v>
      </c>
      <c r="N94" s="199" t="s">
        <v>415</v>
      </c>
      <c r="O94" s="181"/>
      <c r="P94" s="181"/>
      <c r="Q94" s="181"/>
      <c r="R94" s="181"/>
      <c r="S94" s="181"/>
      <c r="T94" s="181"/>
      <c r="U94" s="181"/>
      <c r="V94" s="181"/>
      <c r="W94" s="181"/>
      <c r="X94" s="181"/>
      <c r="Y94" s="181"/>
    </row>
    <row r="95" spans="1:25" s="168" customFormat="1" hidden="1">
      <c r="A95" s="201"/>
      <c r="B95" s="201"/>
      <c r="C95" s="201"/>
      <c r="D95" s="201"/>
      <c r="E95" s="201"/>
      <c r="F95" s="176" t="str">
        <f>IF(ROW()&lt;=B$3,INDEX(FP!G:G,B$2+ROW()-1),"")</f>
        <v/>
      </c>
      <c r="G95" s="202"/>
      <c r="H95" s="201"/>
      <c r="I95" s="203"/>
      <c r="J95" s="178"/>
      <c r="K95" s="179"/>
      <c r="L95" s="180"/>
      <c r="M95" s="200" t="str">
        <f>$A94</f>
        <v/>
      </c>
      <c r="N95" s="200">
        <v>99</v>
      </c>
      <c r="O95" s="181"/>
      <c r="P95" s="181"/>
      <c r="Q95" s="181"/>
      <c r="R95" s="181"/>
      <c r="S95" s="181"/>
      <c r="T95" s="181"/>
      <c r="U95" s="181"/>
      <c r="V95" s="181"/>
      <c r="W95" s="181"/>
      <c r="X95" s="181"/>
      <c r="Y95" s="181"/>
    </row>
    <row r="96" spans="1:25" s="168" customFormat="1" ht="135" hidden="1">
      <c r="A96" s="201"/>
      <c r="B96" s="201"/>
      <c r="C96" s="201"/>
      <c r="D96" s="201"/>
      <c r="E96" s="201"/>
      <c r="F96" s="204" t="s">
        <v>436</v>
      </c>
      <c r="G96" s="201"/>
      <c r="H96" s="201"/>
      <c r="I96" s="203"/>
      <c r="J96" s="205"/>
      <c r="K96" s="206"/>
      <c r="L96" s="181"/>
      <c r="M96" s="181"/>
      <c r="N96" s="181"/>
      <c r="O96" s="181"/>
      <c r="P96" s="181"/>
      <c r="Q96" s="181"/>
      <c r="R96" s="181"/>
      <c r="S96" s="181"/>
      <c r="T96" s="181"/>
      <c r="U96" s="181"/>
      <c r="V96" s="181"/>
      <c r="W96" s="181"/>
      <c r="X96" s="181"/>
      <c r="Y96" s="181"/>
    </row>
    <row r="97" spans="1:25" s="168" customFormat="1" ht="56.25" hidden="1">
      <c r="A97" s="201"/>
      <c r="B97" s="201"/>
      <c r="C97" s="201"/>
      <c r="D97" s="201"/>
      <c r="E97" s="201"/>
      <c r="F97" s="204" t="s">
        <v>437</v>
      </c>
      <c r="G97" s="201"/>
      <c r="H97" s="201"/>
      <c r="I97" s="203"/>
      <c r="J97" s="205"/>
      <c r="K97" s="206"/>
      <c r="L97" s="181"/>
      <c r="M97" s="181"/>
      <c r="N97" s="181"/>
      <c r="O97" s="181"/>
      <c r="P97" s="181"/>
      <c r="Q97" s="181"/>
      <c r="R97" s="181"/>
      <c r="S97" s="181"/>
      <c r="T97" s="181"/>
      <c r="U97" s="181"/>
      <c r="V97" s="181"/>
      <c r="W97" s="181"/>
      <c r="X97" s="181"/>
      <c r="Y97" s="181"/>
    </row>
    <row r="98" spans="1:25" s="168" customFormat="1" ht="45" hidden="1">
      <c r="A98" s="201"/>
      <c r="B98" s="201"/>
      <c r="C98" s="201"/>
      <c r="D98" s="201"/>
      <c r="E98" s="201"/>
      <c r="F98" s="207" t="s">
        <v>438</v>
      </c>
      <c r="G98" s="208"/>
      <c r="H98" s="201"/>
      <c r="I98" s="203"/>
      <c r="J98" s="205"/>
      <c r="K98" s="206"/>
      <c r="L98" s="181"/>
      <c r="M98" s="181"/>
      <c r="N98" s="181"/>
      <c r="O98" s="181"/>
      <c r="P98" s="181"/>
      <c r="Q98" s="181"/>
      <c r="R98" s="181"/>
      <c r="S98" s="181"/>
      <c r="T98" s="181"/>
      <c r="U98" s="181"/>
      <c r="V98" s="181"/>
      <c r="W98" s="181"/>
      <c r="X98" s="181"/>
      <c r="Y98" s="181"/>
    </row>
    <row r="99" spans="1:25" s="168" customFormat="1" ht="191.25" hidden="1">
      <c r="A99" s="201"/>
      <c r="B99" s="209"/>
      <c r="C99" s="209"/>
      <c r="D99" s="201"/>
      <c r="E99" s="201"/>
      <c r="F99" s="204" t="s">
        <v>439</v>
      </c>
      <c r="G99" s="201"/>
      <c r="H99" s="201"/>
      <c r="I99" s="203"/>
      <c r="J99" s="205"/>
      <c r="K99" s="206"/>
      <c r="L99" s="181"/>
      <c r="M99" s="181"/>
      <c r="N99" s="181"/>
      <c r="O99" s="181"/>
      <c r="P99" s="181"/>
      <c r="Q99" s="181"/>
      <c r="R99" s="181"/>
      <c r="S99" s="181"/>
      <c r="T99" s="181"/>
      <c r="U99" s="181"/>
      <c r="V99" s="181"/>
      <c r="W99" s="181"/>
      <c r="X99" s="181"/>
      <c r="Y99" s="181"/>
    </row>
    <row r="100" spans="1:25" ht="15.75">
      <c r="A100" s="339" t="s">
        <v>365</v>
      </c>
      <c r="B100" s="339"/>
      <c r="C100" s="339"/>
      <c r="D100" s="339"/>
      <c r="E100" s="339"/>
      <c r="F100" s="339"/>
      <c r="G100" s="339"/>
      <c r="H100" s="339"/>
      <c r="I100" s="340" t="s">
        <v>440</v>
      </c>
      <c r="J100" s="340"/>
      <c r="K100" s="210"/>
    </row>
    <row r="101" spans="1:25" ht="15.75">
      <c r="A101" s="339"/>
      <c r="B101" s="339"/>
      <c r="C101" s="339"/>
      <c r="D101" s="339"/>
      <c r="E101" s="339"/>
      <c r="F101" s="339"/>
      <c r="G101" s="339"/>
      <c r="H101" s="339"/>
      <c r="I101" s="341">
        <v>45740</v>
      </c>
      <c r="J101" s="341"/>
    </row>
    <row r="102" spans="1:25" ht="14.25">
      <c r="A102" s="211" t="s">
        <v>441</v>
      </c>
      <c r="B102" s="212">
        <v>24</v>
      </c>
      <c r="C102" s="212"/>
      <c r="D102" s="213"/>
      <c r="E102" s="213"/>
      <c r="F102" s="213"/>
      <c r="G102" s="213"/>
      <c r="H102" s="213"/>
      <c r="I102" s="133"/>
      <c r="J102" s="136"/>
    </row>
    <row r="103" spans="1:25" s="218" customFormat="1">
      <c r="A103" s="214" t="s">
        <v>371</v>
      </c>
      <c r="B103" s="215" t="s">
        <v>442</v>
      </c>
      <c r="C103" s="215" t="s">
        <v>443</v>
      </c>
      <c r="D103" s="215" t="s">
        <v>444</v>
      </c>
      <c r="E103" s="215"/>
      <c r="F103" s="215" t="s">
        <v>445</v>
      </c>
      <c r="G103" s="215"/>
      <c r="H103" s="215" t="s">
        <v>446</v>
      </c>
      <c r="I103" s="216" t="s">
        <v>447</v>
      </c>
      <c r="J103" s="217" t="s">
        <v>415</v>
      </c>
      <c r="K103" s="171"/>
      <c r="L103" s="172"/>
      <c r="M103" s="172"/>
      <c r="N103" s="172"/>
      <c r="O103" s="172"/>
      <c r="P103" s="172"/>
      <c r="Q103" s="172"/>
      <c r="R103" s="172"/>
      <c r="S103" s="172"/>
      <c r="T103" s="172"/>
      <c r="U103" s="172"/>
      <c r="V103" s="172"/>
      <c r="W103" s="172"/>
      <c r="X103" s="172"/>
      <c r="Y103" s="172"/>
    </row>
    <row r="104" spans="1:25" s="222" customFormat="1" ht="76.5" customHeight="1">
      <c r="A104" s="76" t="s">
        <v>97</v>
      </c>
      <c r="B104" s="76" t="s">
        <v>98</v>
      </c>
      <c r="C104" s="76" t="s">
        <v>99</v>
      </c>
      <c r="D104" s="76" t="s">
        <v>100</v>
      </c>
      <c r="E104" s="76" t="s">
        <v>448</v>
      </c>
      <c r="F104" s="76" t="s">
        <v>101</v>
      </c>
      <c r="G104" s="76" t="s">
        <v>102</v>
      </c>
      <c r="H104" s="76" t="s">
        <v>103</v>
      </c>
      <c r="I104" s="219" t="s">
        <v>449</v>
      </c>
      <c r="J104" s="78" t="s">
        <v>105</v>
      </c>
      <c r="K104" s="220"/>
      <c r="L104" s="221"/>
      <c r="M104" s="221"/>
      <c r="N104" s="221"/>
      <c r="O104" s="221"/>
      <c r="P104" s="221"/>
      <c r="Q104" s="221"/>
      <c r="R104" s="221"/>
      <c r="S104" s="221"/>
      <c r="T104" s="221"/>
      <c r="U104" s="221"/>
      <c r="V104" s="221"/>
      <c r="W104" s="221"/>
      <c r="X104" s="221"/>
      <c r="Y104" s="221"/>
    </row>
    <row r="105" spans="1:25" s="222" customFormat="1" ht="15" customHeight="1">
      <c r="A105" s="342" t="s">
        <v>450</v>
      </c>
      <c r="B105" s="342"/>
      <c r="C105" s="342"/>
      <c r="D105" s="342"/>
      <c r="E105" s="342"/>
      <c r="F105" s="342"/>
      <c r="G105" s="342"/>
      <c r="H105" s="342"/>
      <c r="I105" s="342"/>
      <c r="J105" s="342"/>
      <c r="K105" s="220"/>
      <c r="L105" s="221"/>
      <c r="M105" s="221"/>
      <c r="N105" s="221"/>
      <c r="O105" s="221"/>
      <c r="P105" s="221"/>
      <c r="Q105" s="221"/>
      <c r="R105" s="221"/>
      <c r="S105" s="221"/>
      <c r="T105" s="221"/>
      <c r="U105" s="221"/>
      <c r="V105" s="221"/>
      <c r="W105" s="221"/>
      <c r="X105" s="221"/>
      <c r="Y105" s="221"/>
    </row>
    <row r="106" spans="1:25" s="222" customFormat="1" ht="12.75">
      <c r="A106" s="223"/>
      <c r="B106" s="223"/>
      <c r="C106" s="223"/>
      <c r="D106" s="223"/>
      <c r="E106" s="223"/>
      <c r="F106" s="223"/>
      <c r="G106" s="223"/>
      <c r="H106" s="223"/>
      <c r="I106" s="224"/>
      <c r="J106" s="225"/>
      <c r="K106" s="220"/>
      <c r="L106" s="221"/>
      <c r="M106" s="221"/>
      <c r="N106" s="221"/>
      <c r="O106" s="221"/>
      <c r="P106" s="221"/>
      <c r="Q106" s="221"/>
      <c r="R106" s="221"/>
      <c r="S106" s="221"/>
      <c r="T106" s="221"/>
      <c r="U106" s="221"/>
      <c r="V106" s="221"/>
      <c r="W106" s="221"/>
      <c r="X106" s="221"/>
      <c r="Y106" s="221"/>
    </row>
    <row r="107" spans="1:25" ht="12.75">
      <c r="A107" s="226" t="s">
        <v>451</v>
      </c>
      <c r="B107" s="226" t="s">
        <v>452</v>
      </c>
      <c r="C107" s="226" t="s">
        <v>453</v>
      </c>
      <c r="D107" s="227">
        <v>45688</v>
      </c>
      <c r="E107" s="227"/>
      <c r="F107" s="226" t="s">
        <v>454</v>
      </c>
      <c r="G107" s="226" t="s">
        <v>455</v>
      </c>
      <c r="H107" s="226" t="s">
        <v>456</v>
      </c>
      <c r="I107" s="228">
        <v>5</v>
      </c>
      <c r="J107" s="229">
        <v>4</v>
      </c>
      <c r="K107" s="220"/>
    </row>
    <row r="108" spans="1:25" ht="33.75">
      <c r="A108" s="226" t="s">
        <v>451</v>
      </c>
      <c r="B108" s="226" t="s">
        <v>457</v>
      </c>
      <c r="C108" s="226" t="s">
        <v>458</v>
      </c>
      <c r="D108" s="227">
        <v>45693</v>
      </c>
      <c r="E108" s="227"/>
      <c r="F108" s="226" t="s">
        <v>459</v>
      </c>
      <c r="G108" s="226"/>
      <c r="H108" s="226" t="s">
        <v>460</v>
      </c>
      <c r="I108" s="228">
        <v>6545.93</v>
      </c>
      <c r="J108" s="229">
        <v>4</v>
      </c>
      <c r="K108" s="220"/>
    </row>
    <row r="109" spans="1:25" ht="12.75">
      <c r="A109" s="226" t="s">
        <v>451</v>
      </c>
      <c r="B109" s="226" t="s">
        <v>452</v>
      </c>
      <c r="C109" s="226" t="s">
        <v>453</v>
      </c>
      <c r="D109" s="227">
        <v>45693</v>
      </c>
      <c r="E109" s="227"/>
      <c r="F109" s="226" t="s">
        <v>461</v>
      </c>
      <c r="G109" s="226" t="s">
        <v>455</v>
      </c>
      <c r="H109" s="226" t="s">
        <v>456</v>
      </c>
      <c r="I109" s="228">
        <v>30</v>
      </c>
      <c r="J109" s="229">
        <v>4</v>
      </c>
      <c r="K109" s="220"/>
    </row>
    <row r="110" spans="1:25" ht="22.5">
      <c r="A110" s="226" t="s">
        <v>451</v>
      </c>
      <c r="B110" s="226" t="s">
        <v>462</v>
      </c>
      <c r="C110" s="226" t="s">
        <v>463</v>
      </c>
      <c r="D110" s="227">
        <v>45693</v>
      </c>
      <c r="E110" s="227"/>
      <c r="F110" s="226" t="s">
        <v>464</v>
      </c>
      <c r="G110" s="226"/>
      <c r="H110" s="226" t="s">
        <v>465</v>
      </c>
      <c r="I110" s="228">
        <v>2250</v>
      </c>
      <c r="J110" s="229">
        <v>4</v>
      </c>
      <c r="K110" s="220"/>
    </row>
    <row r="111" spans="1:25" ht="22.5">
      <c r="A111" s="226" t="s">
        <v>451</v>
      </c>
      <c r="B111" s="226" t="s">
        <v>466</v>
      </c>
      <c r="C111" s="226" t="s">
        <v>467</v>
      </c>
      <c r="D111" s="227">
        <v>45699</v>
      </c>
      <c r="E111" s="227"/>
      <c r="F111" s="226" t="s">
        <v>468</v>
      </c>
      <c r="G111" s="226"/>
      <c r="H111" s="226" t="s">
        <v>469</v>
      </c>
      <c r="I111" s="228">
        <v>191.97</v>
      </c>
      <c r="J111" s="229">
        <v>4</v>
      </c>
      <c r="K111" s="220"/>
    </row>
    <row r="112" spans="1:25" ht="22.5">
      <c r="A112" s="226" t="s">
        <v>451</v>
      </c>
      <c r="B112" s="226" t="s">
        <v>470</v>
      </c>
      <c r="C112" s="226" t="s">
        <v>471</v>
      </c>
      <c r="D112" s="227">
        <v>45707</v>
      </c>
      <c r="E112" s="227"/>
      <c r="F112" s="226" t="s">
        <v>472</v>
      </c>
      <c r="G112" s="226" t="s">
        <v>473</v>
      </c>
      <c r="H112" s="226" t="s">
        <v>474</v>
      </c>
      <c r="I112" s="228">
        <v>157.75</v>
      </c>
      <c r="J112" s="229">
        <v>4</v>
      </c>
      <c r="K112" s="220"/>
    </row>
    <row r="113" spans="1:11" ht="12.75">
      <c r="A113" s="226" t="s">
        <v>451</v>
      </c>
      <c r="B113" s="226" t="s">
        <v>475</v>
      </c>
      <c r="C113" s="226" t="s">
        <v>476</v>
      </c>
      <c r="D113" s="227">
        <v>45716</v>
      </c>
      <c r="E113" s="227"/>
      <c r="F113" s="226" t="s">
        <v>454</v>
      </c>
      <c r="G113" s="226" t="s">
        <v>455</v>
      </c>
      <c r="H113" s="226" t="s">
        <v>456</v>
      </c>
      <c r="I113" s="228">
        <v>5</v>
      </c>
      <c r="J113" s="229">
        <v>4</v>
      </c>
      <c r="K113" s="220"/>
    </row>
    <row r="114" spans="1:11" ht="22.5">
      <c r="A114" s="226" t="s">
        <v>451</v>
      </c>
      <c r="B114" s="226" t="s">
        <v>477</v>
      </c>
      <c r="C114" s="226" t="s">
        <v>478</v>
      </c>
      <c r="D114" s="227">
        <v>45720</v>
      </c>
      <c r="E114" s="227"/>
      <c r="F114" s="226" t="s">
        <v>479</v>
      </c>
      <c r="G114" s="226" t="s">
        <v>473</v>
      </c>
      <c r="H114" s="226" t="s">
        <v>474</v>
      </c>
      <c r="I114" s="228">
        <v>1303.93</v>
      </c>
      <c r="J114" s="229">
        <v>4</v>
      </c>
      <c r="K114" s="220"/>
    </row>
    <row r="115" spans="1:11" ht="22.5">
      <c r="A115" s="226" t="s">
        <v>451</v>
      </c>
      <c r="B115" s="226" t="s">
        <v>480</v>
      </c>
      <c r="C115" s="226" t="s">
        <v>481</v>
      </c>
      <c r="D115" s="227">
        <v>45744</v>
      </c>
      <c r="E115" s="227"/>
      <c r="F115" s="226" t="s">
        <v>482</v>
      </c>
      <c r="G115" s="226" t="s">
        <v>473</v>
      </c>
      <c r="H115" s="226" t="s">
        <v>474</v>
      </c>
      <c r="I115" s="228">
        <v>268.05</v>
      </c>
      <c r="J115" s="229">
        <v>4</v>
      </c>
      <c r="K115" s="220"/>
    </row>
    <row r="116" spans="1:11" ht="33.75">
      <c r="A116" s="226" t="s">
        <v>451</v>
      </c>
      <c r="B116" s="226" t="s">
        <v>483</v>
      </c>
      <c r="C116" s="226" t="s">
        <v>484</v>
      </c>
      <c r="D116" s="227">
        <v>45744</v>
      </c>
      <c r="E116" s="227"/>
      <c r="F116" s="226" t="s">
        <v>485</v>
      </c>
      <c r="G116" s="226" t="s">
        <v>486</v>
      </c>
      <c r="H116" s="226" t="s">
        <v>487</v>
      </c>
      <c r="I116" s="228">
        <v>78.72</v>
      </c>
      <c r="J116" s="229">
        <v>3</v>
      </c>
      <c r="K116" s="220"/>
    </row>
    <row r="117" spans="1:11" ht="22.5">
      <c r="A117" s="226" t="s">
        <v>451</v>
      </c>
      <c r="B117" s="226" t="s">
        <v>488</v>
      </c>
      <c r="C117" s="226" t="s">
        <v>489</v>
      </c>
      <c r="D117" s="227">
        <v>45744</v>
      </c>
      <c r="E117" s="227"/>
      <c r="F117" s="226" t="s">
        <v>490</v>
      </c>
      <c r="G117" s="226" t="s">
        <v>491</v>
      </c>
      <c r="H117" s="226" t="s">
        <v>492</v>
      </c>
      <c r="I117" s="228">
        <v>100</v>
      </c>
      <c r="J117" s="229">
        <v>3</v>
      </c>
      <c r="K117" s="220"/>
    </row>
    <row r="118" spans="1:11" ht="22.5">
      <c r="A118" s="226" t="s">
        <v>451</v>
      </c>
      <c r="B118" s="226" t="s">
        <v>493</v>
      </c>
      <c r="C118" s="226" t="s">
        <v>494</v>
      </c>
      <c r="D118" s="227">
        <v>45744</v>
      </c>
      <c r="E118" s="227"/>
      <c r="F118" s="226" t="s">
        <v>495</v>
      </c>
      <c r="G118" s="226" t="s">
        <v>496</v>
      </c>
      <c r="H118" s="226" t="s">
        <v>497</v>
      </c>
      <c r="I118" s="228">
        <v>2398.5</v>
      </c>
      <c r="J118" s="229">
        <v>3</v>
      </c>
      <c r="K118" s="220"/>
    </row>
    <row r="119" spans="1:11" ht="12.75">
      <c r="A119" s="226" t="s">
        <v>451</v>
      </c>
      <c r="B119" s="226" t="s">
        <v>498</v>
      </c>
      <c r="C119" s="226" t="s">
        <v>499</v>
      </c>
      <c r="D119" s="227">
        <v>45744</v>
      </c>
      <c r="E119" s="227"/>
      <c r="F119" s="226" t="s">
        <v>454</v>
      </c>
      <c r="G119" s="226" t="s">
        <v>455</v>
      </c>
      <c r="H119" s="226" t="s">
        <v>456</v>
      </c>
      <c r="I119" s="228">
        <v>5</v>
      </c>
      <c r="J119" s="229">
        <v>4</v>
      </c>
      <c r="K119" s="220"/>
    </row>
    <row r="120" spans="1:11" ht="33.75">
      <c r="A120" s="226" t="s">
        <v>451</v>
      </c>
      <c r="B120" s="226" t="s">
        <v>1817</v>
      </c>
      <c r="C120" s="226" t="s">
        <v>500</v>
      </c>
      <c r="D120" s="227">
        <v>45750</v>
      </c>
      <c r="E120" s="227"/>
      <c r="F120" s="226" t="s">
        <v>485</v>
      </c>
      <c r="G120" s="226" t="s">
        <v>486</v>
      </c>
      <c r="H120" s="226" t="s">
        <v>487</v>
      </c>
      <c r="I120" s="228">
        <v>174.29</v>
      </c>
      <c r="J120" s="229">
        <v>3</v>
      </c>
      <c r="K120" s="220"/>
    </row>
    <row r="121" spans="1:11" ht="22.5">
      <c r="A121" s="226" t="s">
        <v>451</v>
      </c>
      <c r="B121" s="226" t="s">
        <v>1818</v>
      </c>
      <c r="C121" s="226" t="s">
        <v>501</v>
      </c>
      <c r="D121" s="227">
        <v>45757</v>
      </c>
      <c r="E121" s="227"/>
      <c r="F121" s="226" t="s">
        <v>502</v>
      </c>
      <c r="G121" s="226" t="s">
        <v>473</v>
      </c>
      <c r="H121" s="226" t="s">
        <v>474</v>
      </c>
      <c r="I121" s="228">
        <v>135.85</v>
      </c>
      <c r="J121" s="229">
        <v>4</v>
      </c>
      <c r="K121" s="220"/>
    </row>
    <row r="122" spans="1:11" ht="22.5">
      <c r="A122" s="226" t="s">
        <v>451</v>
      </c>
      <c r="B122" s="226" t="s">
        <v>1816</v>
      </c>
      <c r="C122" s="226" t="s">
        <v>1815</v>
      </c>
      <c r="D122" s="227">
        <v>45757</v>
      </c>
      <c r="E122" s="227"/>
      <c r="F122" s="226" t="s">
        <v>503</v>
      </c>
      <c r="G122" s="226"/>
      <c r="H122" s="226" t="s">
        <v>504</v>
      </c>
      <c r="I122" s="228">
        <v>3685.5</v>
      </c>
      <c r="J122" s="229">
        <v>3</v>
      </c>
      <c r="K122" s="220"/>
    </row>
    <row r="123" spans="1:11" ht="33.75">
      <c r="A123" s="226" t="s">
        <v>451</v>
      </c>
      <c r="B123" s="226" t="s">
        <v>1819</v>
      </c>
      <c r="C123" s="226" t="s">
        <v>505</v>
      </c>
      <c r="D123" s="227">
        <v>45762</v>
      </c>
      <c r="E123" s="227"/>
      <c r="F123" s="226" t="s">
        <v>506</v>
      </c>
      <c r="G123" s="226" t="s">
        <v>507</v>
      </c>
      <c r="H123" s="226" t="s">
        <v>508</v>
      </c>
      <c r="I123" s="228">
        <v>4809.75</v>
      </c>
      <c r="J123" s="229">
        <v>3</v>
      </c>
      <c r="K123" s="220"/>
    </row>
    <row r="124" spans="1:11" ht="33.75">
      <c r="A124" s="226" t="s">
        <v>451</v>
      </c>
      <c r="B124" s="226" t="s">
        <v>1820</v>
      </c>
      <c r="C124" s="226" t="s">
        <v>509</v>
      </c>
      <c r="D124" s="227">
        <v>45762</v>
      </c>
      <c r="E124" s="227"/>
      <c r="F124" s="226" t="s">
        <v>510</v>
      </c>
      <c r="G124" s="226" t="s">
        <v>507</v>
      </c>
      <c r="H124" s="226" t="s">
        <v>508</v>
      </c>
      <c r="I124" s="228">
        <v>4089.8</v>
      </c>
      <c r="J124" s="229">
        <v>3</v>
      </c>
      <c r="K124" s="220"/>
    </row>
    <row r="125" spans="1:11" ht="12.75">
      <c r="A125" s="226" t="s">
        <v>451</v>
      </c>
      <c r="B125" s="226" t="s">
        <v>511</v>
      </c>
      <c r="C125" s="226" t="s">
        <v>512</v>
      </c>
      <c r="D125" s="227">
        <v>45777</v>
      </c>
      <c r="E125" s="227"/>
      <c r="F125" s="226" t="s">
        <v>454</v>
      </c>
      <c r="G125" s="226" t="s">
        <v>455</v>
      </c>
      <c r="H125" s="226" t="s">
        <v>456</v>
      </c>
      <c r="I125" s="228">
        <v>5</v>
      </c>
      <c r="J125" s="229">
        <v>4</v>
      </c>
      <c r="K125" s="220"/>
    </row>
    <row r="126" spans="1:11" ht="12.75">
      <c r="A126" s="226"/>
      <c r="B126" s="226"/>
      <c r="C126" s="226"/>
      <c r="D126" s="227"/>
      <c r="E126" s="227"/>
      <c r="F126" s="226"/>
      <c r="G126" s="226"/>
      <c r="H126" s="226"/>
      <c r="I126" s="228"/>
      <c r="J126" s="229"/>
      <c r="K126" s="220"/>
    </row>
    <row r="127" spans="1:11" ht="12.75">
      <c r="A127" s="226"/>
      <c r="B127" s="226"/>
      <c r="C127" s="226"/>
      <c r="D127" s="227"/>
      <c r="E127" s="227"/>
      <c r="F127" s="226"/>
      <c r="G127" s="226"/>
      <c r="H127" s="226"/>
      <c r="I127" s="228"/>
      <c r="J127" s="229"/>
      <c r="K127" s="220"/>
    </row>
    <row r="128" spans="1:11" ht="12.75">
      <c r="A128" s="226"/>
      <c r="B128" s="226"/>
      <c r="C128" s="226"/>
      <c r="D128" s="227"/>
      <c r="E128" s="227"/>
      <c r="F128" s="226"/>
      <c r="G128" s="226"/>
      <c r="H128" s="226"/>
      <c r="I128" s="228"/>
      <c r="J128" s="229"/>
      <c r="K128" s="220"/>
    </row>
    <row r="129" spans="1:11" ht="12.75">
      <c r="A129" s="226"/>
      <c r="B129" s="226"/>
      <c r="C129" s="226"/>
      <c r="D129" s="227"/>
      <c r="E129" s="227"/>
      <c r="F129" s="226"/>
      <c r="G129" s="226"/>
      <c r="H129" s="226"/>
      <c r="I129" s="228"/>
      <c r="J129" s="229"/>
      <c r="K129" s="220"/>
    </row>
    <row r="130" spans="1:11" ht="12.75">
      <c r="A130" s="226"/>
      <c r="B130" s="226"/>
      <c r="C130" s="226"/>
      <c r="D130" s="227"/>
      <c r="E130" s="227"/>
      <c r="F130" s="226"/>
      <c r="G130" s="226"/>
      <c r="H130" s="226"/>
      <c r="I130" s="228"/>
      <c r="J130" s="229"/>
      <c r="K130" s="220"/>
    </row>
    <row r="131" spans="1:11" ht="12.75">
      <c r="A131" s="226"/>
      <c r="B131" s="226"/>
      <c r="C131" s="226"/>
      <c r="D131" s="227"/>
      <c r="E131" s="227"/>
      <c r="F131" s="226"/>
      <c r="G131" s="226"/>
      <c r="H131" s="226"/>
      <c r="I131" s="228"/>
      <c r="J131" s="229"/>
      <c r="K131" s="220"/>
    </row>
    <row r="132" spans="1:11" ht="12.75">
      <c r="A132" s="226"/>
      <c r="B132" s="226"/>
      <c r="C132" s="226"/>
      <c r="D132" s="227"/>
      <c r="E132" s="227"/>
      <c r="F132" s="226"/>
      <c r="G132" s="226"/>
      <c r="H132" s="226"/>
      <c r="I132" s="228"/>
      <c r="J132" s="229"/>
      <c r="K132" s="220"/>
    </row>
    <row r="133" spans="1:11" ht="12.75">
      <c r="A133" s="226"/>
      <c r="B133" s="226"/>
      <c r="C133" s="226"/>
      <c r="D133" s="227"/>
      <c r="E133" s="227"/>
      <c r="F133" s="226"/>
      <c r="G133" s="226"/>
      <c r="H133" s="226"/>
      <c r="I133" s="228"/>
      <c r="J133" s="229"/>
      <c r="K133" s="220"/>
    </row>
    <row r="134" spans="1:11" ht="12.75">
      <c r="A134" s="226"/>
      <c r="B134" s="226"/>
      <c r="C134" s="226"/>
      <c r="D134" s="227"/>
      <c r="E134" s="227"/>
      <c r="F134" s="226"/>
      <c r="G134" s="226"/>
      <c r="H134" s="226"/>
      <c r="I134" s="228"/>
      <c r="J134" s="229"/>
      <c r="K134" s="220"/>
    </row>
    <row r="135" spans="1:11" ht="12.75">
      <c r="A135" s="226"/>
      <c r="B135" s="226"/>
      <c r="C135" s="226"/>
      <c r="D135" s="227"/>
      <c r="E135" s="227"/>
      <c r="F135" s="226"/>
      <c r="G135" s="226"/>
      <c r="H135" s="226"/>
      <c r="I135" s="228"/>
      <c r="J135" s="229"/>
      <c r="K135" s="220"/>
    </row>
    <row r="136" spans="1:11" ht="12.75">
      <c r="A136" s="226"/>
      <c r="B136" s="226"/>
      <c r="C136" s="226"/>
      <c r="D136" s="227"/>
      <c r="E136" s="227"/>
      <c r="F136" s="226"/>
      <c r="G136" s="226"/>
      <c r="H136" s="226"/>
      <c r="I136" s="228"/>
      <c r="J136" s="229"/>
      <c r="K136" s="220"/>
    </row>
    <row r="137" spans="1:11" ht="12.75">
      <c r="A137" s="226"/>
      <c r="B137" s="226"/>
      <c r="C137" s="226"/>
      <c r="D137" s="227"/>
      <c r="E137" s="227"/>
      <c r="F137" s="226"/>
      <c r="G137" s="226"/>
      <c r="H137" s="226"/>
      <c r="I137" s="228"/>
      <c r="J137" s="229"/>
      <c r="K137" s="220"/>
    </row>
    <row r="138" spans="1:11" ht="12.75">
      <c r="A138" s="226"/>
      <c r="B138" s="226"/>
      <c r="C138" s="226"/>
      <c r="D138" s="227"/>
      <c r="E138" s="227"/>
      <c r="F138" s="226"/>
      <c r="G138" s="226"/>
      <c r="H138" s="226"/>
      <c r="I138" s="228"/>
      <c r="J138" s="229"/>
      <c r="K138" s="220"/>
    </row>
    <row r="139" spans="1:11" ht="12.75">
      <c r="A139" s="226"/>
      <c r="B139" s="226"/>
      <c r="C139" s="226"/>
      <c r="D139" s="227"/>
      <c r="E139" s="227"/>
      <c r="F139" s="226"/>
      <c r="G139" s="226"/>
      <c r="H139" s="226"/>
      <c r="I139" s="228"/>
      <c r="J139" s="229"/>
      <c r="K139" s="220"/>
    </row>
    <row r="140" spans="1:11" ht="12.75">
      <c r="A140" s="226"/>
      <c r="B140" s="226"/>
      <c r="C140" s="226"/>
      <c r="D140" s="227"/>
      <c r="E140" s="227"/>
      <c r="F140" s="226"/>
      <c r="G140" s="226"/>
      <c r="H140" s="226"/>
      <c r="I140" s="228"/>
      <c r="J140" s="229"/>
      <c r="K140" s="220"/>
    </row>
    <row r="141" spans="1:11" ht="12.75">
      <c r="A141" s="226"/>
      <c r="B141" s="226"/>
      <c r="C141" s="226"/>
      <c r="D141" s="227"/>
      <c r="E141" s="227"/>
      <c r="F141" s="226"/>
      <c r="G141" s="226"/>
      <c r="H141" s="226"/>
      <c r="I141" s="228"/>
      <c r="J141" s="229"/>
      <c r="K141" s="220"/>
    </row>
    <row r="142" spans="1:11" ht="12.75">
      <c r="A142" s="226"/>
      <c r="B142" s="226"/>
      <c r="C142" s="226"/>
      <c r="D142" s="227"/>
      <c r="E142" s="227"/>
      <c r="F142" s="226"/>
      <c r="G142" s="226"/>
      <c r="H142" s="226"/>
      <c r="I142" s="228"/>
      <c r="J142" s="229"/>
      <c r="K142" s="220"/>
    </row>
    <row r="143" spans="1:11" ht="12.75">
      <c r="A143" s="226"/>
      <c r="B143" s="226"/>
      <c r="C143" s="226"/>
      <c r="D143" s="227"/>
      <c r="E143" s="227"/>
      <c r="F143" s="226"/>
      <c r="G143" s="226"/>
      <c r="H143" s="226"/>
      <c r="I143" s="228"/>
      <c r="J143" s="229"/>
      <c r="K143" s="220"/>
    </row>
    <row r="144" spans="1:11" ht="12.75">
      <c r="A144" s="226"/>
      <c r="B144" s="226"/>
      <c r="C144" s="226"/>
      <c r="D144" s="227"/>
      <c r="E144" s="227"/>
      <c r="F144" s="226"/>
      <c r="G144" s="226"/>
      <c r="H144" s="226"/>
      <c r="I144" s="228"/>
      <c r="J144" s="229"/>
      <c r="K144" s="220"/>
    </row>
    <row r="145" spans="1:11" ht="12.75">
      <c r="A145" s="226"/>
      <c r="B145" s="226"/>
      <c r="C145" s="226"/>
      <c r="D145" s="227"/>
      <c r="E145" s="227"/>
      <c r="F145" s="226"/>
      <c r="G145" s="226"/>
      <c r="H145" s="226"/>
      <c r="I145" s="228"/>
      <c r="J145" s="229"/>
      <c r="K145" s="220"/>
    </row>
    <row r="146" spans="1:11" ht="12.75">
      <c r="A146" s="226"/>
      <c r="B146" s="226"/>
      <c r="C146" s="226"/>
      <c r="D146" s="227"/>
      <c r="E146" s="227"/>
      <c r="F146" s="226"/>
      <c r="G146" s="226"/>
      <c r="H146" s="226"/>
      <c r="I146" s="228"/>
      <c r="J146" s="229"/>
      <c r="K146" s="220"/>
    </row>
    <row r="147" spans="1:11" ht="12.75">
      <c r="A147" s="226"/>
      <c r="B147" s="226"/>
      <c r="C147" s="226"/>
      <c r="D147" s="227"/>
      <c r="E147" s="227"/>
      <c r="F147" s="226"/>
      <c r="G147" s="226"/>
      <c r="H147" s="226"/>
      <c r="I147" s="228"/>
      <c r="J147" s="229"/>
      <c r="K147" s="220"/>
    </row>
    <row r="148" spans="1:11" ht="12.75">
      <c r="A148" s="226"/>
      <c r="B148" s="226"/>
      <c r="C148" s="226"/>
      <c r="D148" s="227"/>
      <c r="E148" s="227"/>
      <c r="F148" s="226"/>
      <c r="G148" s="226"/>
      <c r="H148" s="226"/>
      <c r="I148" s="228"/>
      <c r="J148" s="229"/>
      <c r="K148" s="220"/>
    </row>
    <row r="149" spans="1:11" ht="12.75">
      <c r="A149" s="226"/>
      <c r="B149" s="226"/>
      <c r="C149" s="226"/>
      <c r="D149" s="227"/>
      <c r="E149" s="227"/>
      <c r="F149" s="226"/>
      <c r="G149" s="226"/>
      <c r="H149" s="226"/>
      <c r="I149" s="228"/>
      <c r="J149" s="229"/>
      <c r="K149" s="220"/>
    </row>
    <row r="150" spans="1:11" ht="12.75">
      <c r="A150" s="226"/>
      <c r="B150" s="226"/>
      <c r="C150" s="226"/>
      <c r="D150" s="227"/>
      <c r="E150" s="227"/>
      <c r="F150" s="226"/>
      <c r="G150" s="226"/>
      <c r="H150" s="226"/>
      <c r="I150" s="228"/>
      <c r="J150" s="229"/>
      <c r="K150" s="220"/>
    </row>
    <row r="151" spans="1:11" ht="12.75">
      <c r="A151" s="226"/>
      <c r="B151" s="226"/>
      <c r="C151" s="226"/>
      <c r="D151" s="227"/>
      <c r="E151" s="227"/>
      <c r="F151" s="226"/>
      <c r="G151" s="226"/>
      <c r="H151" s="226"/>
      <c r="I151" s="228"/>
      <c r="J151" s="229"/>
      <c r="K151" s="220"/>
    </row>
    <row r="152" spans="1:11" ht="12.75">
      <c r="A152" s="226"/>
      <c r="B152" s="226"/>
      <c r="C152" s="226"/>
      <c r="D152" s="227"/>
      <c r="E152" s="227"/>
      <c r="F152" s="226"/>
      <c r="G152" s="226"/>
      <c r="H152" s="226"/>
      <c r="I152" s="228"/>
      <c r="J152" s="229"/>
      <c r="K152" s="220"/>
    </row>
    <row r="153" spans="1:11" ht="12.75">
      <c r="A153" s="226"/>
      <c r="B153" s="226"/>
      <c r="C153" s="226"/>
      <c r="D153" s="227"/>
      <c r="E153" s="227"/>
      <c r="F153" s="226"/>
      <c r="G153" s="226"/>
      <c r="H153" s="226"/>
      <c r="I153" s="228"/>
      <c r="J153" s="229"/>
      <c r="K153" s="220"/>
    </row>
    <row r="154" spans="1:11" ht="12.75">
      <c r="A154" s="226"/>
      <c r="B154" s="226"/>
      <c r="C154" s="226"/>
      <c r="D154" s="227"/>
      <c r="E154" s="227"/>
      <c r="F154" s="226"/>
      <c r="G154" s="226"/>
      <c r="H154" s="226"/>
      <c r="I154" s="228"/>
      <c r="J154" s="229"/>
      <c r="K154" s="220"/>
    </row>
    <row r="155" spans="1:11" ht="12.75">
      <c r="A155" s="226"/>
      <c r="B155" s="226"/>
      <c r="C155" s="226"/>
      <c r="D155" s="227"/>
      <c r="E155" s="227"/>
      <c r="F155" s="226"/>
      <c r="G155" s="226"/>
      <c r="H155" s="226"/>
      <c r="I155" s="228"/>
      <c r="J155" s="229"/>
      <c r="K155" s="220"/>
    </row>
    <row r="156" spans="1:11" ht="12.75">
      <c r="A156" s="226"/>
      <c r="B156" s="226"/>
      <c r="C156" s="226"/>
      <c r="D156" s="227"/>
      <c r="E156" s="227"/>
      <c r="F156" s="226"/>
      <c r="G156" s="226"/>
      <c r="H156" s="226"/>
      <c r="I156" s="228"/>
      <c r="J156" s="229"/>
      <c r="K156" s="220"/>
    </row>
    <row r="157" spans="1:11" ht="12.75">
      <c r="A157" s="226"/>
      <c r="B157" s="226"/>
      <c r="C157" s="226"/>
      <c r="D157" s="227"/>
      <c r="E157" s="227"/>
      <c r="F157" s="226"/>
      <c r="G157" s="226"/>
      <c r="H157" s="226"/>
      <c r="I157" s="228"/>
      <c r="J157" s="229"/>
      <c r="K157" s="220"/>
    </row>
    <row r="158" spans="1:11" ht="12.75">
      <c r="A158" s="226"/>
      <c r="B158" s="226"/>
      <c r="C158" s="226"/>
      <c r="D158" s="227"/>
      <c r="E158" s="227"/>
      <c r="F158" s="226"/>
      <c r="G158" s="226"/>
      <c r="H158" s="226"/>
      <c r="I158" s="228"/>
      <c r="J158" s="229"/>
      <c r="K158" s="220"/>
    </row>
    <row r="159" spans="1:11" ht="12.75">
      <c r="A159" s="226"/>
      <c r="B159" s="226"/>
      <c r="C159" s="226"/>
      <c r="D159" s="227"/>
      <c r="E159" s="227"/>
      <c r="F159" s="226"/>
      <c r="G159" s="226"/>
      <c r="H159" s="226"/>
      <c r="I159" s="228"/>
      <c r="J159" s="229"/>
      <c r="K159" s="220"/>
    </row>
    <row r="160" spans="1:11" ht="12.75">
      <c r="A160" s="226"/>
      <c r="B160" s="226"/>
      <c r="C160" s="226"/>
      <c r="D160" s="227"/>
      <c r="E160" s="227"/>
      <c r="F160" s="226"/>
      <c r="G160" s="226"/>
      <c r="H160" s="226"/>
      <c r="I160" s="228"/>
      <c r="J160" s="229"/>
      <c r="K160" s="220"/>
    </row>
    <row r="161" spans="1:11" ht="12.75">
      <c r="A161" s="226"/>
      <c r="B161" s="226"/>
      <c r="C161" s="226"/>
      <c r="D161" s="227"/>
      <c r="E161" s="227"/>
      <c r="F161" s="226"/>
      <c r="G161" s="226"/>
      <c r="H161" s="226"/>
      <c r="I161" s="228"/>
      <c r="J161" s="229"/>
      <c r="K161" s="220"/>
    </row>
    <row r="162" spans="1:11" ht="12.75">
      <c r="A162" s="226"/>
      <c r="B162" s="226"/>
      <c r="C162" s="226"/>
      <c r="D162" s="227"/>
      <c r="E162" s="227"/>
      <c r="F162" s="226"/>
      <c r="G162" s="226"/>
      <c r="H162" s="226"/>
      <c r="I162" s="228"/>
      <c r="J162" s="229"/>
      <c r="K162" s="220"/>
    </row>
    <row r="163" spans="1:11" ht="12.75">
      <c r="A163" s="226"/>
      <c r="B163" s="226"/>
      <c r="C163" s="226"/>
      <c r="D163" s="227"/>
      <c r="E163" s="227"/>
      <c r="F163" s="226"/>
      <c r="G163" s="226"/>
      <c r="H163" s="226"/>
      <c r="I163" s="228"/>
      <c r="J163" s="229"/>
      <c r="K163" s="220"/>
    </row>
    <row r="164" spans="1:11" ht="12.75">
      <c r="A164" s="226"/>
      <c r="B164" s="226"/>
      <c r="C164" s="226"/>
      <c r="D164" s="227"/>
      <c r="E164" s="227"/>
      <c r="F164" s="226"/>
      <c r="G164" s="226"/>
      <c r="H164" s="226"/>
      <c r="I164" s="228"/>
      <c r="J164" s="229"/>
      <c r="K164" s="220"/>
    </row>
    <row r="165" spans="1:11" ht="12.75">
      <c r="A165" s="226"/>
      <c r="B165" s="226"/>
      <c r="C165" s="226"/>
      <c r="D165" s="227"/>
      <c r="E165" s="227"/>
      <c r="F165" s="226"/>
      <c r="G165" s="226"/>
      <c r="H165" s="226"/>
      <c r="I165" s="228"/>
      <c r="J165" s="229"/>
      <c r="K165" s="220"/>
    </row>
    <row r="166" spans="1:11" ht="12.75">
      <c r="A166" s="226"/>
      <c r="B166" s="226"/>
      <c r="C166" s="226"/>
      <c r="D166" s="227"/>
      <c r="E166" s="227"/>
      <c r="F166" s="226"/>
      <c r="G166" s="226"/>
      <c r="H166" s="226"/>
      <c r="I166" s="228"/>
      <c r="J166" s="229"/>
      <c r="K166" s="220"/>
    </row>
    <row r="167" spans="1:11" ht="12.75">
      <c r="A167" s="226"/>
      <c r="B167" s="226"/>
      <c r="C167" s="226"/>
      <c r="D167" s="227"/>
      <c r="E167" s="227"/>
      <c r="F167" s="226"/>
      <c r="G167" s="226"/>
      <c r="H167" s="226"/>
      <c r="I167" s="228"/>
      <c r="J167" s="229"/>
      <c r="K167" s="220"/>
    </row>
    <row r="168" spans="1:11" ht="12.75">
      <c r="A168" s="226"/>
      <c r="B168" s="226"/>
      <c r="C168" s="226"/>
      <c r="D168" s="227"/>
      <c r="E168" s="227"/>
      <c r="F168" s="226"/>
      <c r="G168" s="226"/>
      <c r="H168" s="226"/>
      <c r="I168" s="228"/>
      <c r="J168" s="229"/>
      <c r="K168" s="220"/>
    </row>
    <row r="169" spans="1:11" ht="12.75">
      <c r="A169" s="226"/>
      <c r="B169" s="226"/>
      <c r="C169" s="226"/>
      <c r="D169" s="227"/>
      <c r="E169" s="227"/>
      <c r="F169" s="226"/>
      <c r="G169" s="226"/>
      <c r="H169" s="226"/>
      <c r="I169" s="228"/>
      <c r="J169" s="229"/>
      <c r="K169" s="220"/>
    </row>
    <row r="170" spans="1:11" ht="12.75">
      <c r="A170" s="226"/>
      <c r="B170" s="226"/>
      <c r="C170" s="226"/>
      <c r="D170" s="227"/>
      <c r="E170" s="227"/>
      <c r="F170" s="226"/>
      <c r="G170" s="226"/>
      <c r="H170" s="226"/>
      <c r="I170" s="228"/>
      <c r="J170" s="229"/>
      <c r="K170" s="220"/>
    </row>
    <row r="171" spans="1:11" ht="12.75">
      <c r="A171" s="226"/>
      <c r="B171" s="226"/>
      <c r="C171" s="226"/>
      <c r="D171" s="227"/>
      <c r="E171" s="227"/>
      <c r="F171" s="226"/>
      <c r="G171" s="226"/>
      <c r="H171" s="226"/>
      <c r="I171" s="228"/>
      <c r="J171" s="229"/>
      <c r="K171" s="220"/>
    </row>
    <row r="172" spans="1:11" ht="12.75">
      <c r="A172" s="226"/>
      <c r="B172" s="226"/>
      <c r="C172" s="226"/>
      <c r="D172" s="227"/>
      <c r="E172" s="227"/>
      <c r="F172" s="226"/>
      <c r="G172" s="226"/>
      <c r="H172" s="226"/>
      <c r="I172" s="228"/>
      <c r="J172" s="229"/>
      <c r="K172" s="220"/>
    </row>
    <row r="173" spans="1:11" ht="12.75">
      <c r="A173" s="226"/>
      <c r="B173" s="226"/>
      <c r="C173" s="226"/>
      <c r="D173" s="227"/>
      <c r="E173" s="227"/>
      <c r="F173" s="226"/>
      <c r="G173" s="226"/>
      <c r="H173" s="226"/>
      <c r="I173" s="228"/>
      <c r="J173" s="229"/>
      <c r="K173" s="220"/>
    </row>
    <row r="174" spans="1:11" ht="12.75">
      <c r="A174" s="226"/>
      <c r="B174" s="226"/>
      <c r="C174" s="226"/>
      <c r="D174" s="227"/>
      <c r="E174" s="227"/>
      <c r="F174" s="226"/>
      <c r="G174" s="226"/>
      <c r="H174" s="226"/>
      <c r="I174" s="228"/>
      <c r="J174" s="229"/>
      <c r="K174" s="220"/>
    </row>
    <row r="175" spans="1:11" ht="12.75">
      <c r="A175" s="226"/>
      <c r="B175" s="226"/>
      <c r="C175" s="226"/>
      <c r="D175" s="227"/>
      <c r="E175" s="227"/>
      <c r="F175" s="226"/>
      <c r="G175" s="226"/>
      <c r="H175" s="226"/>
      <c r="I175" s="228"/>
      <c r="J175" s="229"/>
      <c r="K175" s="220"/>
    </row>
    <row r="176" spans="1:11" ht="12.75">
      <c r="A176" s="226"/>
      <c r="B176" s="226"/>
      <c r="C176" s="226"/>
      <c r="D176" s="227"/>
      <c r="E176" s="227"/>
      <c r="F176" s="226"/>
      <c r="G176" s="226"/>
      <c r="H176" s="226"/>
      <c r="I176" s="228"/>
      <c r="J176" s="229"/>
      <c r="K176" s="220"/>
    </row>
    <row r="177" spans="1:11" ht="12.75">
      <c r="A177" s="226"/>
      <c r="B177" s="226"/>
      <c r="C177" s="226"/>
      <c r="D177" s="227"/>
      <c r="E177" s="227"/>
      <c r="F177" s="226"/>
      <c r="G177" s="226"/>
      <c r="H177" s="226"/>
      <c r="I177" s="228"/>
      <c r="J177" s="229"/>
      <c r="K177" s="220"/>
    </row>
    <row r="178" spans="1:11" ht="12.75">
      <c r="A178" s="226"/>
      <c r="B178" s="226"/>
      <c r="C178" s="226"/>
      <c r="D178" s="227"/>
      <c r="E178" s="227"/>
      <c r="F178" s="226"/>
      <c r="G178" s="226"/>
      <c r="H178" s="226"/>
      <c r="I178" s="228"/>
      <c r="J178" s="229"/>
      <c r="K178" s="220"/>
    </row>
    <row r="179" spans="1:11" ht="12.75">
      <c r="A179" s="226"/>
      <c r="B179" s="226"/>
      <c r="C179" s="226"/>
      <c r="D179" s="227"/>
      <c r="E179" s="227"/>
      <c r="F179" s="226"/>
      <c r="G179" s="226"/>
      <c r="H179" s="226"/>
      <c r="I179" s="228"/>
      <c r="J179" s="229"/>
      <c r="K179" s="220"/>
    </row>
    <row r="180" spans="1:11" ht="12.75">
      <c r="A180" s="226"/>
      <c r="B180" s="226"/>
      <c r="C180" s="226"/>
      <c r="D180" s="227"/>
      <c r="E180" s="227"/>
      <c r="F180" s="226"/>
      <c r="G180" s="226"/>
      <c r="H180" s="226"/>
      <c r="I180" s="228"/>
      <c r="J180" s="229"/>
      <c r="K180" s="220"/>
    </row>
    <row r="181" spans="1:11" ht="12.75">
      <c r="A181" s="226"/>
      <c r="B181" s="226"/>
      <c r="C181" s="226"/>
      <c r="D181" s="227"/>
      <c r="E181" s="227"/>
      <c r="F181" s="226"/>
      <c r="G181" s="226"/>
      <c r="H181" s="226"/>
      <c r="I181" s="228"/>
      <c r="J181" s="229"/>
      <c r="K181" s="220"/>
    </row>
    <row r="182" spans="1:11" ht="12.75">
      <c r="A182" s="226"/>
      <c r="B182" s="226"/>
      <c r="C182" s="226"/>
      <c r="D182" s="227"/>
      <c r="E182" s="227"/>
      <c r="F182" s="226"/>
      <c r="G182" s="226"/>
      <c r="H182" s="226"/>
      <c r="I182" s="228"/>
      <c r="J182" s="229"/>
      <c r="K182" s="220"/>
    </row>
    <row r="183" spans="1:11" ht="12.75">
      <c r="A183" s="226"/>
      <c r="B183" s="226"/>
      <c r="C183" s="226"/>
      <c r="D183" s="227"/>
      <c r="E183" s="227"/>
      <c r="F183" s="226"/>
      <c r="G183" s="226"/>
      <c r="H183" s="226"/>
      <c r="I183" s="228"/>
      <c r="J183" s="229"/>
      <c r="K183" s="220"/>
    </row>
    <row r="184" spans="1:11" ht="12.75">
      <c r="A184" s="226"/>
      <c r="B184" s="226"/>
      <c r="C184" s="226"/>
      <c r="D184" s="227"/>
      <c r="E184" s="227"/>
      <c r="F184" s="226"/>
      <c r="G184" s="226"/>
      <c r="H184" s="226"/>
      <c r="I184" s="228"/>
      <c r="J184" s="229"/>
      <c r="K184" s="220"/>
    </row>
    <row r="185" spans="1:11" ht="12.75">
      <c r="A185" s="226"/>
      <c r="B185" s="226"/>
      <c r="C185" s="226"/>
      <c r="D185" s="227"/>
      <c r="E185" s="227"/>
      <c r="F185" s="226"/>
      <c r="G185" s="226"/>
      <c r="H185" s="226"/>
      <c r="I185" s="228"/>
      <c r="J185" s="229"/>
      <c r="K185" s="220"/>
    </row>
    <row r="186" spans="1:11" ht="12.75">
      <c r="A186" s="226"/>
      <c r="B186" s="226"/>
      <c r="C186" s="226"/>
      <c r="D186" s="227"/>
      <c r="E186" s="227"/>
      <c r="F186" s="226"/>
      <c r="G186" s="226"/>
      <c r="H186" s="226"/>
      <c r="I186" s="228"/>
      <c r="J186" s="229"/>
      <c r="K186" s="220"/>
    </row>
    <row r="187" spans="1:11" ht="12.75">
      <c r="A187" s="226"/>
      <c r="B187" s="226"/>
      <c r="C187" s="226"/>
      <c r="D187" s="227"/>
      <c r="E187" s="227"/>
      <c r="F187" s="226"/>
      <c r="G187" s="226"/>
      <c r="H187" s="226"/>
      <c r="I187" s="228"/>
      <c r="J187" s="229"/>
      <c r="K187" s="220"/>
    </row>
    <row r="188" spans="1:11" ht="12.75">
      <c r="A188" s="226"/>
      <c r="B188" s="226"/>
      <c r="C188" s="226"/>
      <c r="D188" s="227"/>
      <c r="E188" s="227"/>
      <c r="F188" s="226"/>
      <c r="G188" s="226"/>
      <c r="H188" s="226"/>
      <c r="I188" s="228"/>
      <c r="J188" s="229"/>
      <c r="K188" s="220"/>
    </row>
    <row r="189" spans="1:11" ht="12.75">
      <c r="A189" s="226"/>
      <c r="B189" s="226"/>
      <c r="C189" s="226"/>
      <c r="D189" s="227"/>
      <c r="E189" s="227"/>
      <c r="F189" s="226"/>
      <c r="G189" s="226"/>
      <c r="H189" s="226"/>
      <c r="I189" s="228"/>
      <c r="J189" s="229"/>
      <c r="K189" s="220"/>
    </row>
    <row r="190" spans="1:11" ht="12.75">
      <c r="A190" s="226"/>
      <c r="B190" s="226"/>
      <c r="C190" s="226"/>
      <c r="D190" s="227"/>
      <c r="E190" s="227"/>
      <c r="F190" s="226"/>
      <c r="G190" s="226"/>
      <c r="H190" s="226"/>
      <c r="I190" s="228"/>
      <c r="J190" s="229"/>
      <c r="K190" s="220"/>
    </row>
    <row r="191" spans="1:11" ht="12.75">
      <c r="A191" s="226"/>
      <c r="B191" s="226"/>
      <c r="C191" s="226"/>
      <c r="D191" s="227"/>
      <c r="E191" s="227"/>
      <c r="F191" s="226"/>
      <c r="G191" s="226"/>
      <c r="H191" s="226"/>
      <c r="I191" s="228"/>
      <c r="J191" s="229"/>
      <c r="K191" s="220"/>
    </row>
    <row r="192" spans="1:11" ht="12.75">
      <c r="A192" s="226"/>
      <c r="B192" s="226"/>
      <c r="C192" s="226"/>
      <c r="D192" s="227"/>
      <c r="E192" s="227"/>
      <c r="F192" s="226"/>
      <c r="G192" s="226"/>
      <c r="H192" s="226"/>
      <c r="I192" s="228"/>
      <c r="J192" s="229"/>
      <c r="K192" s="220"/>
    </row>
    <row r="193" spans="1:11" ht="12.75">
      <c r="A193" s="226"/>
      <c r="B193" s="226"/>
      <c r="C193" s="226"/>
      <c r="D193" s="227"/>
      <c r="E193" s="227"/>
      <c r="F193" s="226"/>
      <c r="G193" s="226"/>
      <c r="H193" s="226"/>
      <c r="I193" s="228"/>
      <c r="J193" s="229"/>
      <c r="K193" s="220"/>
    </row>
    <row r="194" spans="1:11" ht="12.75">
      <c r="A194" s="226"/>
      <c r="B194" s="226"/>
      <c r="C194" s="226"/>
      <c r="D194" s="227"/>
      <c r="E194" s="227"/>
      <c r="F194" s="226"/>
      <c r="G194" s="226"/>
      <c r="H194" s="226"/>
      <c r="I194" s="228"/>
      <c r="J194" s="229"/>
      <c r="K194" s="220"/>
    </row>
    <row r="195" spans="1:11" ht="12.75">
      <c r="A195" s="226"/>
      <c r="B195" s="226"/>
      <c r="C195" s="226"/>
      <c r="D195" s="227"/>
      <c r="E195" s="227"/>
      <c r="F195" s="226"/>
      <c r="G195" s="226"/>
      <c r="H195" s="226"/>
      <c r="I195" s="228"/>
      <c r="J195" s="229"/>
      <c r="K195" s="220"/>
    </row>
    <row r="196" spans="1:11" ht="12.75">
      <c r="A196" s="226"/>
      <c r="B196" s="226"/>
      <c r="C196" s="226"/>
      <c r="D196" s="227"/>
      <c r="E196" s="227"/>
      <c r="F196" s="226"/>
      <c r="G196" s="226"/>
      <c r="H196" s="226"/>
      <c r="I196" s="228"/>
      <c r="J196" s="229"/>
      <c r="K196" s="220"/>
    </row>
    <row r="197" spans="1:11" ht="12.75">
      <c r="A197" s="226"/>
      <c r="B197" s="226"/>
      <c r="C197" s="226"/>
      <c r="D197" s="227"/>
      <c r="E197" s="227"/>
      <c r="F197" s="226"/>
      <c r="G197" s="226"/>
      <c r="H197" s="226"/>
      <c r="I197" s="228"/>
      <c r="J197" s="229"/>
      <c r="K197" s="220"/>
    </row>
    <row r="198" spans="1:11" ht="12.75">
      <c r="A198" s="226"/>
      <c r="B198" s="226"/>
      <c r="C198" s="226"/>
      <c r="D198" s="227"/>
      <c r="E198" s="227"/>
      <c r="F198" s="226"/>
      <c r="G198" s="226"/>
      <c r="H198" s="226"/>
      <c r="I198" s="228"/>
      <c r="J198" s="229"/>
      <c r="K198" s="220"/>
    </row>
    <row r="199" spans="1:11" ht="12.75">
      <c r="A199" s="226"/>
      <c r="B199" s="226"/>
      <c r="C199" s="226"/>
      <c r="D199" s="227"/>
      <c r="E199" s="227"/>
      <c r="F199" s="226"/>
      <c r="G199" s="226"/>
      <c r="H199" s="226"/>
      <c r="I199" s="228"/>
      <c r="J199" s="229"/>
      <c r="K199" s="220"/>
    </row>
    <row r="200" spans="1:11" ht="12.75">
      <c r="A200" s="226"/>
      <c r="B200" s="226"/>
      <c r="C200" s="226"/>
      <c r="D200" s="227"/>
      <c r="E200" s="227"/>
      <c r="F200" s="226"/>
      <c r="G200" s="226"/>
      <c r="H200" s="226"/>
      <c r="I200" s="228"/>
      <c r="J200" s="229"/>
      <c r="K200" s="220"/>
    </row>
    <row r="201" spans="1:11" ht="12.75">
      <c r="A201" s="226"/>
      <c r="B201" s="226"/>
      <c r="C201" s="226"/>
      <c r="D201" s="227"/>
      <c r="E201" s="227"/>
      <c r="F201" s="226"/>
      <c r="G201" s="226"/>
      <c r="H201" s="226"/>
      <c r="I201" s="228"/>
      <c r="J201" s="229"/>
      <c r="K201" s="220"/>
    </row>
    <row r="202" spans="1:11" ht="12.75">
      <c r="A202" s="226"/>
      <c r="B202" s="226"/>
      <c r="C202" s="226"/>
      <c r="D202" s="227"/>
      <c r="E202" s="227"/>
      <c r="F202" s="226"/>
      <c r="G202" s="226"/>
      <c r="H202" s="226"/>
      <c r="I202" s="228"/>
      <c r="J202" s="229"/>
      <c r="K202" s="220"/>
    </row>
    <row r="203" spans="1:11" ht="12.75">
      <c r="A203" s="226"/>
      <c r="B203" s="226"/>
      <c r="C203" s="226"/>
      <c r="D203" s="227"/>
      <c r="E203" s="227"/>
      <c r="F203" s="226"/>
      <c r="G203" s="226"/>
      <c r="H203" s="226"/>
      <c r="I203" s="228"/>
      <c r="J203" s="229"/>
      <c r="K203" s="220"/>
    </row>
    <row r="204" spans="1:11" ht="12.75">
      <c r="A204" s="226"/>
      <c r="B204" s="226"/>
      <c r="C204" s="226"/>
      <c r="D204" s="227"/>
      <c r="E204" s="227"/>
      <c r="F204" s="226"/>
      <c r="G204" s="226"/>
      <c r="H204" s="226"/>
      <c r="I204" s="228"/>
      <c r="J204" s="229"/>
      <c r="K204" s="220"/>
    </row>
    <row r="205" spans="1:11" ht="12.75">
      <c r="A205" s="226"/>
      <c r="B205" s="226"/>
      <c r="C205" s="226"/>
      <c r="D205" s="227"/>
      <c r="E205" s="227"/>
      <c r="F205" s="226"/>
      <c r="G205" s="226"/>
      <c r="H205" s="226"/>
      <c r="I205" s="228"/>
      <c r="J205" s="229"/>
      <c r="K205" s="220"/>
    </row>
    <row r="206" spans="1:11" ht="12.75">
      <c r="A206" s="226"/>
      <c r="B206" s="226"/>
      <c r="C206" s="226"/>
      <c r="D206" s="227"/>
      <c r="E206" s="227"/>
      <c r="F206" s="226"/>
      <c r="G206" s="226"/>
      <c r="H206" s="226"/>
      <c r="I206" s="228"/>
      <c r="J206" s="229"/>
      <c r="K206" s="220"/>
    </row>
    <row r="207" spans="1:11" ht="12.75">
      <c r="A207" s="226"/>
      <c r="B207" s="226"/>
      <c r="C207" s="226"/>
      <c r="D207" s="227"/>
      <c r="E207" s="227"/>
      <c r="F207" s="226"/>
      <c r="G207" s="226"/>
      <c r="H207" s="226"/>
      <c r="I207" s="228"/>
      <c r="J207" s="229"/>
      <c r="K207" s="220"/>
    </row>
    <row r="208" spans="1:11" ht="12.75">
      <c r="A208" s="226"/>
      <c r="B208" s="226"/>
      <c r="C208" s="226"/>
      <c r="D208" s="227"/>
      <c r="E208" s="227"/>
      <c r="F208" s="226"/>
      <c r="G208" s="226"/>
      <c r="H208" s="226"/>
      <c r="I208" s="228"/>
      <c r="J208" s="229"/>
      <c r="K208" s="220"/>
    </row>
    <row r="209" spans="1:11" ht="12.75">
      <c r="A209" s="226"/>
      <c r="B209" s="226"/>
      <c r="C209" s="226"/>
      <c r="D209" s="227"/>
      <c r="E209" s="227"/>
      <c r="F209" s="226"/>
      <c r="G209" s="226"/>
      <c r="H209" s="226"/>
      <c r="I209" s="228"/>
      <c r="J209" s="229"/>
      <c r="K209" s="220"/>
    </row>
    <row r="210" spans="1:11" ht="12.75">
      <c r="A210" s="226"/>
      <c r="B210" s="226"/>
      <c r="C210" s="226"/>
      <c r="D210" s="227"/>
      <c r="E210" s="227"/>
      <c r="F210" s="226"/>
      <c r="G210" s="226"/>
      <c r="H210" s="226"/>
      <c r="I210" s="228"/>
      <c r="J210" s="229"/>
      <c r="K210" s="220"/>
    </row>
    <row r="211" spans="1:11" ht="12.75">
      <c r="A211" s="226"/>
      <c r="B211" s="226"/>
      <c r="C211" s="226"/>
      <c r="D211" s="227"/>
      <c r="E211" s="227"/>
      <c r="F211" s="226"/>
      <c r="G211" s="226"/>
      <c r="H211" s="226"/>
      <c r="I211" s="228"/>
      <c r="J211" s="229"/>
      <c r="K211" s="220"/>
    </row>
    <row r="212" spans="1:11" ht="12.75">
      <c r="A212" s="226"/>
      <c r="B212" s="226"/>
      <c r="C212" s="226"/>
      <c r="D212" s="227"/>
      <c r="E212" s="227"/>
      <c r="F212" s="226"/>
      <c r="G212" s="226"/>
      <c r="H212" s="226"/>
      <c r="I212" s="228"/>
      <c r="J212" s="229"/>
      <c r="K212" s="220"/>
    </row>
    <row r="213" spans="1:11" ht="12.75">
      <c r="A213" s="226"/>
      <c r="B213" s="226"/>
      <c r="C213" s="226"/>
      <c r="D213" s="227"/>
      <c r="E213" s="227"/>
      <c r="F213" s="226"/>
      <c r="G213" s="226"/>
      <c r="H213" s="226"/>
      <c r="I213" s="228"/>
      <c r="J213" s="229"/>
      <c r="K213" s="220"/>
    </row>
    <row r="214" spans="1:11" ht="12.75">
      <c r="A214" s="226"/>
      <c r="B214" s="226"/>
      <c r="C214" s="226"/>
      <c r="D214" s="227"/>
      <c r="E214" s="227"/>
      <c r="F214" s="226"/>
      <c r="G214" s="226"/>
      <c r="H214" s="226"/>
      <c r="I214" s="228"/>
      <c r="J214" s="229"/>
      <c r="K214" s="220"/>
    </row>
    <row r="215" spans="1:11" ht="12.75">
      <c r="A215" s="226"/>
      <c r="B215" s="226"/>
      <c r="C215" s="226"/>
      <c r="D215" s="227"/>
      <c r="E215" s="227"/>
      <c r="F215" s="226"/>
      <c r="G215" s="226"/>
      <c r="H215" s="226"/>
      <c r="I215" s="228"/>
      <c r="J215" s="229"/>
      <c r="K215" s="220"/>
    </row>
    <row r="216" spans="1:11" ht="12.75">
      <c r="A216" s="226"/>
      <c r="B216" s="226"/>
      <c r="C216" s="226"/>
      <c r="D216" s="227"/>
      <c r="E216" s="227"/>
      <c r="F216" s="226"/>
      <c r="G216" s="226"/>
      <c r="H216" s="226"/>
      <c r="I216" s="228"/>
      <c r="J216" s="229"/>
      <c r="K216" s="220"/>
    </row>
    <row r="217" spans="1:11" ht="12.75">
      <c r="A217" s="226"/>
      <c r="B217" s="226"/>
      <c r="C217" s="226"/>
      <c r="D217" s="227"/>
      <c r="E217" s="227"/>
      <c r="F217" s="226"/>
      <c r="G217" s="226"/>
      <c r="H217" s="226"/>
      <c r="I217" s="228"/>
      <c r="J217" s="229"/>
      <c r="K217" s="220"/>
    </row>
    <row r="218" spans="1:11" ht="12.75">
      <c r="A218" s="226"/>
      <c r="B218" s="226"/>
      <c r="C218" s="226"/>
      <c r="D218" s="227"/>
      <c r="E218" s="227"/>
      <c r="F218" s="226"/>
      <c r="G218" s="226"/>
      <c r="H218" s="226"/>
      <c r="I218" s="228"/>
      <c r="J218" s="229"/>
      <c r="K218" s="220"/>
    </row>
    <row r="219" spans="1:11" ht="12.75">
      <c r="A219" s="226"/>
      <c r="B219" s="226"/>
      <c r="C219" s="226"/>
      <c r="D219" s="227"/>
      <c r="E219" s="227"/>
      <c r="F219" s="226"/>
      <c r="G219" s="226"/>
      <c r="H219" s="226"/>
      <c r="I219" s="228"/>
      <c r="J219" s="229"/>
      <c r="K219" s="220"/>
    </row>
    <row r="220" spans="1:11" ht="12.75">
      <c r="A220" s="226"/>
      <c r="B220" s="226"/>
      <c r="C220" s="226"/>
      <c r="D220" s="227"/>
      <c r="E220" s="227"/>
      <c r="F220" s="226"/>
      <c r="G220" s="226"/>
      <c r="H220" s="226"/>
      <c r="I220" s="228"/>
      <c r="J220" s="229"/>
      <c r="K220" s="220"/>
    </row>
    <row r="221" spans="1:11" ht="12.75">
      <c r="A221" s="226"/>
      <c r="B221" s="226"/>
      <c r="C221" s="226"/>
      <c r="D221" s="227"/>
      <c r="E221" s="227"/>
      <c r="F221" s="226"/>
      <c r="G221" s="226"/>
      <c r="H221" s="226"/>
      <c r="I221" s="228"/>
      <c r="J221" s="229"/>
      <c r="K221" s="220"/>
    </row>
    <row r="222" spans="1:11" ht="12.75">
      <c r="A222" s="226"/>
      <c r="B222" s="226"/>
      <c r="C222" s="226"/>
      <c r="D222" s="227"/>
      <c r="E222" s="227"/>
      <c r="F222" s="226"/>
      <c r="G222" s="226"/>
      <c r="H222" s="226"/>
      <c r="I222" s="228"/>
      <c r="J222" s="229"/>
      <c r="K222" s="220"/>
    </row>
    <row r="223" spans="1:11" ht="12.75">
      <c r="A223" s="226"/>
      <c r="B223" s="226"/>
      <c r="C223" s="226"/>
      <c r="D223" s="227"/>
      <c r="E223" s="227"/>
      <c r="F223" s="226"/>
      <c r="G223" s="226"/>
      <c r="H223" s="226"/>
      <c r="I223" s="228"/>
      <c r="J223" s="229"/>
      <c r="K223" s="220"/>
    </row>
    <row r="224" spans="1:11" ht="12.75">
      <c r="A224" s="226"/>
      <c r="B224" s="226"/>
      <c r="C224" s="226"/>
      <c r="D224" s="227"/>
      <c r="E224" s="227"/>
      <c r="F224" s="226"/>
      <c r="G224" s="226"/>
      <c r="H224" s="226"/>
      <c r="I224" s="228"/>
      <c r="J224" s="229"/>
      <c r="K224" s="220"/>
    </row>
    <row r="225" spans="1:11" ht="12.75">
      <c r="A225" s="226"/>
      <c r="B225" s="226"/>
      <c r="C225" s="226"/>
      <c r="D225" s="227"/>
      <c r="E225" s="227"/>
      <c r="F225" s="226"/>
      <c r="G225" s="226"/>
      <c r="H225" s="226"/>
      <c r="I225" s="228"/>
      <c r="J225" s="229"/>
      <c r="K225" s="220"/>
    </row>
    <row r="226" spans="1:11" ht="12.75">
      <c r="A226" s="226"/>
      <c r="B226" s="226"/>
      <c r="C226" s="226"/>
      <c r="D226" s="227"/>
      <c r="E226" s="227"/>
      <c r="F226" s="226"/>
      <c r="G226" s="226"/>
      <c r="H226" s="226"/>
      <c r="I226" s="228"/>
      <c r="J226" s="229"/>
      <c r="K226" s="220"/>
    </row>
    <row r="227" spans="1:11" ht="12.75">
      <c r="A227" s="226"/>
      <c r="B227" s="226"/>
      <c r="C227" s="226"/>
      <c r="D227" s="227"/>
      <c r="E227" s="227"/>
      <c r="F227" s="226"/>
      <c r="G227" s="226"/>
      <c r="H227" s="226"/>
      <c r="I227" s="228"/>
      <c r="J227" s="229"/>
      <c r="K227" s="220"/>
    </row>
    <row r="228" spans="1:11" ht="12.75">
      <c r="A228" s="226"/>
      <c r="B228" s="226"/>
      <c r="C228" s="226"/>
      <c r="D228" s="227"/>
      <c r="E228" s="227"/>
      <c r="F228" s="226"/>
      <c r="G228" s="226"/>
      <c r="H228" s="226"/>
      <c r="I228" s="228"/>
      <c r="J228" s="229"/>
      <c r="K228" s="220"/>
    </row>
    <row r="229" spans="1:11" ht="12.75">
      <c r="A229" s="226"/>
      <c r="B229" s="226"/>
      <c r="C229" s="226"/>
      <c r="D229" s="227"/>
      <c r="E229" s="227"/>
      <c r="F229" s="226"/>
      <c r="G229" s="226"/>
      <c r="H229" s="226"/>
      <c r="I229" s="228"/>
      <c r="J229" s="229"/>
      <c r="K229" s="220"/>
    </row>
    <row r="230" spans="1:11" ht="12.75">
      <c r="A230" s="226"/>
      <c r="B230" s="226"/>
      <c r="C230" s="226"/>
      <c r="D230" s="227"/>
      <c r="E230" s="227"/>
      <c r="F230" s="226"/>
      <c r="G230" s="226"/>
      <c r="H230" s="226"/>
      <c r="I230" s="228"/>
      <c r="J230" s="229"/>
      <c r="K230" s="220"/>
    </row>
    <row r="231" spans="1:11" ht="12.75">
      <c r="A231" s="226"/>
      <c r="B231" s="226"/>
      <c r="C231" s="226"/>
      <c r="D231" s="227"/>
      <c r="E231" s="227"/>
      <c r="F231" s="226"/>
      <c r="G231" s="226"/>
      <c r="H231" s="226"/>
      <c r="I231" s="228"/>
      <c r="J231" s="229"/>
      <c r="K231" s="220"/>
    </row>
    <row r="232" spans="1:11" ht="12.75">
      <c r="A232" s="226"/>
      <c r="B232" s="226"/>
      <c r="C232" s="226"/>
      <c r="D232" s="227"/>
      <c r="E232" s="227"/>
      <c r="F232" s="226"/>
      <c r="G232" s="226"/>
      <c r="H232" s="226"/>
      <c r="I232" s="228"/>
      <c r="J232" s="229"/>
      <c r="K232" s="220"/>
    </row>
    <row r="233" spans="1:11" ht="12.75">
      <c r="A233" s="226"/>
      <c r="B233" s="226"/>
      <c r="C233" s="226"/>
      <c r="D233" s="227"/>
      <c r="E233" s="227"/>
      <c r="F233" s="226"/>
      <c r="G233" s="226"/>
      <c r="H233" s="226"/>
      <c r="I233" s="228"/>
      <c r="J233" s="229"/>
      <c r="K233" s="220"/>
    </row>
    <row r="234" spans="1:11" ht="12.75">
      <c r="A234" s="226"/>
      <c r="B234" s="226"/>
      <c r="C234" s="226"/>
      <c r="D234" s="227"/>
      <c r="E234" s="227"/>
      <c r="F234" s="226"/>
      <c r="G234" s="226"/>
      <c r="H234" s="226"/>
      <c r="I234" s="228"/>
      <c r="J234" s="229"/>
      <c r="K234" s="220"/>
    </row>
    <row r="235" spans="1:11" ht="12.75">
      <c r="A235" s="226"/>
      <c r="B235" s="226"/>
      <c r="C235" s="226"/>
      <c r="D235" s="227"/>
      <c r="E235" s="227"/>
      <c r="F235" s="226"/>
      <c r="G235" s="226"/>
      <c r="H235" s="226"/>
      <c r="I235" s="228"/>
      <c r="J235" s="229"/>
      <c r="K235" s="220"/>
    </row>
    <row r="236" spans="1:11" ht="12.75">
      <c r="A236" s="226"/>
      <c r="B236" s="226"/>
      <c r="C236" s="226"/>
      <c r="D236" s="227"/>
      <c r="E236" s="227"/>
      <c r="F236" s="226"/>
      <c r="G236" s="226"/>
      <c r="H236" s="226"/>
      <c r="I236" s="228"/>
      <c r="J236" s="229"/>
      <c r="K236" s="220"/>
    </row>
    <row r="237" spans="1:11" ht="12.75">
      <c r="A237" s="226"/>
      <c r="B237" s="226"/>
      <c r="C237" s="226"/>
      <c r="D237" s="227"/>
      <c r="E237" s="227"/>
      <c r="F237" s="226"/>
      <c r="G237" s="226"/>
      <c r="H237" s="226"/>
      <c r="I237" s="228"/>
      <c r="J237" s="229"/>
      <c r="K237" s="220"/>
    </row>
    <row r="238" spans="1:11" ht="12.75">
      <c r="A238" s="226"/>
      <c r="B238" s="226"/>
      <c r="C238" s="226"/>
      <c r="D238" s="227"/>
      <c r="E238" s="227"/>
      <c r="F238" s="226"/>
      <c r="G238" s="226"/>
      <c r="H238" s="226"/>
      <c r="I238" s="228"/>
      <c r="J238" s="229"/>
      <c r="K238" s="220"/>
    </row>
    <row r="239" spans="1:11" ht="12.75">
      <c r="A239" s="226"/>
      <c r="B239" s="226"/>
      <c r="C239" s="226"/>
      <c r="D239" s="227"/>
      <c r="E239" s="227"/>
      <c r="F239" s="226"/>
      <c r="G239" s="226"/>
      <c r="H239" s="226"/>
      <c r="I239" s="228"/>
      <c r="J239" s="229"/>
      <c r="K239" s="220"/>
    </row>
    <row r="240" spans="1:11" ht="12.75">
      <c r="A240" s="226"/>
      <c r="B240" s="226"/>
      <c r="C240" s="226"/>
      <c r="D240" s="227"/>
      <c r="E240" s="227"/>
      <c r="F240" s="226"/>
      <c r="G240" s="226"/>
      <c r="H240" s="226"/>
      <c r="I240" s="228"/>
      <c r="J240" s="229"/>
      <c r="K240" s="220"/>
    </row>
    <row r="241" spans="1:11" ht="12.75">
      <c r="A241" s="226"/>
      <c r="B241" s="226"/>
      <c r="C241" s="226"/>
      <c r="D241" s="227"/>
      <c r="E241" s="227"/>
      <c r="F241" s="226"/>
      <c r="G241" s="226"/>
      <c r="H241" s="226"/>
      <c r="I241" s="228"/>
      <c r="J241" s="229"/>
      <c r="K241" s="220"/>
    </row>
    <row r="242" spans="1:11" ht="12.75">
      <c r="A242" s="226"/>
      <c r="B242" s="226"/>
      <c r="C242" s="226"/>
      <c r="D242" s="227"/>
      <c r="E242" s="227"/>
      <c r="F242" s="226"/>
      <c r="G242" s="226"/>
      <c r="H242" s="226"/>
      <c r="I242" s="228"/>
      <c r="J242" s="229"/>
      <c r="K242" s="220"/>
    </row>
    <row r="243" spans="1:11" ht="12.75">
      <c r="A243" s="226"/>
      <c r="B243" s="226"/>
      <c r="C243" s="226"/>
      <c r="D243" s="227"/>
      <c r="E243" s="227"/>
      <c r="F243" s="226"/>
      <c r="G243" s="226"/>
      <c r="H243" s="226"/>
      <c r="I243" s="228"/>
      <c r="J243" s="229"/>
      <c r="K243" s="220"/>
    </row>
    <row r="244" spans="1:11" ht="12.75">
      <c r="A244" s="226"/>
      <c r="B244" s="226"/>
      <c r="C244" s="226"/>
      <c r="D244" s="227"/>
      <c r="E244" s="227"/>
      <c r="F244" s="226"/>
      <c r="G244" s="226"/>
      <c r="H244" s="226"/>
      <c r="I244" s="228"/>
      <c r="J244" s="229"/>
      <c r="K244" s="220"/>
    </row>
    <row r="245" spans="1:11" ht="12.75">
      <c r="A245" s="226"/>
      <c r="B245" s="226"/>
      <c r="C245" s="226"/>
      <c r="D245" s="227"/>
      <c r="E245" s="227"/>
      <c r="F245" s="226"/>
      <c r="G245" s="226"/>
      <c r="H245" s="226"/>
      <c r="I245" s="228"/>
      <c r="J245" s="229"/>
      <c r="K245" s="220"/>
    </row>
    <row r="246" spans="1:11" ht="12.75">
      <c r="A246" s="226"/>
      <c r="B246" s="226"/>
      <c r="C246" s="226"/>
      <c r="D246" s="227"/>
      <c r="E246" s="227"/>
      <c r="F246" s="226"/>
      <c r="G246" s="226"/>
      <c r="H246" s="226"/>
      <c r="I246" s="228"/>
      <c r="J246" s="229"/>
      <c r="K246" s="220"/>
    </row>
    <row r="247" spans="1:11" ht="12.75">
      <c r="A247" s="226"/>
      <c r="B247" s="226"/>
      <c r="C247" s="226"/>
      <c r="D247" s="227"/>
      <c r="E247" s="227"/>
      <c r="F247" s="226"/>
      <c r="G247" s="226"/>
      <c r="H247" s="226"/>
      <c r="I247" s="228"/>
      <c r="J247" s="229"/>
      <c r="K247" s="220"/>
    </row>
    <row r="248" spans="1:11" ht="12.75">
      <c r="A248" s="226"/>
      <c r="B248" s="226"/>
      <c r="C248" s="226"/>
      <c r="D248" s="227"/>
      <c r="E248" s="227"/>
      <c r="F248" s="226"/>
      <c r="G248" s="226"/>
      <c r="H248" s="226"/>
      <c r="I248" s="228"/>
      <c r="J248" s="229"/>
      <c r="K248" s="220"/>
    </row>
    <row r="249" spans="1:11" ht="12.75">
      <c r="A249" s="226"/>
      <c r="B249" s="226"/>
      <c r="C249" s="226"/>
      <c r="D249" s="227"/>
      <c r="E249" s="227"/>
      <c r="F249" s="226"/>
      <c r="G249" s="226"/>
      <c r="H249" s="226"/>
      <c r="I249" s="228"/>
      <c r="J249" s="229"/>
      <c r="K249" s="220"/>
    </row>
    <row r="250" spans="1:11" ht="12.75">
      <c r="A250" s="226"/>
      <c r="B250" s="226"/>
      <c r="C250" s="226"/>
      <c r="D250" s="227"/>
      <c r="E250" s="227"/>
      <c r="F250" s="226"/>
      <c r="G250" s="226"/>
      <c r="H250" s="226"/>
      <c r="I250" s="228"/>
      <c r="J250" s="229"/>
      <c r="K250" s="220"/>
    </row>
    <row r="251" spans="1:11" ht="12.75">
      <c r="A251" s="226"/>
      <c r="B251" s="226"/>
      <c r="C251" s="226"/>
      <c r="D251" s="227"/>
      <c r="E251" s="227"/>
      <c r="F251" s="226"/>
      <c r="G251" s="226"/>
      <c r="H251" s="226"/>
      <c r="I251" s="228"/>
      <c r="J251" s="229"/>
      <c r="K251" s="220"/>
    </row>
    <row r="252" spans="1:11" ht="12.75">
      <c r="A252" s="226"/>
      <c r="B252" s="226"/>
      <c r="C252" s="226"/>
      <c r="D252" s="227"/>
      <c r="E252" s="227"/>
      <c r="F252" s="226"/>
      <c r="G252" s="226"/>
      <c r="H252" s="226"/>
      <c r="I252" s="228"/>
      <c r="J252" s="229"/>
      <c r="K252" s="220"/>
    </row>
    <row r="253" spans="1:11" ht="12.75">
      <c r="A253" s="226"/>
      <c r="B253" s="226"/>
      <c r="C253" s="226"/>
      <c r="D253" s="227"/>
      <c r="E253" s="227"/>
      <c r="F253" s="226"/>
      <c r="G253" s="226"/>
      <c r="H253" s="226"/>
      <c r="I253" s="228"/>
      <c r="J253" s="229"/>
      <c r="K253" s="220"/>
    </row>
    <row r="254" spans="1:11" ht="12.75">
      <c r="A254" s="226"/>
      <c r="B254" s="226"/>
      <c r="C254" s="226"/>
      <c r="D254" s="227"/>
      <c r="E254" s="227"/>
      <c r="F254" s="226"/>
      <c r="G254" s="226"/>
      <c r="H254" s="226"/>
      <c r="I254" s="228"/>
      <c r="J254" s="229"/>
      <c r="K254" s="220"/>
    </row>
    <row r="255" spans="1:11" ht="12.75">
      <c r="A255" s="226"/>
      <c r="B255" s="226"/>
      <c r="C255" s="226"/>
      <c r="D255" s="227"/>
      <c r="E255" s="227"/>
      <c r="F255" s="226"/>
      <c r="G255" s="226"/>
      <c r="H255" s="226"/>
      <c r="I255" s="228"/>
      <c r="J255" s="229"/>
      <c r="K255" s="220"/>
    </row>
    <row r="256" spans="1:11" ht="12.75">
      <c r="A256" s="226"/>
      <c r="B256" s="226"/>
      <c r="C256" s="226"/>
      <c r="D256" s="227"/>
      <c r="E256" s="227"/>
      <c r="F256" s="226"/>
      <c r="G256" s="226"/>
      <c r="H256" s="226"/>
      <c r="I256" s="228"/>
      <c r="J256" s="229"/>
      <c r="K256" s="220"/>
    </row>
    <row r="257" spans="1:11" ht="12.75">
      <c r="A257" s="226"/>
      <c r="B257" s="226"/>
      <c r="C257" s="226"/>
      <c r="D257" s="227"/>
      <c r="E257" s="227"/>
      <c r="F257" s="226"/>
      <c r="G257" s="226"/>
      <c r="H257" s="226"/>
      <c r="I257" s="228"/>
      <c r="J257" s="229"/>
      <c r="K257" s="220"/>
    </row>
    <row r="258" spans="1:11" ht="12.75">
      <c r="A258" s="226"/>
      <c r="B258" s="226"/>
      <c r="C258" s="226"/>
      <c r="D258" s="227"/>
      <c r="E258" s="227"/>
      <c r="F258" s="226"/>
      <c r="G258" s="226"/>
      <c r="H258" s="226"/>
      <c r="I258" s="228"/>
      <c r="J258" s="229"/>
      <c r="K258" s="220"/>
    </row>
    <row r="259" spans="1:11" ht="12.75">
      <c r="A259" s="226"/>
      <c r="B259" s="226"/>
      <c r="C259" s="226"/>
      <c r="D259" s="227"/>
      <c r="E259" s="227"/>
      <c r="F259" s="226"/>
      <c r="G259" s="226"/>
      <c r="H259" s="226"/>
      <c r="I259" s="228"/>
      <c r="J259" s="229"/>
      <c r="K259" s="220"/>
    </row>
    <row r="260" spans="1:11" ht="12.75">
      <c r="A260" s="226"/>
      <c r="B260" s="226"/>
      <c r="C260" s="226"/>
      <c r="D260" s="227"/>
      <c r="E260" s="227"/>
      <c r="F260" s="226"/>
      <c r="G260" s="226"/>
      <c r="H260" s="226"/>
      <c r="I260" s="228"/>
      <c r="J260" s="229"/>
      <c r="K260" s="220"/>
    </row>
    <row r="261" spans="1:11" ht="12.75">
      <c r="A261" s="226"/>
      <c r="B261" s="226"/>
      <c r="C261" s="226"/>
      <c r="D261" s="227"/>
      <c r="E261" s="227"/>
      <c r="F261" s="226"/>
      <c r="G261" s="226"/>
      <c r="H261" s="226"/>
      <c r="I261" s="228"/>
      <c r="J261" s="229"/>
      <c r="K261" s="220"/>
    </row>
    <row r="262" spans="1:11" ht="12.75">
      <c r="A262" s="226"/>
      <c r="B262" s="226"/>
      <c r="C262" s="226"/>
      <c r="D262" s="227"/>
      <c r="E262" s="227"/>
      <c r="F262" s="226"/>
      <c r="G262" s="226"/>
      <c r="H262" s="226"/>
      <c r="I262" s="228"/>
      <c r="J262" s="229"/>
      <c r="K262" s="220"/>
    </row>
    <row r="263" spans="1:11" ht="12.75">
      <c r="A263" s="226"/>
      <c r="B263" s="226"/>
      <c r="C263" s="226"/>
      <c r="D263" s="227"/>
      <c r="E263" s="227"/>
      <c r="F263" s="226"/>
      <c r="G263" s="226"/>
      <c r="H263" s="226"/>
      <c r="I263" s="228"/>
      <c r="J263" s="229"/>
      <c r="K263" s="220"/>
    </row>
    <row r="264" spans="1:11" ht="12.75">
      <c r="A264" s="226"/>
      <c r="B264" s="226"/>
      <c r="C264" s="226"/>
      <c r="D264" s="227"/>
      <c r="E264" s="227"/>
      <c r="F264" s="226"/>
      <c r="G264" s="226"/>
      <c r="H264" s="226"/>
      <c r="I264" s="228"/>
      <c r="J264" s="229"/>
      <c r="K264" s="220"/>
    </row>
    <row r="265" spans="1:11" ht="12.75">
      <c r="A265" s="226"/>
      <c r="B265" s="226"/>
      <c r="C265" s="226"/>
      <c r="D265" s="227"/>
      <c r="E265" s="227"/>
      <c r="F265" s="226"/>
      <c r="G265" s="226"/>
      <c r="H265" s="226"/>
      <c r="I265" s="228"/>
      <c r="J265" s="229"/>
      <c r="K265" s="220"/>
    </row>
    <row r="266" spans="1:11" ht="12.75">
      <c r="A266" s="226"/>
      <c r="B266" s="226"/>
      <c r="C266" s="226"/>
      <c r="D266" s="227"/>
      <c r="E266" s="227"/>
      <c r="F266" s="226"/>
      <c r="G266" s="226"/>
      <c r="H266" s="226"/>
      <c r="I266" s="228"/>
      <c r="J266" s="229"/>
      <c r="K266" s="220"/>
    </row>
    <row r="267" spans="1:11" ht="12.75">
      <c r="A267" s="226"/>
      <c r="B267" s="226"/>
      <c r="C267" s="226"/>
      <c r="D267" s="227"/>
      <c r="E267" s="227"/>
      <c r="F267" s="226"/>
      <c r="G267" s="226"/>
      <c r="H267" s="226"/>
      <c r="I267" s="228"/>
      <c r="J267" s="229"/>
      <c r="K267" s="220"/>
    </row>
    <row r="268" spans="1:11" ht="12.75">
      <c r="A268" s="226"/>
      <c r="B268" s="226"/>
      <c r="C268" s="226"/>
      <c r="D268" s="227"/>
      <c r="E268" s="227"/>
      <c r="F268" s="226"/>
      <c r="G268" s="226"/>
      <c r="H268" s="226"/>
      <c r="I268" s="228"/>
      <c r="J268" s="229"/>
      <c r="K268" s="220"/>
    </row>
    <row r="269" spans="1:11" ht="12.75">
      <c r="A269" s="226"/>
      <c r="B269" s="226"/>
      <c r="C269" s="226"/>
      <c r="D269" s="227"/>
      <c r="E269" s="227"/>
      <c r="F269" s="226"/>
      <c r="G269" s="226"/>
      <c r="H269" s="226"/>
      <c r="I269" s="228"/>
      <c r="J269" s="229"/>
      <c r="K269" s="220"/>
    </row>
    <row r="270" spans="1:11" ht="12.75">
      <c r="A270" s="226"/>
      <c r="B270" s="226"/>
      <c r="C270" s="226"/>
      <c r="D270" s="227"/>
      <c r="E270" s="227"/>
      <c r="F270" s="226"/>
      <c r="G270" s="226"/>
      <c r="H270" s="226"/>
      <c r="I270" s="228"/>
      <c r="J270" s="229"/>
      <c r="K270" s="220"/>
    </row>
    <row r="271" spans="1:11" ht="12.75">
      <c r="A271" s="226"/>
      <c r="B271" s="226"/>
      <c r="C271" s="226"/>
      <c r="D271" s="227"/>
      <c r="E271" s="227"/>
      <c r="F271" s="226"/>
      <c r="G271" s="226"/>
      <c r="H271" s="226"/>
      <c r="I271" s="228"/>
      <c r="J271" s="229"/>
      <c r="K271" s="220"/>
    </row>
    <row r="272" spans="1:11" ht="12.75">
      <c r="A272" s="226"/>
      <c r="B272" s="226"/>
      <c r="C272" s="226"/>
      <c r="D272" s="227"/>
      <c r="E272" s="227"/>
      <c r="F272" s="226"/>
      <c r="G272" s="226"/>
      <c r="H272" s="226"/>
      <c r="I272" s="228"/>
      <c r="J272" s="229"/>
      <c r="K272" s="220"/>
    </row>
    <row r="273" spans="1:11" ht="12.75">
      <c r="A273" s="226"/>
      <c r="B273" s="226"/>
      <c r="C273" s="226"/>
      <c r="D273" s="227"/>
      <c r="E273" s="227"/>
      <c r="F273" s="226"/>
      <c r="G273" s="226"/>
      <c r="H273" s="226"/>
      <c r="I273" s="228"/>
      <c r="J273" s="229"/>
      <c r="K273" s="220"/>
    </row>
    <row r="274" spans="1:11" ht="12.75">
      <c r="A274" s="226"/>
      <c r="B274" s="226"/>
      <c r="C274" s="226"/>
      <c r="D274" s="227"/>
      <c r="E274" s="227"/>
      <c r="F274" s="226"/>
      <c r="G274" s="226"/>
      <c r="H274" s="226"/>
      <c r="I274" s="228"/>
      <c r="J274" s="229"/>
      <c r="K274" s="220"/>
    </row>
    <row r="275" spans="1:11" ht="12.75">
      <c r="A275" s="226"/>
      <c r="B275" s="226"/>
      <c r="C275" s="226"/>
      <c r="D275" s="227"/>
      <c r="E275" s="227"/>
      <c r="F275" s="226"/>
      <c r="G275" s="226"/>
      <c r="H275" s="226"/>
      <c r="I275" s="228"/>
      <c r="J275" s="229"/>
      <c r="K275" s="220"/>
    </row>
    <row r="276" spans="1:11" ht="12.75">
      <c r="A276" s="226"/>
      <c r="B276" s="226"/>
      <c r="C276" s="226"/>
      <c r="D276" s="227"/>
      <c r="E276" s="227"/>
      <c r="F276" s="226"/>
      <c r="G276" s="226"/>
      <c r="H276" s="226"/>
      <c r="I276" s="228"/>
      <c r="J276" s="229"/>
      <c r="K276" s="220"/>
    </row>
    <row r="277" spans="1:11" ht="12.75">
      <c r="A277" s="226"/>
      <c r="B277" s="226"/>
      <c r="C277" s="226"/>
      <c r="D277" s="227"/>
      <c r="E277" s="227"/>
      <c r="F277" s="226"/>
      <c r="G277" s="226"/>
      <c r="H277" s="226"/>
      <c r="I277" s="228"/>
      <c r="J277" s="229"/>
      <c r="K277" s="220"/>
    </row>
    <row r="278" spans="1:11" ht="12.75">
      <c r="A278" s="226"/>
      <c r="B278" s="226"/>
      <c r="C278" s="226"/>
      <c r="D278" s="227"/>
      <c r="E278" s="227"/>
      <c r="F278" s="226"/>
      <c r="G278" s="226"/>
      <c r="H278" s="226"/>
      <c r="I278" s="228"/>
      <c r="J278" s="229"/>
      <c r="K278" s="220"/>
    </row>
    <row r="279" spans="1:11" ht="12.75">
      <c r="A279" s="226"/>
      <c r="B279" s="226"/>
      <c r="C279" s="226"/>
      <c r="D279" s="227"/>
      <c r="E279" s="227"/>
      <c r="F279" s="226"/>
      <c r="G279" s="226"/>
      <c r="H279" s="226"/>
      <c r="I279" s="228"/>
      <c r="J279" s="229"/>
      <c r="K279" s="220"/>
    </row>
    <row r="280" spans="1:11" ht="12.75">
      <c r="A280" s="226"/>
      <c r="B280" s="226"/>
      <c r="C280" s="226"/>
      <c r="D280" s="227"/>
      <c r="E280" s="227"/>
      <c r="F280" s="226"/>
      <c r="G280" s="226"/>
      <c r="H280" s="226"/>
      <c r="I280" s="228"/>
      <c r="J280" s="229"/>
      <c r="K280" s="220"/>
    </row>
    <row r="281" spans="1:11" ht="12.75">
      <c r="A281" s="226"/>
      <c r="B281" s="226"/>
      <c r="C281" s="226"/>
      <c r="D281" s="227"/>
      <c r="E281" s="227"/>
      <c r="F281" s="226"/>
      <c r="G281" s="226"/>
      <c r="H281" s="226"/>
      <c r="I281" s="228"/>
      <c r="J281" s="229"/>
      <c r="K281" s="220"/>
    </row>
    <row r="282" spans="1:11" ht="12.75">
      <c r="A282" s="226"/>
      <c r="B282" s="226"/>
      <c r="C282" s="226"/>
      <c r="D282" s="227"/>
      <c r="E282" s="227"/>
      <c r="F282" s="226"/>
      <c r="G282" s="226"/>
      <c r="H282" s="226"/>
      <c r="I282" s="228"/>
      <c r="J282" s="229"/>
      <c r="K282" s="220"/>
    </row>
    <row r="283" spans="1:11" ht="12.75">
      <c r="A283" s="226"/>
      <c r="B283" s="226"/>
      <c r="C283" s="226"/>
      <c r="D283" s="227"/>
      <c r="E283" s="227"/>
      <c r="F283" s="226"/>
      <c r="G283" s="226"/>
      <c r="H283" s="226"/>
      <c r="I283" s="228"/>
      <c r="J283" s="229"/>
      <c r="K283" s="220"/>
    </row>
    <row r="284" spans="1:11" ht="12.75">
      <c r="A284" s="226"/>
      <c r="B284" s="226"/>
      <c r="C284" s="226"/>
      <c r="D284" s="227"/>
      <c r="E284" s="227"/>
      <c r="F284" s="226"/>
      <c r="G284" s="226"/>
      <c r="H284" s="226"/>
      <c r="I284" s="228"/>
      <c r="J284" s="229"/>
      <c r="K284" s="220"/>
    </row>
    <row r="285" spans="1:11" ht="12.75">
      <c r="A285" s="226"/>
      <c r="B285" s="226"/>
      <c r="C285" s="226"/>
      <c r="D285" s="227"/>
      <c r="E285" s="227"/>
      <c r="F285" s="226"/>
      <c r="G285" s="226"/>
      <c r="H285" s="226"/>
      <c r="I285" s="228"/>
      <c r="J285" s="229"/>
      <c r="K285" s="220"/>
    </row>
    <row r="286" spans="1:11" ht="12.75">
      <c r="A286" s="226"/>
      <c r="B286" s="226"/>
      <c r="C286" s="226"/>
      <c r="D286" s="227"/>
      <c r="E286" s="227"/>
      <c r="F286" s="226"/>
      <c r="G286" s="226"/>
      <c r="H286" s="226"/>
      <c r="I286" s="228"/>
      <c r="J286" s="229"/>
      <c r="K286" s="220"/>
    </row>
    <row r="287" spans="1:11" ht="12.75">
      <c r="A287" s="226"/>
      <c r="B287" s="226"/>
      <c r="C287" s="226"/>
      <c r="D287" s="227"/>
      <c r="E287" s="227"/>
      <c r="F287" s="226"/>
      <c r="G287" s="226"/>
      <c r="H287" s="226"/>
      <c r="I287" s="228"/>
      <c r="J287" s="229"/>
      <c r="K287" s="220"/>
    </row>
    <row r="288" spans="1:11" ht="12.75">
      <c r="A288" s="226"/>
      <c r="B288" s="226"/>
      <c r="C288" s="226"/>
      <c r="D288" s="227"/>
      <c r="E288" s="227"/>
      <c r="F288" s="226"/>
      <c r="G288" s="226"/>
      <c r="H288" s="226"/>
      <c r="I288" s="228"/>
      <c r="J288" s="229"/>
      <c r="K288" s="220"/>
    </row>
    <row r="289" spans="1:11" ht="12.75">
      <c r="A289" s="226"/>
      <c r="B289" s="226"/>
      <c r="C289" s="226"/>
      <c r="D289" s="227"/>
      <c r="E289" s="227"/>
      <c r="F289" s="226"/>
      <c r="G289" s="226"/>
      <c r="H289" s="226"/>
      <c r="I289" s="228"/>
      <c r="J289" s="229"/>
      <c r="K289" s="220"/>
    </row>
    <row r="290" spans="1:11" ht="12.75">
      <c r="A290" s="226"/>
      <c r="B290" s="226"/>
      <c r="C290" s="226"/>
      <c r="D290" s="227"/>
      <c r="E290" s="227"/>
      <c r="F290" s="226"/>
      <c r="G290" s="226"/>
      <c r="H290" s="226"/>
      <c r="I290" s="228"/>
      <c r="J290" s="229"/>
      <c r="K290" s="220"/>
    </row>
    <row r="291" spans="1:11" ht="12.75">
      <c r="A291" s="226"/>
      <c r="B291" s="226"/>
      <c r="C291" s="226"/>
      <c r="D291" s="227"/>
      <c r="E291" s="227"/>
      <c r="F291" s="226"/>
      <c r="G291" s="226"/>
      <c r="H291" s="226"/>
      <c r="I291" s="228"/>
      <c r="J291" s="229"/>
      <c r="K291" s="220"/>
    </row>
    <row r="292" spans="1:11" ht="12.75">
      <c r="A292" s="226"/>
      <c r="B292" s="226"/>
      <c r="C292" s="226"/>
      <c r="D292" s="227"/>
      <c r="E292" s="227"/>
      <c r="F292" s="226"/>
      <c r="G292" s="226"/>
      <c r="H292" s="226"/>
      <c r="I292" s="228"/>
      <c r="J292" s="229"/>
      <c r="K292" s="220"/>
    </row>
    <row r="293" spans="1:11" ht="12.75">
      <c r="A293" s="226"/>
      <c r="B293" s="226"/>
      <c r="C293" s="226"/>
      <c r="D293" s="227"/>
      <c r="E293" s="227"/>
      <c r="F293" s="226"/>
      <c r="G293" s="226"/>
      <c r="H293" s="226"/>
      <c r="I293" s="228"/>
      <c r="J293" s="229"/>
      <c r="K293" s="220"/>
    </row>
    <row r="294" spans="1:11" ht="12.75">
      <c r="A294" s="226"/>
      <c r="B294" s="226"/>
      <c r="C294" s="226"/>
      <c r="D294" s="227"/>
      <c r="E294" s="227"/>
      <c r="F294" s="226"/>
      <c r="G294" s="226"/>
      <c r="H294" s="226"/>
      <c r="I294" s="228"/>
      <c r="J294" s="229"/>
      <c r="K294" s="220"/>
    </row>
    <row r="295" spans="1:11" ht="12.75">
      <c r="A295" s="226"/>
      <c r="B295" s="226"/>
      <c r="C295" s="226"/>
      <c r="D295" s="227"/>
      <c r="E295" s="227"/>
      <c r="F295" s="226"/>
      <c r="G295" s="226"/>
      <c r="H295" s="226"/>
      <c r="I295" s="228"/>
      <c r="J295" s="229"/>
      <c r="K295" s="220"/>
    </row>
    <row r="296" spans="1:11" ht="12.75">
      <c r="A296" s="226"/>
      <c r="B296" s="226"/>
      <c r="C296" s="226"/>
      <c r="D296" s="227"/>
      <c r="E296" s="227"/>
      <c r="F296" s="226"/>
      <c r="G296" s="226"/>
      <c r="H296" s="226"/>
      <c r="I296" s="228"/>
      <c r="J296" s="229"/>
      <c r="K296" s="220"/>
    </row>
    <row r="297" spans="1:11" ht="12.75">
      <c r="A297" s="226"/>
      <c r="B297" s="226"/>
      <c r="C297" s="226"/>
      <c r="D297" s="227"/>
      <c r="E297" s="227"/>
      <c r="F297" s="226"/>
      <c r="G297" s="226"/>
      <c r="H297" s="226"/>
      <c r="I297" s="228"/>
      <c r="J297" s="229"/>
      <c r="K297" s="220"/>
    </row>
    <row r="298" spans="1:11" ht="12.75">
      <c r="A298" s="226"/>
      <c r="B298" s="226"/>
      <c r="C298" s="226"/>
      <c r="D298" s="227"/>
      <c r="E298" s="227"/>
      <c r="F298" s="226"/>
      <c r="G298" s="226"/>
      <c r="H298" s="226"/>
      <c r="I298" s="228"/>
      <c r="J298" s="229"/>
      <c r="K298" s="220"/>
    </row>
    <row r="299" spans="1:11" ht="12.75">
      <c r="A299" s="226"/>
      <c r="B299" s="226"/>
      <c r="C299" s="226"/>
      <c r="D299" s="227"/>
      <c r="E299" s="227"/>
      <c r="F299" s="226"/>
      <c r="G299" s="226"/>
      <c r="H299" s="226"/>
      <c r="I299" s="228"/>
      <c r="J299" s="229"/>
      <c r="K299" s="220"/>
    </row>
    <row r="300" spans="1:11" ht="12.75">
      <c r="A300" s="226"/>
      <c r="B300" s="226"/>
      <c r="C300" s="226"/>
      <c r="D300" s="227"/>
      <c r="E300" s="227"/>
      <c r="F300" s="226"/>
      <c r="G300" s="226"/>
      <c r="H300" s="226"/>
      <c r="I300" s="228"/>
      <c r="J300" s="229"/>
      <c r="K300" s="220"/>
    </row>
    <row r="301" spans="1:11" ht="12.75">
      <c r="A301" s="226"/>
      <c r="B301" s="226"/>
      <c r="C301" s="226"/>
      <c r="D301" s="227"/>
      <c r="E301" s="227"/>
      <c r="F301" s="226"/>
      <c r="G301" s="226"/>
      <c r="H301" s="226"/>
      <c r="I301" s="228"/>
      <c r="J301" s="229"/>
      <c r="K301" s="220"/>
    </row>
    <row r="302" spans="1:11" ht="12.75">
      <c r="A302" s="226"/>
      <c r="B302" s="226"/>
      <c r="C302" s="226"/>
      <c r="D302" s="227"/>
      <c r="E302" s="227"/>
      <c r="F302" s="226"/>
      <c r="G302" s="226"/>
      <c r="H302" s="226"/>
      <c r="I302" s="228"/>
      <c r="J302" s="229"/>
      <c r="K302" s="220"/>
    </row>
    <row r="303" spans="1:11" ht="12.75">
      <c r="A303" s="226"/>
      <c r="B303" s="226"/>
      <c r="C303" s="226"/>
      <c r="D303" s="227"/>
      <c r="E303" s="227"/>
      <c r="F303" s="226"/>
      <c r="G303" s="226"/>
      <c r="H303" s="226"/>
      <c r="I303" s="228"/>
      <c r="J303" s="229"/>
      <c r="K303" s="220"/>
    </row>
    <row r="304" spans="1:11" ht="12.75">
      <c r="A304" s="226"/>
      <c r="B304" s="226"/>
      <c r="C304" s="226"/>
      <c r="D304" s="227"/>
      <c r="E304" s="227"/>
      <c r="F304" s="226"/>
      <c r="G304" s="226"/>
      <c r="H304" s="226"/>
      <c r="I304" s="228"/>
      <c r="J304" s="229"/>
      <c r="K304" s="220"/>
    </row>
    <row r="305" spans="1:11" ht="12.75">
      <c r="A305" s="226"/>
      <c r="B305" s="226"/>
      <c r="C305" s="226"/>
      <c r="D305" s="227"/>
      <c r="E305" s="227"/>
      <c r="F305" s="226"/>
      <c r="G305" s="226"/>
      <c r="H305" s="226"/>
      <c r="I305" s="228"/>
      <c r="J305" s="229"/>
      <c r="K305" s="220"/>
    </row>
    <row r="306" spans="1:11" ht="12.75">
      <c r="A306" s="226"/>
      <c r="B306" s="226"/>
      <c r="C306" s="226"/>
      <c r="D306" s="227"/>
      <c r="E306" s="227"/>
      <c r="F306" s="226"/>
      <c r="G306" s="226"/>
      <c r="H306" s="226"/>
      <c r="I306" s="228"/>
      <c r="J306" s="229"/>
      <c r="K306" s="220"/>
    </row>
    <row r="307" spans="1:11" ht="12.75">
      <c r="A307" s="226"/>
      <c r="B307" s="226"/>
      <c r="C307" s="226"/>
      <c r="D307" s="227"/>
      <c r="E307" s="227"/>
      <c r="F307" s="226"/>
      <c r="G307" s="226"/>
      <c r="H307" s="226"/>
      <c r="I307" s="228"/>
      <c r="J307" s="229"/>
      <c r="K307" s="220"/>
    </row>
    <row r="308" spans="1:11" ht="12.75">
      <c r="A308" s="226"/>
      <c r="B308" s="226"/>
      <c r="C308" s="226"/>
      <c r="D308" s="227"/>
      <c r="E308" s="227"/>
      <c r="F308" s="226"/>
      <c r="G308" s="226"/>
      <c r="H308" s="226"/>
      <c r="I308" s="228"/>
      <c r="J308" s="229"/>
      <c r="K308" s="220"/>
    </row>
    <row r="309" spans="1:11" ht="12.75">
      <c r="A309" s="226"/>
      <c r="B309" s="226"/>
      <c r="C309" s="226"/>
      <c r="D309" s="227"/>
      <c r="E309" s="227"/>
      <c r="F309" s="226"/>
      <c r="G309" s="226"/>
      <c r="H309" s="226"/>
      <c r="I309" s="228"/>
      <c r="J309" s="229"/>
      <c r="K309" s="220"/>
    </row>
    <row r="310" spans="1:11" ht="12.75">
      <c r="A310" s="226"/>
      <c r="B310" s="226"/>
      <c r="C310" s="226"/>
      <c r="D310" s="227"/>
      <c r="E310" s="227"/>
      <c r="F310" s="226"/>
      <c r="G310" s="226"/>
      <c r="H310" s="226"/>
      <c r="I310" s="228"/>
      <c r="J310" s="229"/>
      <c r="K310" s="220"/>
    </row>
    <row r="311" spans="1:11" ht="12.75">
      <c r="A311" s="226"/>
      <c r="B311" s="226"/>
      <c r="C311" s="226"/>
      <c r="D311" s="227"/>
      <c r="E311" s="227"/>
      <c r="F311" s="226"/>
      <c r="G311" s="226"/>
      <c r="H311" s="226"/>
      <c r="I311" s="228"/>
      <c r="J311" s="229"/>
      <c r="K311" s="220"/>
    </row>
    <row r="312" spans="1:11" ht="12.75">
      <c r="A312" s="226"/>
      <c r="B312" s="226"/>
      <c r="C312" s="226"/>
      <c r="D312" s="227"/>
      <c r="E312" s="227"/>
      <c r="F312" s="226"/>
      <c r="G312" s="226"/>
      <c r="H312" s="226"/>
      <c r="I312" s="228"/>
      <c r="J312" s="229"/>
      <c r="K312" s="220"/>
    </row>
    <row r="313" spans="1:11" ht="12.75">
      <c r="A313" s="226"/>
      <c r="B313" s="226"/>
      <c r="C313" s="226"/>
      <c r="D313" s="227"/>
      <c r="E313" s="227"/>
      <c r="F313" s="226"/>
      <c r="G313" s="226"/>
      <c r="H313" s="226"/>
      <c r="I313" s="228"/>
      <c r="J313" s="229"/>
      <c r="K313" s="220"/>
    </row>
    <row r="314" spans="1:11" ht="12.75">
      <c r="A314" s="226"/>
      <c r="B314" s="226"/>
      <c r="C314" s="226"/>
      <c r="D314" s="227"/>
      <c r="E314" s="227"/>
      <c r="F314" s="226"/>
      <c r="G314" s="226"/>
      <c r="H314" s="226"/>
      <c r="I314" s="228"/>
      <c r="J314" s="229"/>
      <c r="K314" s="220"/>
    </row>
    <row r="315" spans="1:11" ht="12.75">
      <c r="A315" s="226"/>
      <c r="B315" s="226"/>
      <c r="C315" s="226"/>
      <c r="D315" s="227"/>
      <c r="E315" s="227"/>
      <c r="F315" s="226"/>
      <c r="G315" s="226"/>
      <c r="H315" s="226"/>
      <c r="I315" s="228"/>
      <c r="J315" s="229"/>
      <c r="K315" s="220"/>
    </row>
    <row r="316" spans="1:11" ht="12.75">
      <c r="A316" s="226"/>
      <c r="B316" s="226"/>
      <c r="C316" s="226"/>
      <c r="D316" s="227"/>
      <c r="E316" s="227"/>
      <c r="F316" s="226"/>
      <c r="G316" s="226"/>
      <c r="H316" s="226"/>
      <c r="I316" s="228"/>
      <c r="J316" s="229"/>
      <c r="K316" s="220"/>
    </row>
    <row r="317" spans="1:11" ht="12.75">
      <c r="A317" s="226"/>
      <c r="B317" s="226"/>
      <c r="C317" s="226"/>
      <c r="D317" s="227"/>
      <c r="E317" s="227"/>
      <c r="F317" s="226"/>
      <c r="G317" s="226"/>
      <c r="H317" s="226"/>
      <c r="I317" s="228"/>
      <c r="J317" s="229"/>
      <c r="K317" s="220"/>
    </row>
    <row r="318" spans="1:11" ht="12.75">
      <c r="A318" s="226"/>
      <c r="B318" s="226"/>
      <c r="C318" s="226"/>
      <c r="D318" s="227"/>
      <c r="E318" s="227"/>
      <c r="F318" s="226"/>
      <c r="G318" s="226"/>
      <c r="H318" s="226"/>
      <c r="I318" s="228"/>
      <c r="J318" s="229"/>
      <c r="K318" s="220"/>
    </row>
    <row r="319" spans="1:11" ht="12.75">
      <c r="A319" s="226"/>
      <c r="B319" s="226"/>
      <c r="C319" s="226"/>
      <c r="D319" s="227"/>
      <c r="E319" s="227"/>
      <c r="F319" s="226"/>
      <c r="G319" s="226"/>
      <c r="H319" s="226"/>
      <c r="I319" s="228"/>
      <c r="J319" s="229"/>
      <c r="K319" s="220"/>
    </row>
    <row r="320" spans="1:11" ht="12.75">
      <c r="A320" s="226"/>
      <c r="B320" s="226"/>
      <c r="C320" s="226"/>
      <c r="D320" s="227"/>
      <c r="E320" s="227"/>
      <c r="F320" s="226"/>
      <c r="G320" s="226"/>
      <c r="H320" s="226"/>
      <c r="I320" s="228"/>
      <c r="J320" s="229"/>
      <c r="K320" s="220"/>
    </row>
    <row r="321" spans="1:11" ht="12.75">
      <c r="A321" s="226"/>
      <c r="B321" s="226"/>
      <c r="C321" s="226"/>
      <c r="D321" s="227"/>
      <c r="E321" s="227"/>
      <c r="F321" s="226"/>
      <c r="G321" s="226"/>
      <c r="H321" s="226"/>
      <c r="I321" s="228"/>
      <c r="J321" s="229"/>
      <c r="K321" s="220"/>
    </row>
    <row r="322" spans="1:11" ht="12.75">
      <c r="A322" s="226"/>
      <c r="B322" s="226"/>
      <c r="C322" s="226"/>
      <c r="D322" s="227"/>
      <c r="E322" s="227"/>
      <c r="F322" s="226"/>
      <c r="G322" s="226"/>
      <c r="H322" s="226"/>
      <c r="I322" s="228"/>
      <c r="J322" s="229"/>
      <c r="K322" s="220"/>
    </row>
    <row r="323" spans="1:11" ht="12.75">
      <c r="A323" s="226"/>
      <c r="B323" s="226"/>
      <c r="C323" s="226"/>
      <c r="D323" s="227"/>
      <c r="E323" s="227"/>
      <c r="F323" s="226"/>
      <c r="G323" s="226"/>
      <c r="H323" s="226"/>
      <c r="I323" s="228"/>
      <c r="J323" s="229"/>
      <c r="K323" s="220"/>
    </row>
    <row r="324" spans="1:11" ht="12.75">
      <c r="A324" s="226"/>
      <c r="B324" s="226"/>
      <c r="C324" s="226"/>
      <c r="D324" s="227"/>
      <c r="E324" s="227"/>
      <c r="F324" s="226"/>
      <c r="G324" s="226"/>
      <c r="H324" s="226"/>
      <c r="I324" s="228"/>
      <c r="J324" s="229"/>
      <c r="K324" s="220"/>
    </row>
    <row r="325" spans="1:11" ht="12.75">
      <c r="A325" s="226"/>
      <c r="B325" s="226"/>
      <c r="C325" s="226"/>
      <c r="D325" s="227"/>
      <c r="E325" s="227"/>
      <c r="F325" s="226"/>
      <c r="G325" s="226"/>
      <c r="H325" s="226"/>
      <c r="I325" s="228"/>
      <c r="J325" s="229"/>
      <c r="K325" s="220"/>
    </row>
    <row r="326" spans="1:11" ht="12.75">
      <c r="A326" s="226"/>
      <c r="B326" s="226"/>
      <c r="C326" s="226"/>
      <c r="D326" s="227"/>
      <c r="E326" s="227"/>
      <c r="F326" s="226"/>
      <c r="G326" s="226"/>
      <c r="H326" s="226"/>
      <c r="I326" s="228"/>
      <c r="J326" s="229"/>
      <c r="K326" s="220"/>
    </row>
    <row r="327" spans="1:11" ht="12.75">
      <c r="A327" s="226"/>
      <c r="B327" s="226"/>
      <c r="C327" s="226"/>
      <c r="D327" s="227"/>
      <c r="E327" s="227"/>
      <c r="F327" s="226"/>
      <c r="G327" s="226"/>
      <c r="H327" s="226"/>
      <c r="I327" s="228"/>
      <c r="J327" s="229"/>
      <c r="K327" s="220"/>
    </row>
    <row r="328" spans="1:11" ht="12.75">
      <c r="A328" s="226"/>
      <c r="B328" s="226"/>
      <c r="C328" s="226"/>
      <c r="D328" s="227"/>
      <c r="E328" s="227"/>
      <c r="F328" s="226"/>
      <c r="G328" s="226"/>
      <c r="H328" s="226"/>
      <c r="I328" s="228"/>
      <c r="J328" s="229"/>
      <c r="K328" s="220"/>
    </row>
    <row r="329" spans="1:11" ht="12.75">
      <c r="A329" s="226"/>
      <c r="B329" s="226"/>
      <c r="C329" s="226"/>
      <c r="D329" s="227"/>
      <c r="E329" s="227"/>
      <c r="F329" s="226"/>
      <c r="G329" s="226"/>
      <c r="H329" s="226"/>
      <c r="I329" s="228"/>
      <c r="J329" s="229"/>
      <c r="K329" s="220"/>
    </row>
    <row r="330" spans="1:11" ht="12.75">
      <c r="A330" s="226"/>
      <c r="B330" s="226"/>
      <c r="C330" s="226"/>
      <c r="D330" s="227"/>
      <c r="E330" s="227"/>
      <c r="F330" s="226"/>
      <c r="G330" s="226"/>
      <c r="H330" s="226"/>
      <c r="I330" s="228"/>
      <c r="J330" s="229"/>
      <c r="K330" s="220"/>
    </row>
    <row r="331" spans="1:11" ht="12.75">
      <c r="A331" s="226"/>
      <c r="B331" s="226"/>
      <c r="C331" s="226"/>
      <c r="D331" s="227"/>
      <c r="E331" s="227"/>
      <c r="F331" s="226"/>
      <c r="G331" s="226"/>
      <c r="H331" s="226"/>
      <c r="I331" s="228"/>
      <c r="J331" s="229"/>
      <c r="K331" s="220"/>
    </row>
    <row r="332" spans="1:11" ht="12.75">
      <c r="A332" s="226"/>
      <c r="B332" s="226"/>
      <c r="C332" s="226"/>
      <c r="D332" s="227"/>
      <c r="E332" s="227"/>
      <c r="F332" s="226"/>
      <c r="G332" s="226"/>
      <c r="H332" s="226"/>
      <c r="I332" s="228"/>
      <c r="J332" s="229"/>
      <c r="K332" s="220"/>
    </row>
    <row r="333" spans="1:11" ht="12.75">
      <c r="A333" s="226"/>
      <c r="B333" s="226"/>
      <c r="C333" s="226"/>
      <c r="D333" s="227"/>
      <c r="E333" s="227"/>
      <c r="F333" s="226"/>
      <c r="G333" s="226"/>
      <c r="H333" s="226"/>
      <c r="I333" s="228"/>
      <c r="J333" s="229"/>
      <c r="K333" s="220"/>
    </row>
    <row r="334" spans="1:11" ht="12.75">
      <c r="A334" s="226"/>
      <c r="B334" s="226"/>
      <c r="C334" s="226"/>
      <c r="D334" s="227"/>
      <c r="E334" s="227"/>
      <c r="F334" s="226"/>
      <c r="G334" s="226"/>
      <c r="H334" s="226"/>
      <c r="I334" s="228"/>
      <c r="J334" s="229"/>
      <c r="K334" s="220"/>
    </row>
    <row r="335" spans="1:11" ht="12.75">
      <c r="A335" s="226"/>
      <c r="B335" s="226"/>
      <c r="C335" s="226"/>
      <c r="D335" s="227"/>
      <c r="E335" s="227"/>
      <c r="F335" s="226"/>
      <c r="G335" s="226"/>
      <c r="H335" s="226"/>
      <c r="I335" s="228"/>
      <c r="J335" s="229"/>
      <c r="K335" s="220"/>
    </row>
    <row r="336" spans="1:11" ht="12.75">
      <c r="A336" s="226"/>
      <c r="B336" s="226"/>
      <c r="C336" s="226"/>
      <c r="D336" s="227"/>
      <c r="E336" s="227"/>
      <c r="F336" s="226"/>
      <c r="G336" s="226"/>
      <c r="H336" s="226"/>
      <c r="I336" s="228"/>
      <c r="J336" s="229"/>
      <c r="K336" s="220"/>
    </row>
    <row r="337" spans="1:11" ht="12.75">
      <c r="A337" s="226"/>
      <c r="B337" s="226"/>
      <c r="C337" s="226"/>
      <c r="D337" s="227"/>
      <c r="E337" s="227"/>
      <c r="F337" s="226"/>
      <c r="G337" s="226"/>
      <c r="H337" s="226"/>
      <c r="I337" s="228"/>
      <c r="J337" s="229"/>
      <c r="K337" s="220"/>
    </row>
    <row r="338" spans="1:11" ht="12.75">
      <c r="A338" s="226"/>
      <c r="B338" s="226"/>
      <c r="C338" s="226"/>
      <c r="D338" s="227"/>
      <c r="E338" s="227"/>
      <c r="F338" s="226"/>
      <c r="G338" s="226"/>
      <c r="H338" s="226"/>
      <c r="I338" s="228"/>
      <c r="J338" s="229"/>
      <c r="K338" s="220"/>
    </row>
    <row r="339" spans="1:11" ht="12.75">
      <c r="A339" s="226"/>
      <c r="B339" s="226"/>
      <c r="C339" s="226"/>
      <c r="D339" s="227"/>
      <c r="E339" s="227"/>
      <c r="F339" s="226"/>
      <c r="G339" s="226"/>
      <c r="H339" s="226"/>
      <c r="I339" s="228"/>
      <c r="J339" s="229"/>
      <c r="K339" s="220"/>
    </row>
    <row r="340" spans="1:11" ht="12.75">
      <c r="A340" s="226"/>
      <c r="B340" s="226"/>
      <c r="C340" s="226"/>
      <c r="D340" s="227"/>
      <c r="E340" s="227"/>
      <c r="F340" s="226"/>
      <c r="G340" s="226"/>
      <c r="H340" s="226"/>
      <c r="I340" s="228"/>
      <c r="J340" s="229"/>
      <c r="K340" s="220"/>
    </row>
    <row r="341" spans="1:11" ht="12.75">
      <c r="A341" s="226"/>
      <c r="B341" s="226"/>
      <c r="C341" s="226"/>
      <c r="D341" s="227"/>
      <c r="E341" s="227"/>
      <c r="F341" s="226"/>
      <c r="G341" s="226"/>
      <c r="H341" s="226"/>
      <c r="I341" s="228"/>
      <c r="J341" s="229"/>
      <c r="K341" s="220"/>
    </row>
    <row r="342" spans="1:11" ht="12.75">
      <c r="A342" s="226"/>
      <c r="B342" s="226"/>
      <c r="C342" s="226"/>
      <c r="D342" s="227"/>
      <c r="E342" s="227"/>
      <c r="F342" s="226"/>
      <c r="G342" s="226"/>
      <c r="H342" s="226"/>
      <c r="I342" s="228"/>
      <c r="J342" s="229"/>
      <c r="K342" s="220"/>
    </row>
    <row r="343" spans="1:11" ht="12.75">
      <c r="A343" s="226"/>
      <c r="B343" s="226"/>
      <c r="C343" s="226"/>
      <c r="D343" s="227"/>
      <c r="E343" s="227"/>
      <c r="F343" s="226"/>
      <c r="G343" s="226"/>
      <c r="H343" s="226"/>
      <c r="I343" s="228"/>
      <c r="J343" s="229"/>
      <c r="K343" s="220"/>
    </row>
    <row r="344" spans="1:11" ht="12.75">
      <c r="A344" s="226"/>
      <c r="B344" s="226"/>
      <c r="C344" s="226"/>
      <c r="D344" s="227"/>
      <c r="E344" s="227"/>
      <c r="F344" s="226"/>
      <c r="G344" s="226"/>
      <c r="H344" s="226"/>
      <c r="I344" s="228"/>
      <c r="J344" s="229"/>
      <c r="K344" s="220"/>
    </row>
    <row r="345" spans="1:11" ht="12.75">
      <c r="A345" s="226"/>
      <c r="B345" s="226"/>
      <c r="C345" s="226"/>
      <c r="D345" s="227"/>
      <c r="E345" s="227"/>
      <c r="F345" s="226"/>
      <c r="G345" s="226"/>
      <c r="H345" s="226"/>
      <c r="I345" s="228"/>
      <c r="J345" s="229"/>
      <c r="K345" s="220"/>
    </row>
    <row r="346" spans="1:11" ht="12.75">
      <c r="A346" s="226"/>
      <c r="B346" s="226"/>
      <c r="C346" s="226"/>
      <c r="D346" s="227"/>
      <c r="E346" s="227"/>
      <c r="F346" s="226"/>
      <c r="G346" s="226"/>
      <c r="H346" s="226"/>
      <c r="I346" s="228"/>
      <c r="J346" s="229"/>
      <c r="K346" s="220"/>
    </row>
    <row r="347" spans="1:11" ht="12.75">
      <c r="A347" s="226"/>
      <c r="B347" s="226"/>
      <c r="C347" s="226"/>
      <c r="D347" s="227"/>
      <c r="E347" s="227"/>
      <c r="F347" s="226"/>
      <c r="G347" s="226"/>
      <c r="H347" s="226"/>
      <c r="I347" s="228"/>
      <c r="J347" s="229"/>
      <c r="K347" s="220"/>
    </row>
    <row r="348" spans="1:11" ht="12.75">
      <c r="A348" s="226"/>
      <c r="B348" s="226"/>
      <c r="C348" s="226"/>
      <c r="D348" s="227"/>
      <c r="E348" s="227"/>
      <c r="F348" s="226"/>
      <c r="G348" s="226"/>
      <c r="H348" s="226"/>
      <c r="I348" s="228"/>
      <c r="J348" s="229"/>
      <c r="K348" s="220"/>
    </row>
    <row r="349" spans="1:11" ht="12.75">
      <c r="A349" s="226"/>
      <c r="B349" s="226"/>
      <c r="C349" s="226"/>
      <c r="D349" s="227"/>
      <c r="E349" s="227"/>
      <c r="F349" s="226"/>
      <c r="G349" s="226"/>
      <c r="H349" s="226"/>
      <c r="I349" s="228"/>
      <c r="J349" s="229"/>
      <c r="K349" s="220"/>
    </row>
    <row r="350" spans="1:11" ht="12.75">
      <c r="A350" s="226"/>
      <c r="B350" s="226"/>
      <c r="C350" s="226"/>
      <c r="D350" s="227"/>
      <c r="E350" s="227"/>
      <c r="F350" s="226"/>
      <c r="G350" s="226"/>
      <c r="H350" s="226"/>
      <c r="I350" s="228"/>
      <c r="J350" s="229"/>
      <c r="K350" s="220"/>
    </row>
    <row r="351" spans="1:11" ht="12.75">
      <c r="A351" s="226"/>
      <c r="B351" s="226"/>
      <c r="C351" s="226"/>
      <c r="D351" s="227"/>
      <c r="E351" s="227"/>
      <c r="F351" s="226"/>
      <c r="G351" s="226"/>
      <c r="H351" s="226"/>
      <c r="I351" s="228"/>
      <c r="J351" s="229"/>
      <c r="K351" s="220"/>
    </row>
    <row r="352" spans="1:11" ht="12.75">
      <c r="A352" s="226"/>
      <c r="B352" s="226"/>
      <c r="C352" s="226"/>
      <c r="D352" s="227"/>
      <c r="E352" s="227"/>
      <c r="F352" s="226"/>
      <c r="G352" s="226"/>
      <c r="H352" s="226"/>
      <c r="I352" s="228"/>
      <c r="J352" s="229"/>
      <c r="K352" s="220"/>
    </row>
    <row r="353" spans="1:11" ht="12.75">
      <c r="A353" s="226"/>
      <c r="B353" s="226"/>
      <c r="C353" s="226"/>
      <c r="D353" s="227"/>
      <c r="E353" s="227"/>
      <c r="F353" s="226"/>
      <c r="G353" s="226"/>
      <c r="H353" s="226"/>
      <c r="I353" s="228"/>
      <c r="J353" s="229"/>
      <c r="K353" s="220"/>
    </row>
    <row r="354" spans="1:11" ht="12.75">
      <c r="A354" s="226"/>
      <c r="B354" s="226"/>
      <c r="C354" s="226"/>
      <c r="D354" s="227"/>
      <c r="E354" s="227"/>
      <c r="F354" s="226"/>
      <c r="G354" s="226"/>
      <c r="H354" s="226"/>
      <c r="I354" s="228"/>
      <c r="J354" s="229"/>
      <c r="K354" s="220"/>
    </row>
    <row r="355" spans="1:11" ht="12.75">
      <c r="A355" s="226"/>
      <c r="B355" s="226"/>
      <c r="C355" s="226"/>
      <c r="D355" s="227"/>
      <c r="E355" s="227"/>
      <c r="F355" s="226"/>
      <c r="G355" s="226"/>
      <c r="H355" s="226"/>
      <c r="I355" s="228"/>
      <c r="J355" s="229"/>
      <c r="K355" s="220"/>
    </row>
    <row r="356" spans="1:11" ht="12.75">
      <c r="A356" s="226"/>
      <c r="B356" s="226"/>
      <c r="C356" s="226"/>
      <c r="D356" s="227"/>
      <c r="E356" s="227"/>
      <c r="F356" s="226"/>
      <c r="G356" s="226"/>
      <c r="H356" s="226"/>
      <c r="I356" s="228"/>
      <c r="J356" s="229"/>
      <c r="K356" s="220"/>
    </row>
    <row r="357" spans="1:11" ht="12.75">
      <c r="A357" s="226"/>
      <c r="B357" s="226"/>
      <c r="C357" s="226"/>
      <c r="D357" s="227"/>
      <c r="E357" s="227"/>
      <c r="F357" s="226"/>
      <c r="G357" s="226"/>
      <c r="H357" s="226"/>
      <c r="I357" s="228"/>
      <c r="J357" s="229"/>
      <c r="K357" s="220"/>
    </row>
    <row r="358" spans="1:11" ht="12.75">
      <c r="A358" s="226"/>
      <c r="B358" s="226"/>
      <c r="C358" s="226"/>
      <c r="D358" s="227"/>
      <c r="E358" s="227"/>
      <c r="F358" s="226"/>
      <c r="G358" s="226"/>
      <c r="H358" s="226"/>
      <c r="I358" s="228"/>
      <c r="J358" s="229"/>
      <c r="K358" s="220"/>
    </row>
    <row r="359" spans="1:11" ht="12.75">
      <c r="A359" s="226"/>
      <c r="B359" s="226"/>
      <c r="C359" s="226"/>
      <c r="D359" s="227"/>
      <c r="E359" s="227"/>
      <c r="F359" s="226"/>
      <c r="G359" s="226"/>
      <c r="H359" s="226"/>
      <c r="I359" s="228"/>
      <c r="J359" s="229"/>
      <c r="K359" s="220"/>
    </row>
    <row r="360" spans="1:11" ht="12.75">
      <c r="A360" s="226"/>
      <c r="B360" s="226"/>
      <c r="C360" s="226"/>
      <c r="D360" s="227"/>
      <c r="E360" s="227"/>
      <c r="F360" s="226"/>
      <c r="G360" s="226"/>
      <c r="H360" s="226"/>
      <c r="I360" s="228"/>
      <c r="J360" s="229"/>
      <c r="K360" s="220"/>
    </row>
    <row r="361" spans="1:11" ht="12.75">
      <c r="A361" s="226"/>
      <c r="B361" s="226"/>
      <c r="C361" s="226"/>
      <c r="D361" s="227"/>
      <c r="E361" s="227"/>
      <c r="F361" s="226"/>
      <c r="G361" s="226"/>
      <c r="H361" s="226"/>
      <c r="I361" s="228"/>
      <c r="J361" s="229"/>
      <c r="K361" s="220"/>
    </row>
    <row r="362" spans="1:11" ht="12.75">
      <c r="A362" s="226"/>
      <c r="B362" s="226"/>
      <c r="C362" s="226"/>
      <c r="D362" s="227"/>
      <c r="E362" s="227"/>
      <c r="F362" s="226"/>
      <c r="G362" s="226"/>
      <c r="H362" s="226"/>
      <c r="I362" s="228"/>
      <c r="J362" s="229"/>
      <c r="K362" s="220"/>
    </row>
    <row r="363" spans="1:11" ht="12.75">
      <c r="A363" s="226"/>
      <c r="B363" s="226"/>
      <c r="C363" s="226"/>
      <c r="D363" s="227"/>
      <c r="E363" s="227"/>
      <c r="F363" s="226"/>
      <c r="G363" s="226"/>
      <c r="H363" s="226"/>
      <c r="I363" s="228"/>
      <c r="J363" s="229"/>
      <c r="K363" s="220"/>
    </row>
    <row r="364" spans="1:11" ht="12.75">
      <c r="A364" s="226"/>
      <c r="B364" s="226"/>
      <c r="C364" s="226"/>
      <c r="D364" s="227"/>
      <c r="E364" s="227"/>
      <c r="F364" s="226"/>
      <c r="G364" s="226"/>
      <c r="H364" s="226"/>
      <c r="I364" s="228"/>
      <c r="J364" s="229"/>
      <c r="K364" s="220"/>
    </row>
    <row r="365" spans="1:11" ht="12.75">
      <c r="A365" s="226"/>
      <c r="B365" s="226"/>
      <c r="C365" s="226"/>
      <c r="D365" s="227"/>
      <c r="E365" s="227"/>
      <c r="F365" s="226"/>
      <c r="G365" s="226"/>
      <c r="H365" s="226"/>
      <c r="I365" s="228"/>
      <c r="J365" s="229"/>
      <c r="K365" s="220"/>
    </row>
    <row r="366" spans="1:11" ht="12.75">
      <c r="A366" s="226"/>
      <c r="B366" s="226"/>
      <c r="C366" s="226"/>
      <c r="D366" s="227"/>
      <c r="E366" s="227"/>
      <c r="F366" s="226"/>
      <c r="G366" s="226"/>
      <c r="H366" s="226"/>
      <c r="I366" s="228"/>
      <c r="J366" s="229"/>
      <c r="K366" s="220"/>
    </row>
    <row r="367" spans="1:11" ht="12.75">
      <c r="A367" s="226"/>
      <c r="B367" s="226"/>
      <c r="C367" s="226"/>
      <c r="D367" s="227"/>
      <c r="E367" s="227"/>
      <c r="F367" s="226"/>
      <c r="G367" s="226"/>
      <c r="H367" s="226"/>
      <c r="I367" s="228"/>
      <c r="J367" s="229"/>
      <c r="K367" s="220"/>
    </row>
    <row r="368" spans="1:11" ht="12.75">
      <c r="A368" s="226"/>
      <c r="B368" s="226"/>
      <c r="C368" s="226"/>
      <c r="D368" s="227"/>
      <c r="E368" s="227"/>
      <c r="F368" s="226"/>
      <c r="G368" s="226"/>
      <c r="H368" s="226"/>
      <c r="I368" s="228"/>
      <c r="J368" s="229"/>
      <c r="K368" s="220"/>
    </row>
    <row r="369" spans="1:11" ht="12.75">
      <c r="A369" s="226"/>
      <c r="B369" s="226"/>
      <c r="C369" s="226"/>
      <c r="D369" s="227"/>
      <c r="E369" s="227"/>
      <c r="F369" s="226"/>
      <c r="G369" s="226"/>
      <c r="H369" s="226"/>
      <c r="I369" s="228"/>
      <c r="J369" s="229"/>
      <c r="K369" s="220"/>
    </row>
    <row r="370" spans="1:11" ht="12.75">
      <c r="A370" s="226"/>
      <c r="B370" s="226"/>
      <c r="C370" s="226"/>
      <c r="D370" s="227"/>
      <c r="E370" s="227"/>
      <c r="F370" s="226"/>
      <c r="G370" s="226"/>
      <c r="H370" s="226"/>
      <c r="I370" s="228"/>
      <c r="J370" s="229"/>
      <c r="K370" s="220"/>
    </row>
    <row r="371" spans="1:11" ht="12.75">
      <c r="A371" s="226"/>
      <c r="B371" s="226"/>
      <c r="C371" s="226"/>
      <c r="D371" s="227"/>
      <c r="E371" s="227"/>
      <c r="F371" s="226"/>
      <c r="G371" s="226"/>
      <c r="H371" s="226"/>
      <c r="I371" s="228"/>
      <c r="J371" s="229"/>
      <c r="K371" s="220"/>
    </row>
    <row r="372" spans="1:11" ht="12.75">
      <c r="A372" s="226"/>
      <c r="B372" s="226"/>
      <c r="C372" s="226"/>
      <c r="D372" s="227"/>
      <c r="E372" s="227"/>
      <c r="F372" s="226"/>
      <c r="G372" s="226"/>
      <c r="H372" s="226"/>
      <c r="I372" s="228"/>
      <c r="J372" s="229"/>
      <c r="K372" s="220"/>
    </row>
    <row r="373" spans="1:11" ht="12.75">
      <c r="A373" s="226"/>
      <c r="B373" s="226"/>
      <c r="C373" s="226"/>
      <c r="D373" s="227"/>
      <c r="E373" s="227"/>
      <c r="F373" s="226"/>
      <c r="G373" s="226"/>
      <c r="H373" s="226"/>
      <c r="I373" s="228"/>
      <c r="J373" s="229"/>
      <c r="K373" s="220"/>
    </row>
    <row r="374" spans="1:11" ht="12.75">
      <c r="A374" s="226"/>
      <c r="B374" s="226"/>
      <c r="C374" s="226"/>
      <c r="D374" s="227"/>
      <c r="E374" s="227"/>
      <c r="F374" s="226"/>
      <c r="G374" s="226"/>
      <c r="H374" s="226"/>
      <c r="I374" s="228"/>
      <c r="J374" s="229"/>
      <c r="K374" s="220"/>
    </row>
    <row r="375" spans="1:11" ht="12.75">
      <c r="A375" s="226"/>
      <c r="B375" s="226"/>
      <c r="C375" s="226"/>
      <c r="D375" s="227"/>
      <c r="E375" s="227"/>
      <c r="F375" s="226"/>
      <c r="G375" s="226"/>
      <c r="H375" s="226"/>
      <c r="I375" s="228"/>
      <c r="J375" s="229"/>
      <c r="K375" s="220"/>
    </row>
    <row r="376" spans="1:11" ht="12.75">
      <c r="A376" s="226"/>
      <c r="B376" s="226"/>
      <c r="C376" s="226"/>
      <c r="D376" s="227"/>
      <c r="E376" s="227"/>
      <c r="F376" s="226"/>
      <c r="G376" s="226"/>
      <c r="H376" s="226"/>
      <c r="I376" s="228"/>
      <c r="J376" s="229"/>
      <c r="K376" s="220"/>
    </row>
    <row r="377" spans="1:11" ht="12.75">
      <c r="A377" s="226"/>
      <c r="B377" s="226"/>
      <c r="C377" s="226"/>
      <c r="D377" s="227"/>
      <c r="E377" s="227"/>
      <c r="F377" s="226"/>
      <c r="G377" s="226"/>
      <c r="H377" s="226"/>
      <c r="I377" s="228"/>
      <c r="J377" s="229"/>
      <c r="K377" s="220"/>
    </row>
    <row r="378" spans="1:11" ht="12.75">
      <c r="A378" s="226"/>
      <c r="B378" s="226"/>
      <c r="C378" s="226"/>
      <c r="D378" s="227"/>
      <c r="E378" s="227"/>
      <c r="F378" s="226"/>
      <c r="G378" s="226"/>
      <c r="H378" s="226"/>
      <c r="I378" s="228"/>
      <c r="J378" s="229"/>
      <c r="K378" s="220"/>
    </row>
    <row r="379" spans="1:11" ht="12.75">
      <c r="A379" s="226"/>
      <c r="B379" s="226"/>
      <c r="C379" s="226"/>
      <c r="D379" s="227"/>
      <c r="E379" s="227"/>
      <c r="F379" s="226"/>
      <c r="G379" s="226"/>
      <c r="H379" s="226"/>
      <c r="I379" s="228"/>
      <c r="J379" s="229"/>
      <c r="K379" s="220"/>
    </row>
    <row r="380" spans="1:11" ht="12.75">
      <c r="A380" s="226"/>
      <c r="B380" s="226"/>
      <c r="C380" s="226"/>
      <c r="D380" s="227"/>
      <c r="E380" s="227"/>
      <c r="F380" s="226"/>
      <c r="G380" s="226"/>
      <c r="H380" s="226"/>
      <c r="I380" s="228"/>
      <c r="J380" s="229"/>
      <c r="K380" s="220"/>
    </row>
    <row r="381" spans="1:11" ht="12.75">
      <c r="A381" s="226"/>
      <c r="B381" s="226"/>
      <c r="C381" s="226"/>
      <c r="D381" s="227"/>
      <c r="E381" s="227"/>
      <c r="F381" s="226"/>
      <c r="G381" s="226"/>
      <c r="H381" s="226"/>
      <c r="I381" s="228"/>
      <c r="J381" s="229"/>
      <c r="K381" s="220"/>
    </row>
    <row r="382" spans="1:11" ht="12.75">
      <c r="A382" s="226"/>
      <c r="B382" s="226"/>
      <c r="C382" s="226"/>
      <c r="D382" s="227"/>
      <c r="E382" s="227"/>
      <c r="F382" s="226"/>
      <c r="G382" s="226"/>
      <c r="H382" s="226"/>
      <c r="I382" s="228"/>
      <c r="J382" s="229"/>
      <c r="K382" s="220"/>
    </row>
    <row r="383" spans="1:11" ht="12.75">
      <c r="A383" s="226"/>
      <c r="B383" s="226"/>
      <c r="C383" s="226"/>
      <c r="D383" s="227"/>
      <c r="E383" s="227"/>
      <c r="F383" s="226"/>
      <c r="G383" s="226"/>
      <c r="H383" s="226"/>
      <c r="I383" s="228"/>
      <c r="J383" s="229"/>
      <c r="K383" s="220"/>
    </row>
    <row r="384" spans="1:11" ht="12.75">
      <c r="A384" s="226"/>
      <c r="B384" s="226"/>
      <c r="C384" s="226"/>
      <c r="D384" s="227"/>
      <c r="E384" s="227"/>
      <c r="F384" s="226"/>
      <c r="G384" s="226"/>
      <c r="H384" s="226"/>
      <c r="I384" s="228"/>
      <c r="J384" s="229"/>
      <c r="K384" s="220"/>
    </row>
    <row r="385" spans="1:11" ht="12.75">
      <c r="A385" s="226"/>
      <c r="B385" s="226"/>
      <c r="C385" s="226"/>
      <c r="D385" s="227"/>
      <c r="E385" s="227"/>
      <c r="F385" s="226"/>
      <c r="G385" s="226"/>
      <c r="H385" s="226"/>
      <c r="I385" s="228"/>
      <c r="J385" s="229"/>
      <c r="K385" s="220"/>
    </row>
    <row r="386" spans="1:11" ht="12.75">
      <c r="A386" s="226"/>
      <c r="B386" s="226"/>
      <c r="C386" s="226"/>
      <c r="D386" s="227"/>
      <c r="E386" s="227"/>
      <c r="F386" s="226"/>
      <c r="G386" s="226"/>
      <c r="H386" s="226"/>
      <c r="I386" s="228"/>
      <c r="J386" s="229"/>
      <c r="K386" s="220"/>
    </row>
    <row r="387" spans="1:11" ht="12.75">
      <c r="A387" s="226"/>
      <c r="B387" s="226"/>
      <c r="C387" s="226"/>
      <c r="D387" s="227"/>
      <c r="E387" s="227"/>
      <c r="F387" s="226"/>
      <c r="G387" s="226"/>
      <c r="H387" s="226"/>
      <c r="I387" s="228"/>
      <c r="J387" s="229"/>
      <c r="K387" s="220"/>
    </row>
    <row r="388" spans="1:11" ht="12.75">
      <c r="A388" s="226"/>
      <c r="B388" s="226"/>
      <c r="C388" s="226"/>
      <c r="D388" s="227"/>
      <c r="E388" s="227"/>
      <c r="F388" s="226"/>
      <c r="G388" s="226"/>
      <c r="H388" s="226"/>
      <c r="I388" s="228"/>
      <c r="J388" s="229"/>
      <c r="K388" s="220"/>
    </row>
    <row r="389" spans="1:11" ht="12.75">
      <c r="A389" s="226"/>
      <c r="B389" s="226"/>
      <c r="C389" s="226"/>
      <c r="D389" s="227"/>
      <c r="E389" s="227"/>
      <c r="F389" s="226"/>
      <c r="G389" s="226"/>
      <c r="H389" s="226"/>
      <c r="I389" s="228"/>
      <c r="J389" s="229"/>
      <c r="K389" s="220"/>
    </row>
    <row r="390" spans="1:11" ht="12.75">
      <c r="A390" s="226"/>
      <c r="B390" s="226"/>
      <c r="C390" s="226"/>
      <c r="D390" s="227"/>
      <c r="E390" s="227"/>
      <c r="F390" s="226"/>
      <c r="G390" s="226"/>
      <c r="H390" s="226"/>
      <c r="I390" s="228"/>
      <c r="J390" s="229"/>
      <c r="K390" s="220"/>
    </row>
    <row r="391" spans="1:11" ht="12.75">
      <c r="A391" s="226"/>
      <c r="B391" s="226"/>
      <c r="C391" s="226"/>
      <c r="D391" s="227"/>
      <c r="E391" s="227"/>
      <c r="F391" s="226"/>
      <c r="G391" s="226"/>
      <c r="H391" s="226"/>
      <c r="I391" s="228"/>
      <c r="J391" s="229"/>
      <c r="K391" s="220"/>
    </row>
    <row r="392" spans="1:11" ht="12.75">
      <c r="A392" s="226"/>
      <c r="B392" s="226"/>
      <c r="C392" s="226"/>
      <c r="D392" s="227"/>
      <c r="E392" s="227"/>
      <c r="F392" s="226"/>
      <c r="G392" s="226"/>
      <c r="H392" s="226"/>
      <c r="I392" s="228"/>
      <c r="J392" s="229"/>
      <c r="K392" s="220"/>
    </row>
    <row r="393" spans="1:11" ht="12.75">
      <c r="A393" s="226"/>
      <c r="B393" s="226"/>
      <c r="C393" s="226"/>
      <c r="D393" s="227"/>
      <c r="E393" s="227"/>
      <c r="F393" s="226"/>
      <c r="G393" s="226"/>
      <c r="H393" s="226"/>
      <c r="I393" s="228"/>
      <c r="J393" s="229"/>
      <c r="K393" s="220"/>
    </row>
    <row r="394" spans="1:11" ht="12.75">
      <c r="A394" s="226"/>
      <c r="B394" s="226"/>
      <c r="C394" s="226"/>
      <c r="D394" s="227"/>
      <c r="E394" s="227"/>
      <c r="F394" s="226"/>
      <c r="G394" s="226"/>
      <c r="H394" s="226"/>
      <c r="I394" s="228"/>
      <c r="J394" s="229"/>
      <c r="K394" s="220"/>
    </row>
    <row r="395" spans="1:11" ht="12.75">
      <c r="A395" s="226"/>
      <c r="B395" s="226"/>
      <c r="C395" s="226"/>
      <c r="D395" s="227"/>
      <c r="E395" s="227"/>
      <c r="F395" s="226"/>
      <c r="G395" s="226"/>
      <c r="H395" s="226"/>
      <c r="I395" s="228"/>
      <c r="J395" s="229"/>
      <c r="K395" s="220"/>
    </row>
    <row r="396" spans="1:11" ht="12.75">
      <c r="A396" s="226"/>
      <c r="B396" s="226"/>
      <c r="C396" s="226"/>
      <c r="D396" s="227"/>
      <c r="E396" s="227"/>
      <c r="F396" s="226"/>
      <c r="G396" s="226"/>
      <c r="H396" s="226"/>
      <c r="I396" s="228"/>
      <c r="J396" s="229"/>
      <c r="K396" s="220"/>
    </row>
    <row r="397" spans="1:11" ht="12.75">
      <c r="A397" s="226"/>
      <c r="B397" s="226"/>
      <c r="C397" s="226"/>
      <c r="D397" s="227"/>
      <c r="E397" s="227"/>
      <c r="F397" s="226"/>
      <c r="G397" s="226"/>
      <c r="H397" s="226"/>
      <c r="I397" s="228"/>
      <c r="J397" s="229"/>
      <c r="K397" s="220"/>
    </row>
    <row r="398" spans="1:11" ht="12.75">
      <c r="A398" s="226"/>
      <c r="B398" s="226"/>
      <c r="C398" s="226"/>
      <c r="D398" s="227"/>
      <c r="E398" s="227"/>
      <c r="F398" s="226"/>
      <c r="G398" s="226"/>
      <c r="H398" s="226"/>
      <c r="I398" s="228"/>
      <c r="J398" s="229"/>
      <c r="K398" s="220"/>
    </row>
    <row r="399" spans="1:11" ht="12.75">
      <c r="A399" s="226"/>
      <c r="B399" s="226"/>
      <c r="C399" s="226"/>
      <c r="D399" s="227"/>
      <c r="E399" s="227"/>
      <c r="F399" s="226"/>
      <c r="G399" s="226"/>
      <c r="H399" s="226"/>
      <c r="I399" s="228"/>
      <c r="J399" s="229"/>
      <c r="K399" s="220"/>
    </row>
    <row r="400" spans="1:11" ht="12.75">
      <c r="A400" s="226"/>
      <c r="B400" s="226"/>
      <c r="C400" s="226"/>
      <c r="D400" s="227"/>
      <c r="E400" s="227"/>
      <c r="F400" s="226"/>
      <c r="G400" s="226"/>
      <c r="H400" s="226"/>
      <c r="I400" s="228"/>
      <c r="J400" s="229"/>
      <c r="K400" s="220"/>
    </row>
    <row r="401" spans="1:11" ht="12.75">
      <c r="A401" s="226"/>
      <c r="B401" s="226"/>
      <c r="C401" s="226"/>
      <c r="D401" s="227"/>
      <c r="E401" s="227"/>
      <c r="F401" s="226"/>
      <c r="G401" s="226"/>
      <c r="H401" s="226"/>
      <c r="I401" s="228"/>
      <c r="J401" s="229"/>
      <c r="K401" s="220"/>
    </row>
    <row r="402" spans="1:11" ht="12.75">
      <c r="A402" s="226"/>
      <c r="B402" s="226"/>
      <c r="C402" s="226"/>
      <c r="D402" s="227"/>
      <c r="E402" s="227"/>
      <c r="F402" s="226"/>
      <c r="G402" s="226"/>
      <c r="H402" s="226"/>
      <c r="I402" s="228"/>
      <c r="J402" s="229"/>
      <c r="K402" s="220"/>
    </row>
    <row r="403" spans="1:11" ht="12.75">
      <c r="A403" s="226"/>
      <c r="B403" s="226"/>
      <c r="C403" s="226"/>
      <c r="D403" s="227"/>
      <c r="E403" s="227"/>
      <c r="F403" s="226"/>
      <c r="G403" s="226"/>
      <c r="H403" s="226"/>
      <c r="I403" s="228"/>
      <c r="J403" s="229"/>
      <c r="K403" s="220"/>
    </row>
    <row r="404" spans="1:11" ht="12.75">
      <c r="A404" s="226"/>
      <c r="B404" s="226"/>
      <c r="C404" s="226"/>
      <c r="D404" s="227"/>
      <c r="E404" s="227"/>
      <c r="F404" s="226"/>
      <c r="G404" s="226"/>
      <c r="H404" s="226"/>
      <c r="I404" s="228"/>
      <c r="J404" s="229"/>
      <c r="K404" s="220"/>
    </row>
    <row r="405" spans="1:11" ht="12.75">
      <c r="A405" s="226"/>
      <c r="B405" s="226"/>
      <c r="C405" s="226"/>
      <c r="D405" s="227"/>
      <c r="E405" s="227"/>
      <c r="F405" s="226"/>
      <c r="G405" s="226"/>
      <c r="H405" s="226"/>
      <c r="I405" s="228"/>
      <c r="J405" s="229"/>
      <c r="K405" s="220"/>
    </row>
    <row r="406" spans="1:11" ht="12.75">
      <c r="A406" s="226"/>
      <c r="B406" s="226"/>
      <c r="C406" s="226"/>
      <c r="D406" s="227"/>
      <c r="E406" s="227"/>
      <c r="F406" s="226"/>
      <c r="G406" s="226"/>
      <c r="H406" s="226"/>
      <c r="I406" s="228"/>
      <c r="J406" s="229"/>
      <c r="K406" s="220"/>
    </row>
    <row r="407" spans="1:11" ht="12.75">
      <c r="A407" s="226"/>
      <c r="B407" s="226"/>
      <c r="C407" s="226"/>
      <c r="D407" s="227"/>
      <c r="E407" s="227"/>
      <c r="F407" s="226"/>
      <c r="G407" s="226"/>
      <c r="H407" s="226"/>
      <c r="I407" s="228"/>
      <c r="J407" s="229"/>
      <c r="K407" s="220"/>
    </row>
    <row r="408" spans="1:11" ht="12.75">
      <c r="A408" s="226"/>
      <c r="B408" s="226"/>
      <c r="C408" s="226"/>
      <c r="D408" s="227"/>
      <c r="E408" s="227"/>
      <c r="F408" s="226"/>
      <c r="G408" s="226"/>
      <c r="H408" s="226"/>
      <c r="I408" s="228"/>
      <c r="J408" s="229"/>
      <c r="K408" s="220"/>
    </row>
    <row r="409" spans="1:11" ht="12.75">
      <c r="A409" s="226"/>
      <c r="B409" s="226"/>
      <c r="C409" s="226"/>
      <c r="D409" s="227"/>
      <c r="E409" s="227"/>
      <c r="F409" s="226"/>
      <c r="G409" s="226"/>
      <c r="H409" s="226"/>
      <c r="I409" s="228"/>
      <c r="J409" s="229"/>
      <c r="K409" s="220"/>
    </row>
    <row r="410" spans="1:11" ht="12.75">
      <c r="A410" s="226"/>
      <c r="B410" s="226"/>
      <c r="C410" s="226"/>
      <c r="D410" s="227"/>
      <c r="E410" s="227"/>
      <c r="F410" s="226"/>
      <c r="G410" s="226"/>
      <c r="H410" s="226"/>
      <c r="I410" s="228"/>
      <c r="J410" s="229"/>
      <c r="K410" s="220"/>
    </row>
    <row r="411" spans="1:11" ht="12.75">
      <c r="A411" s="226"/>
      <c r="B411" s="226"/>
      <c r="C411" s="226"/>
      <c r="D411" s="227"/>
      <c r="E411" s="227"/>
      <c r="F411" s="226"/>
      <c r="G411" s="226"/>
      <c r="H411" s="226"/>
      <c r="I411" s="228"/>
      <c r="J411" s="229"/>
      <c r="K411" s="220"/>
    </row>
    <row r="412" spans="1:11" ht="12.75">
      <c r="A412" s="226"/>
      <c r="B412" s="226"/>
      <c r="C412" s="226"/>
      <c r="D412" s="227"/>
      <c r="E412" s="227"/>
      <c r="F412" s="226"/>
      <c r="G412" s="226"/>
      <c r="H412" s="226"/>
      <c r="I412" s="228"/>
      <c r="J412" s="229"/>
      <c r="K412" s="220"/>
    </row>
    <row r="413" spans="1:11" ht="12.75">
      <c r="A413" s="226"/>
      <c r="B413" s="226"/>
      <c r="C413" s="226"/>
      <c r="D413" s="227"/>
      <c r="E413" s="227"/>
      <c r="F413" s="226"/>
      <c r="G413" s="226"/>
      <c r="H413" s="226"/>
      <c r="I413" s="228"/>
      <c r="J413" s="229"/>
      <c r="K413" s="220"/>
    </row>
    <row r="414" spans="1:11" ht="12.75">
      <c r="A414" s="226"/>
      <c r="B414" s="226"/>
      <c r="C414" s="226"/>
      <c r="D414" s="227"/>
      <c r="E414" s="227"/>
      <c r="F414" s="226"/>
      <c r="G414" s="226"/>
      <c r="H414" s="226"/>
      <c r="I414" s="228"/>
      <c r="J414" s="229"/>
      <c r="K414" s="220"/>
    </row>
    <row r="415" spans="1:11" ht="12.75">
      <c r="A415" s="226"/>
      <c r="B415" s="226"/>
      <c r="C415" s="226"/>
      <c r="D415" s="227"/>
      <c r="E415" s="227"/>
      <c r="F415" s="226"/>
      <c r="G415" s="226"/>
      <c r="H415" s="226"/>
      <c r="I415" s="228"/>
      <c r="J415" s="229"/>
      <c r="K415" s="220"/>
    </row>
    <row r="416" spans="1:11" ht="12.75">
      <c r="A416" s="226"/>
      <c r="B416" s="226"/>
      <c r="C416" s="226"/>
      <c r="D416" s="227"/>
      <c r="E416" s="227"/>
      <c r="F416" s="226"/>
      <c r="G416" s="226"/>
      <c r="H416" s="226"/>
      <c r="I416" s="228"/>
      <c r="J416" s="229"/>
      <c r="K416" s="220"/>
    </row>
    <row r="417" spans="1:11" ht="12.75">
      <c r="A417" s="226"/>
      <c r="B417" s="226"/>
      <c r="C417" s="226"/>
      <c r="D417" s="227"/>
      <c r="E417" s="227"/>
      <c r="F417" s="226"/>
      <c r="G417" s="226"/>
      <c r="H417" s="226"/>
      <c r="I417" s="228"/>
      <c r="J417" s="229"/>
      <c r="K417" s="220"/>
    </row>
    <row r="418" spans="1:11" ht="12.75">
      <c r="A418" s="226"/>
      <c r="B418" s="226"/>
      <c r="C418" s="226"/>
      <c r="D418" s="227"/>
      <c r="E418" s="227"/>
      <c r="F418" s="226"/>
      <c r="G418" s="226"/>
      <c r="H418" s="226"/>
      <c r="I418" s="228"/>
      <c r="J418" s="229"/>
      <c r="K418" s="220"/>
    </row>
    <row r="419" spans="1:11" ht="12.75">
      <c r="A419" s="226"/>
      <c r="B419" s="226"/>
      <c r="C419" s="226"/>
      <c r="D419" s="227"/>
      <c r="E419" s="227"/>
      <c r="F419" s="226"/>
      <c r="G419" s="226"/>
      <c r="H419" s="226"/>
      <c r="I419" s="228"/>
      <c r="J419" s="229"/>
      <c r="K419" s="220"/>
    </row>
    <row r="420" spans="1:11" ht="12.75">
      <c r="A420" s="226"/>
      <c r="B420" s="226"/>
      <c r="C420" s="226"/>
      <c r="D420" s="227"/>
      <c r="E420" s="227"/>
      <c r="F420" s="226"/>
      <c r="G420" s="226"/>
      <c r="H420" s="226"/>
      <c r="I420" s="228"/>
      <c r="J420" s="229"/>
      <c r="K420" s="220"/>
    </row>
    <row r="421" spans="1:11" ht="12.75">
      <c r="A421" s="226"/>
      <c r="B421" s="226"/>
      <c r="C421" s="226"/>
      <c r="D421" s="227"/>
      <c r="E421" s="227"/>
      <c r="F421" s="226"/>
      <c r="G421" s="226"/>
      <c r="H421" s="226"/>
      <c r="I421" s="228"/>
      <c r="J421" s="229"/>
      <c r="K421" s="220"/>
    </row>
    <row r="422" spans="1:11" ht="12.75">
      <c r="A422" s="226"/>
      <c r="B422" s="226"/>
      <c r="C422" s="226"/>
      <c r="D422" s="227"/>
      <c r="E422" s="227"/>
      <c r="F422" s="226"/>
      <c r="G422" s="226"/>
      <c r="H422" s="226"/>
      <c r="I422" s="228"/>
      <c r="J422" s="229"/>
      <c r="K422" s="220"/>
    </row>
    <row r="423" spans="1:11" ht="12.75">
      <c r="A423" s="226"/>
      <c r="B423" s="226"/>
      <c r="C423" s="226"/>
      <c r="D423" s="227"/>
      <c r="E423" s="227"/>
      <c r="F423" s="226"/>
      <c r="G423" s="226"/>
      <c r="H423" s="226"/>
      <c r="I423" s="228"/>
      <c r="J423" s="229"/>
      <c r="K423" s="220"/>
    </row>
    <row r="424" spans="1:11" ht="12.75">
      <c r="A424" s="226"/>
      <c r="B424" s="226"/>
      <c r="C424" s="226"/>
      <c r="D424" s="227"/>
      <c r="E424" s="227"/>
      <c r="F424" s="226"/>
      <c r="G424" s="226"/>
      <c r="H424" s="226"/>
      <c r="I424" s="228"/>
      <c r="J424" s="229"/>
      <c r="K424" s="220"/>
    </row>
    <row r="425" spans="1:11" ht="12.75">
      <c r="A425" s="226"/>
      <c r="B425" s="226"/>
      <c r="C425" s="226"/>
      <c r="D425" s="227"/>
      <c r="E425" s="227"/>
      <c r="F425" s="226"/>
      <c r="G425" s="226"/>
      <c r="H425" s="226"/>
      <c r="I425" s="228"/>
      <c r="J425" s="229"/>
      <c r="K425" s="220"/>
    </row>
    <row r="426" spans="1:11" ht="12.75">
      <c r="A426" s="226"/>
      <c r="B426" s="226"/>
      <c r="C426" s="226"/>
      <c r="D426" s="227"/>
      <c r="E426" s="227"/>
      <c r="F426" s="226"/>
      <c r="G426" s="226"/>
      <c r="H426" s="226"/>
      <c r="I426" s="228"/>
      <c r="J426" s="229"/>
      <c r="K426" s="220"/>
    </row>
    <row r="427" spans="1:11" ht="12.75">
      <c r="A427" s="226"/>
      <c r="B427" s="226"/>
      <c r="C427" s="226"/>
      <c r="D427" s="227"/>
      <c r="E427" s="227"/>
      <c r="F427" s="226"/>
      <c r="G427" s="226"/>
      <c r="H427" s="226"/>
      <c r="I427" s="228"/>
      <c r="J427" s="229"/>
      <c r="K427" s="220"/>
    </row>
    <row r="428" spans="1:11" ht="12.75">
      <c r="A428" s="226"/>
      <c r="B428" s="226"/>
      <c r="C428" s="226"/>
      <c r="D428" s="227"/>
      <c r="E428" s="227"/>
      <c r="F428" s="226"/>
      <c r="G428" s="226"/>
      <c r="H428" s="226"/>
      <c r="I428" s="228"/>
      <c r="J428" s="229"/>
      <c r="K428" s="220"/>
    </row>
    <row r="429" spans="1:11" ht="12.75">
      <c r="A429" s="226"/>
      <c r="B429" s="226"/>
      <c r="C429" s="226"/>
      <c r="D429" s="227"/>
      <c r="E429" s="227"/>
      <c r="F429" s="226"/>
      <c r="G429" s="226"/>
      <c r="H429" s="226"/>
      <c r="I429" s="228"/>
      <c r="J429" s="229"/>
      <c r="K429" s="220"/>
    </row>
    <row r="430" spans="1:11" ht="12.75">
      <c r="A430" s="226"/>
      <c r="B430" s="226"/>
      <c r="C430" s="226"/>
      <c r="D430" s="227"/>
      <c r="E430" s="227"/>
      <c r="F430" s="226"/>
      <c r="G430" s="226"/>
      <c r="H430" s="226"/>
      <c r="I430" s="228"/>
      <c r="J430" s="229"/>
      <c r="K430" s="220"/>
    </row>
    <row r="431" spans="1:11" ht="12.75">
      <c r="A431" s="226"/>
      <c r="B431" s="226"/>
      <c r="C431" s="226"/>
      <c r="D431" s="227"/>
      <c r="E431" s="227"/>
      <c r="F431" s="226"/>
      <c r="G431" s="226"/>
      <c r="H431" s="226"/>
      <c r="I431" s="228"/>
      <c r="J431" s="229"/>
      <c r="K431" s="220"/>
    </row>
    <row r="432" spans="1:11" ht="12.75">
      <c r="A432" s="226"/>
      <c r="B432" s="226"/>
      <c r="C432" s="226"/>
      <c r="D432" s="227"/>
      <c r="E432" s="227"/>
      <c r="F432" s="226"/>
      <c r="G432" s="226"/>
      <c r="H432" s="226"/>
      <c r="I432" s="228"/>
      <c r="J432" s="229"/>
      <c r="K432" s="220"/>
    </row>
    <row r="433" spans="1:11" ht="12.75">
      <c r="A433" s="226"/>
      <c r="B433" s="226"/>
      <c r="C433" s="226"/>
      <c r="D433" s="227"/>
      <c r="E433" s="227"/>
      <c r="F433" s="226"/>
      <c r="G433" s="226"/>
      <c r="H433" s="226"/>
      <c r="I433" s="228"/>
      <c r="J433" s="229"/>
      <c r="K433" s="220"/>
    </row>
    <row r="434" spans="1:11" ht="12.75">
      <c r="A434" s="226"/>
      <c r="B434" s="226"/>
      <c r="C434" s="226"/>
      <c r="D434" s="227"/>
      <c r="E434" s="227"/>
      <c r="F434" s="226"/>
      <c r="G434" s="226"/>
      <c r="H434" s="226"/>
      <c r="I434" s="228"/>
      <c r="J434" s="229"/>
      <c r="K434" s="220"/>
    </row>
    <row r="435" spans="1:11" ht="12.75">
      <c r="A435" s="226"/>
      <c r="B435" s="226"/>
      <c r="C435" s="226"/>
      <c r="D435" s="227"/>
      <c r="E435" s="227"/>
      <c r="F435" s="226"/>
      <c r="G435" s="226"/>
      <c r="H435" s="226"/>
      <c r="I435" s="228"/>
      <c r="J435" s="229"/>
      <c r="K435" s="220"/>
    </row>
    <row r="436" spans="1:11" ht="12.75">
      <c r="A436" s="226"/>
      <c r="B436" s="226"/>
      <c r="C436" s="226"/>
      <c r="D436" s="227"/>
      <c r="E436" s="227"/>
      <c r="F436" s="226"/>
      <c r="G436" s="226"/>
      <c r="H436" s="226"/>
      <c r="I436" s="228"/>
      <c r="J436" s="229"/>
      <c r="K436" s="220"/>
    </row>
    <row r="437" spans="1:11" ht="12.75">
      <c r="A437" s="226"/>
      <c r="B437" s="226"/>
      <c r="C437" s="226"/>
      <c r="D437" s="227"/>
      <c r="E437" s="227"/>
      <c r="F437" s="226"/>
      <c r="G437" s="226"/>
      <c r="H437" s="226"/>
      <c r="I437" s="228"/>
      <c r="J437" s="229"/>
      <c r="K437" s="220"/>
    </row>
    <row r="438" spans="1:11" ht="12.75">
      <c r="A438" s="226"/>
      <c r="B438" s="226"/>
      <c r="C438" s="226"/>
      <c r="D438" s="227"/>
      <c r="E438" s="227"/>
      <c r="F438" s="226"/>
      <c r="G438" s="226"/>
      <c r="H438" s="226"/>
      <c r="I438" s="228"/>
      <c r="J438" s="229"/>
      <c r="K438" s="220"/>
    </row>
    <row r="439" spans="1:11" ht="12.75">
      <c r="A439" s="226"/>
      <c r="B439" s="226"/>
      <c r="C439" s="226"/>
      <c r="D439" s="227"/>
      <c r="E439" s="227"/>
      <c r="F439" s="226"/>
      <c r="G439" s="226"/>
      <c r="H439" s="226"/>
      <c r="I439" s="228"/>
      <c r="J439" s="229"/>
      <c r="K439" s="220"/>
    </row>
    <row r="440" spans="1:11" ht="12.75">
      <c r="A440" s="226"/>
      <c r="B440" s="226"/>
      <c r="C440" s="226"/>
      <c r="D440" s="227"/>
      <c r="E440" s="227"/>
      <c r="F440" s="226"/>
      <c r="G440" s="226"/>
      <c r="H440" s="226"/>
      <c r="I440" s="228"/>
      <c r="J440" s="229"/>
      <c r="K440" s="220"/>
    </row>
    <row r="441" spans="1:11" ht="12.75">
      <c r="A441" s="226"/>
      <c r="B441" s="226"/>
      <c r="C441" s="226"/>
      <c r="D441" s="227"/>
      <c r="E441" s="227"/>
      <c r="F441" s="226"/>
      <c r="G441" s="226"/>
      <c r="H441" s="226"/>
      <c r="I441" s="228"/>
      <c r="J441" s="229"/>
      <c r="K441" s="220"/>
    </row>
    <row r="442" spans="1:11" ht="12.75">
      <c r="A442" s="226"/>
      <c r="B442" s="226"/>
      <c r="C442" s="226"/>
      <c r="D442" s="227"/>
      <c r="E442" s="227"/>
      <c r="F442" s="226"/>
      <c r="G442" s="226"/>
      <c r="H442" s="226"/>
      <c r="I442" s="228"/>
      <c r="J442" s="229"/>
      <c r="K442" s="220"/>
    </row>
    <row r="443" spans="1:11" ht="12.75">
      <c r="A443" s="226"/>
      <c r="B443" s="226"/>
      <c r="C443" s="226"/>
      <c r="D443" s="227"/>
      <c r="E443" s="227"/>
      <c r="F443" s="226"/>
      <c r="G443" s="226"/>
      <c r="H443" s="226"/>
      <c r="I443" s="228"/>
      <c r="J443" s="229"/>
      <c r="K443" s="220"/>
    </row>
    <row r="444" spans="1:11" ht="12.75">
      <c r="A444" s="226"/>
      <c r="B444" s="226"/>
      <c r="C444" s="226"/>
      <c r="D444" s="227"/>
      <c r="E444" s="227"/>
      <c r="F444" s="226"/>
      <c r="G444" s="226"/>
      <c r="H444" s="226"/>
      <c r="I444" s="228"/>
      <c r="J444" s="229"/>
      <c r="K444" s="220"/>
    </row>
    <row r="445" spans="1:11" ht="12.75">
      <c r="A445" s="226"/>
      <c r="B445" s="226"/>
      <c r="C445" s="226"/>
      <c r="D445" s="227"/>
      <c r="E445" s="227"/>
      <c r="F445" s="226"/>
      <c r="G445" s="226"/>
      <c r="H445" s="226"/>
      <c r="I445" s="228"/>
      <c r="J445" s="229"/>
      <c r="K445" s="220"/>
    </row>
    <row r="446" spans="1:11" ht="12.75">
      <c r="A446" s="226"/>
      <c r="B446" s="226"/>
      <c r="C446" s="226"/>
      <c r="D446" s="227"/>
      <c r="E446" s="227"/>
      <c r="F446" s="226"/>
      <c r="G446" s="226"/>
      <c r="H446" s="226"/>
      <c r="I446" s="228"/>
      <c r="J446" s="229"/>
      <c r="K446" s="220"/>
    </row>
    <row r="447" spans="1:11" ht="12.75">
      <c r="A447" s="226"/>
      <c r="B447" s="226"/>
      <c r="C447" s="226"/>
      <c r="D447" s="227"/>
      <c r="E447" s="227"/>
      <c r="F447" s="226"/>
      <c r="G447" s="226"/>
      <c r="H447" s="226"/>
      <c r="I447" s="228"/>
      <c r="J447" s="229"/>
      <c r="K447" s="220"/>
    </row>
    <row r="448" spans="1:11" ht="12.75">
      <c r="A448" s="226"/>
      <c r="B448" s="226"/>
      <c r="C448" s="226"/>
      <c r="D448" s="227"/>
      <c r="E448" s="227"/>
      <c r="F448" s="226"/>
      <c r="G448" s="226"/>
      <c r="H448" s="226"/>
      <c r="I448" s="228"/>
      <c r="J448" s="229"/>
      <c r="K448" s="220"/>
    </row>
    <row r="449" spans="1:11" ht="12.75">
      <c r="A449" s="226"/>
      <c r="B449" s="226"/>
      <c r="C449" s="226"/>
      <c r="D449" s="227"/>
      <c r="E449" s="227"/>
      <c r="F449" s="226"/>
      <c r="G449" s="226"/>
      <c r="H449" s="226"/>
      <c r="I449" s="228"/>
      <c r="J449" s="229"/>
      <c r="K449" s="220"/>
    </row>
    <row r="450" spans="1:11" ht="12.75">
      <c r="A450" s="226"/>
      <c r="B450" s="226"/>
      <c r="C450" s="226"/>
      <c r="D450" s="227"/>
      <c r="E450" s="227"/>
      <c r="F450" s="226"/>
      <c r="G450" s="226"/>
      <c r="H450" s="226"/>
      <c r="I450" s="228"/>
      <c r="J450" s="229"/>
      <c r="K450" s="220"/>
    </row>
    <row r="451" spans="1:11" ht="12.75">
      <c r="A451" s="226"/>
      <c r="B451" s="226"/>
      <c r="C451" s="226"/>
      <c r="D451" s="227"/>
      <c r="E451" s="227"/>
      <c r="F451" s="226"/>
      <c r="G451" s="226"/>
      <c r="H451" s="226"/>
      <c r="I451" s="228"/>
      <c r="J451" s="229"/>
      <c r="K451" s="220"/>
    </row>
    <row r="452" spans="1:11" ht="12.75">
      <c r="A452" s="226"/>
      <c r="B452" s="226"/>
      <c r="C452" s="226"/>
      <c r="D452" s="227"/>
      <c r="E452" s="227"/>
      <c r="F452" s="226"/>
      <c r="G452" s="226"/>
      <c r="H452" s="226"/>
      <c r="I452" s="228"/>
      <c r="J452" s="229"/>
      <c r="K452" s="220"/>
    </row>
    <row r="453" spans="1:11" ht="12.75">
      <c r="A453" s="226"/>
      <c r="B453" s="226"/>
      <c r="C453" s="226"/>
      <c r="D453" s="227"/>
      <c r="E453" s="227"/>
      <c r="F453" s="226"/>
      <c r="G453" s="226"/>
      <c r="H453" s="226"/>
      <c r="I453" s="228"/>
      <c r="J453" s="229"/>
      <c r="K453" s="220"/>
    </row>
    <row r="454" spans="1:11" ht="12.75">
      <c r="A454" s="226"/>
      <c r="B454" s="226"/>
      <c r="C454" s="226"/>
      <c r="D454" s="227"/>
      <c r="E454" s="227"/>
      <c r="F454" s="226"/>
      <c r="G454" s="226"/>
      <c r="H454" s="226"/>
      <c r="I454" s="228"/>
      <c r="J454" s="229"/>
      <c r="K454" s="220"/>
    </row>
    <row r="455" spans="1:11" ht="12.75">
      <c r="A455" s="226"/>
      <c r="B455" s="226"/>
      <c r="C455" s="226"/>
      <c r="D455" s="227"/>
      <c r="E455" s="227"/>
      <c r="F455" s="226"/>
      <c r="G455" s="226"/>
      <c r="H455" s="226"/>
      <c r="I455" s="228"/>
      <c r="J455" s="229"/>
      <c r="K455" s="220"/>
    </row>
    <row r="456" spans="1:11" ht="12.75">
      <c r="A456" s="226"/>
      <c r="B456" s="226"/>
      <c r="C456" s="226"/>
      <c r="D456" s="227"/>
      <c r="E456" s="227"/>
      <c r="F456" s="226"/>
      <c r="G456" s="226"/>
      <c r="H456" s="226"/>
      <c r="I456" s="228"/>
      <c r="J456" s="229"/>
      <c r="K456" s="220"/>
    </row>
    <row r="457" spans="1:11" ht="12.75">
      <c r="A457" s="226"/>
      <c r="B457" s="226"/>
      <c r="C457" s="226"/>
      <c r="D457" s="227"/>
      <c r="E457" s="227"/>
      <c r="F457" s="226"/>
      <c r="G457" s="226"/>
      <c r="H457" s="226"/>
      <c r="I457" s="228"/>
      <c r="J457" s="229"/>
      <c r="K457" s="220"/>
    </row>
    <row r="458" spans="1:11" ht="12.75">
      <c r="A458" s="226"/>
      <c r="B458" s="226"/>
      <c r="C458" s="226"/>
      <c r="D458" s="227"/>
      <c r="E458" s="227"/>
      <c r="F458" s="226"/>
      <c r="G458" s="226"/>
      <c r="H458" s="226"/>
      <c r="I458" s="228"/>
      <c r="J458" s="229"/>
      <c r="K458" s="220"/>
    </row>
    <row r="459" spans="1:11" ht="12.75">
      <c r="A459" s="226"/>
      <c r="B459" s="226"/>
      <c r="C459" s="226"/>
      <c r="D459" s="227"/>
      <c r="E459" s="227"/>
      <c r="F459" s="226"/>
      <c r="G459" s="226"/>
      <c r="H459" s="226"/>
      <c r="I459" s="228"/>
      <c r="J459" s="229"/>
      <c r="K459" s="220"/>
    </row>
    <row r="460" spans="1:11" ht="12.75">
      <c r="A460" s="226"/>
      <c r="B460" s="226"/>
      <c r="C460" s="226"/>
      <c r="D460" s="227"/>
      <c r="E460" s="227"/>
      <c r="F460" s="226"/>
      <c r="G460" s="226"/>
      <c r="H460" s="226"/>
      <c r="I460" s="228"/>
      <c r="J460" s="229"/>
      <c r="K460" s="220"/>
    </row>
    <row r="461" spans="1:11" ht="12.75">
      <c r="A461" s="226"/>
      <c r="B461" s="226"/>
      <c r="C461" s="226"/>
      <c r="D461" s="227"/>
      <c r="E461" s="227"/>
      <c r="F461" s="226"/>
      <c r="G461" s="226"/>
      <c r="H461" s="226"/>
      <c r="I461" s="228"/>
      <c r="J461" s="229"/>
      <c r="K461" s="220"/>
    </row>
    <row r="462" spans="1:11" ht="12.75">
      <c r="A462" s="226"/>
      <c r="B462" s="226"/>
      <c r="C462" s="226"/>
      <c r="D462" s="227"/>
      <c r="E462" s="227"/>
      <c r="F462" s="226"/>
      <c r="G462" s="226"/>
      <c r="H462" s="226"/>
      <c r="I462" s="228"/>
      <c r="J462" s="229"/>
      <c r="K462" s="220"/>
    </row>
    <row r="463" spans="1:11" ht="12.75">
      <c r="A463" s="226"/>
      <c r="B463" s="226"/>
      <c r="C463" s="226"/>
      <c r="D463" s="227"/>
      <c r="E463" s="227"/>
      <c r="F463" s="226"/>
      <c r="G463" s="226"/>
      <c r="H463" s="226"/>
      <c r="I463" s="228"/>
      <c r="J463" s="229"/>
      <c r="K463" s="220"/>
    </row>
    <row r="464" spans="1:11" ht="12.75">
      <c r="A464" s="226"/>
      <c r="B464" s="226"/>
      <c r="C464" s="226"/>
      <c r="D464" s="227"/>
      <c r="E464" s="227"/>
      <c r="F464" s="226"/>
      <c r="G464" s="226"/>
      <c r="H464" s="226"/>
      <c r="I464" s="228"/>
      <c r="J464" s="229"/>
      <c r="K464" s="220"/>
    </row>
    <row r="465" spans="1:11" ht="12.75">
      <c r="A465" s="226"/>
      <c r="B465" s="226"/>
      <c r="C465" s="226"/>
      <c r="D465" s="227"/>
      <c r="E465" s="227"/>
      <c r="F465" s="226"/>
      <c r="G465" s="226"/>
      <c r="H465" s="226"/>
      <c r="I465" s="228"/>
      <c r="J465" s="229"/>
      <c r="K465" s="220"/>
    </row>
    <row r="466" spans="1:11" ht="12.75">
      <c r="A466" s="226"/>
      <c r="B466" s="226"/>
      <c r="C466" s="226"/>
      <c r="D466" s="227"/>
      <c r="E466" s="227"/>
      <c r="F466" s="226"/>
      <c r="G466" s="226"/>
      <c r="H466" s="226"/>
      <c r="I466" s="228"/>
      <c r="J466" s="229"/>
      <c r="K466" s="220"/>
    </row>
    <row r="467" spans="1:11" ht="12.75">
      <c r="A467" s="226"/>
      <c r="B467" s="226"/>
      <c r="C467" s="226"/>
      <c r="D467" s="227"/>
      <c r="E467" s="227"/>
      <c r="F467" s="226"/>
      <c r="G467" s="226"/>
      <c r="H467" s="226"/>
      <c r="I467" s="228"/>
      <c r="J467" s="229"/>
      <c r="K467" s="220"/>
    </row>
    <row r="468" spans="1:11" ht="12.75">
      <c r="A468" s="226"/>
      <c r="B468" s="226"/>
      <c r="C468" s="226"/>
      <c r="D468" s="227"/>
      <c r="E468" s="227"/>
      <c r="F468" s="226"/>
      <c r="G468" s="226"/>
      <c r="H468" s="226"/>
      <c r="I468" s="228"/>
      <c r="J468" s="229"/>
      <c r="K468" s="220"/>
    </row>
    <row r="469" spans="1:11" ht="12.75">
      <c r="A469" s="226"/>
      <c r="B469" s="226"/>
      <c r="C469" s="226"/>
      <c r="D469" s="227"/>
      <c r="E469" s="227"/>
      <c r="F469" s="226"/>
      <c r="G469" s="226"/>
      <c r="H469" s="226"/>
      <c r="I469" s="228"/>
      <c r="J469" s="229"/>
      <c r="K469" s="220"/>
    </row>
    <row r="470" spans="1:11" ht="12.75">
      <c r="A470" s="226"/>
      <c r="B470" s="226"/>
      <c r="C470" s="226"/>
      <c r="D470" s="227"/>
      <c r="E470" s="227"/>
      <c r="F470" s="226"/>
      <c r="G470" s="226"/>
      <c r="H470" s="226"/>
      <c r="I470" s="228"/>
      <c r="J470" s="229"/>
      <c r="K470" s="220"/>
    </row>
    <row r="471" spans="1:11" ht="12.75">
      <c r="A471" s="226"/>
      <c r="B471" s="226"/>
      <c r="C471" s="226"/>
      <c r="D471" s="227"/>
      <c r="E471" s="227"/>
      <c r="F471" s="226"/>
      <c r="G471" s="226"/>
      <c r="H471" s="226"/>
      <c r="I471" s="228"/>
      <c r="J471" s="229"/>
      <c r="K471" s="220"/>
    </row>
    <row r="472" spans="1:11" ht="12.75">
      <c r="A472" s="226"/>
      <c r="B472" s="226"/>
      <c r="C472" s="226"/>
      <c r="D472" s="227"/>
      <c r="E472" s="227"/>
      <c r="F472" s="226"/>
      <c r="G472" s="226"/>
      <c r="H472" s="226"/>
      <c r="I472" s="228"/>
      <c r="J472" s="229"/>
      <c r="K472" s="220"/>
    </row>
    <row r="473" spans="1:11" ht="12.75">
      <c r="A473" s="226"/>
      <c r="B473" s="226"/>
      <c r="C473" s="226"/>
      <c r="D473" s="227"/>
      <c r="E473" s="227"/>
      <c r="F473" s="226"/>
      <c r="G473" s="226"/>
      <c r="H473" s="226"/>
      <c r="I473" s="228"/>
      <c r="J473" s="229"/>
      <c r="K473" s="220"/>
    </row>
    <row r="474" spans="1:11" ht="12.75">
      <c r="A474" s="226"/>
      <c r="B474" s="226"/>
      <c r="C474" s="226"/>
      <c r="D474" s="227"/>
      <c r="E474" s="227"/>
      <c r="F474" s="226"/>
      <c r="G474" s="226"/>
      <c r="H474" s="226"/>
      <c r="I474" s="228"/>
      <c r="J474" s="229"/>
      <c r="K474" s="220"/>
    </row>
    <row r="475" spans="1:11" ht="12.75">
      <c r="A475" s="226"/>
      <c r="B475" s="226"/>
      <c r="C475" s="226"/>
      <c r="D475" s="227"/>
      <c r="E475" s="227"/>
      <c r="F475" s="226"/>
      <c r="G475" s="226"/>
      <c r="H475" s="226"/>
      <c r="I475" s="228"/>
      <c r="J475" s="229"/>
      <c r="K475" s="220"/>
    </row>
    <row r="476" spans="1:11" ht="12.75">
      <c r="A476" s="226"/>
      <c r="B476" s="226"/>
      <c r="C476" s="226"/>
      <c r="D476" s="227"/>
      <c r="E476" s="227"/>
      <c r="F476" s="226"/>
      <c r="G476" s="226"/>
      <c r="H476" s="226"/>
      <c r="I476" s="228"/>
      <c r="J476" s="229"/>
      <c r="K476" s="220"/>
    </row>
    <row r="477" spans="1:11" ht="12.75">
      <c r="A477" s="226"/>
      <c r="B477" s="226"/>
      <c r="C477" s="226"/>
      <c r="D477" s="227"/>
      <c r="E477" s="227"/>
      <c r="F477" s="226"/>
      <c r="G477" s="226"/>
      <c r="H477" s="226"/>
      <c r="I477" s="228"/>
      <c r="J477" s="229"/>
      <c r="K477" s="220"/>
    </row>
    <row r="478" spans="1:11" ht="12.75">
      <c r="A478" s="226"/>
      <c r="B478" s="226"/>
      <c r="C478" s="226"/>
      <c r="D478" s="227"/>
      <c r="E478" s="227"/>
      <c r="F478" s="226"/>
      <c r="G478" s="226"/>
      <c r="H478" s="226"/>
      <c r="I478" s="228"/>
      <c r="J478" s="229"/>
      <c r="K478" s="220"/>
    </row>
    <row r="479" spans="1:11" ht="12.75">
      <c r="A479" s="226"/>
      <c r="B479" s="226"/>
      <c r="C479" s="226"/>
      <c r="D479" s="227"/>
      <c r="E479" s="227"/>
      <c r="F479" s="226"/>
      <c r="G479" s="226"/>
      <c r="H479" s="226"/>
      <c r="I479" s="228"/>
      <c r="J479" s="229"/>
      <c r="K479" s="220"/>
    </row>
    <row r="480" spans="1:11" ht="12.75">
      <c r="A480" s="226"/>
      <c r="B480" s="226"/>
      <c r="C480" s="226"/>
      <c r="D480" s="227"/>
      <c r="E480" s="227"/>
      <c r="F480" s="226"/>
      <c r="G480" s="226"/>
      <c r="H480" s="226"/>
      <c r="I480" s="228"/>
      <c r="J480" s="229"/>
      <c r="K480" s="220"/>
    </row>
    <row r="481" spans="1:11" ht="12.75">
      <c r="A481" s="226"/>
      <c r="B481" s="226"/>
      <c r="C481" s="226"/>
      <c r="D481" s="227"/>
      <c r="E481" s="227"/>
      <c r="F481" s="226"/>
      <c r="G481" s="226"/>
      <c r="H481" s="226"/>
      <c r="I481" s="228"/>
      <c r="J481" s="229"/>
      <c r="K481" s="220"/>
    </row>
    <row r="482" spans="1:11" ht="12.75">
      <c r="A482" s="226"/>
      <c r="B482" s="226"/>
      <c r="C482" s="226"/>
      <c r="D482" s="227"/>
      <c r="E482" s="227"/>
      <c r="F482" s="226"/>
      <c r="G482" s="226"/>
      <c r="H482" s="226"/>
      <c r="I482" s="228"/>
      <c r="J482" s="229"/>
      <c r="K482" s="220"/>
    </row>
    <row r="483" spans="1:11" ht="12.75">
      <c r="A483" s="226"/>
      <c r="B483" s="226"/>
      <c r="C483" s="226"/>
      <c r="D483" s="227"/>
      <c r="E483" s="227"/>
      <c r="F483" s="226"/>
      <c r="G483" s="226"/>
      <c r="H483" s="226"/>
      <c r="I483" s="228"/>
      <c r="J483" s="229"/>
      <c r="K483" s="220"/>
    </row>
    <row r="484" spans="1:11" ht="12.75">
      <c r="A484" s="226"/>
      <c r="B484" s="226"/>
      <c r="C484" s="226"/>
      <c r="D484" s="227"/>
      <c r="E484" s="227"/>
      <c r="F484" s="226"/>
      <c r="G484" s="226"/>
      <c r="H484" s="226"/>
      <c r="I484" s="228"/>
      <c r="J484" s="229"/>
      <c r="K484" s="220"/>
    </row>
    <row r="485" spans="1:11" ht="12.75">
      <c r="A485" s="226"/>
      <c r="B485" s="226"/>
      <c r="C485" s="226"/>
      <c r="D485" s="227"/>
      <c r="E485" s="227"/>
      <c r="F485" s="226"/>
      <c r="G485" s="226"/>
      <c r="H485" s="226"/>
      <c r="I485" s="228"/>
      <c r="J485" s="229"/>
      <c r="K485" s="220"/>
    </row>
    <row r="486" spans="1:11" ht="12.75">
      <c r="A486" s="226"/>
      <c r="B486" s="226"/>
      <c r="C486" s="226"/>
      <c r="D486" s="227"/>
      <c r="E486" s="227"/>
      <c r="F486" s="226"/>
      <c r="G486" s="226"/>
      <c r="H486" s="226"/>
      <c r="I486" s="228"/>
      <c r="J486" s="229"/>
      <c r="K486" s="220"/>
    </row>
    <row r="487" spans="1:11" ht="12.75">
      <c r="A487" s="226"/>
      <c r="B487" s="226"/>
      <c r="C487" s="226"/>
      <c r="D487" s="227"/>
      <c r="E487" s="227"/>
      <c r="F487" s="226"/>
      <c r="G487" s="226"/>
      <c r="H487" s="226"/>
      <c r="I487" s="228"/>
      <c r="J487" s="229"/>
      <c r="K487" s="220"/>
    </row>
    <row r="488" spans="1:11" ht="12.75">
      <c r="A488" s="226"/>
      <c r="B488" s="226"/>
      <c r="C488" s="226"/>
      <c r="D488" s="227"/>
      <c r="E488" s="227"/>
      <c r="F488" s="226"/>
      <c r="G488" s="226"/>
      <c r="H488" s="226"/>
      <c r="I488" s="228"/>
      <c r="J488" s="229"/>
      <c r="K488" s="220"/>
    </row>
    <row r="489" spans="1:11" ht="12.75">
      <c r="A489" s="226"/>
      <c r="B489" s="226"/>
      <c r="C489" s="226"/>
      <c r="D489" s="227"/>
      <c r="E489" s="227"/>
      <c r="F489" s="226"/>
      <c r="G489" s="226"/>
      <c r="H489" s="226"/>
      <c r="I489" s="228"/>
      <c r="J489" s="229"/>
      <c r="K489" s="220"/>
    </row>
    <row r="490" spans="1:11" ht="12.75">
      <c r="A490" s="226"/>
      <c r="B490" s="226"/>
      <c r="C490" s="226"/>
      <c r="D490" s="227"/>
      <c r="E490" s="227"/>
      <c r="F490" s="226"/>
      <c r="G490" s="226"/>
      <c r="H490" s="226"/>
      <c r="I490" s="228"/>
      <c r="J490" s="229"/>
      <c r="K490" s="220"/>
    </row>
    <row r="491" spans="1:11" ht="12.75">
      <c r="A491" s="226"/>
      <c r="B491" s="226"/>
      <c r="C491" s="226"/>
      <c r="D491" s="227"/>
      <c r="E491" s="227"/>
      <c r="F491" s="226"/>
      <c r="G491" s="226"/>
      <c r="H491" s="226"/>
      <c r="I491" s="228"/>
      <c r="J491" s="229"/>
      <c r="K491" s="220"/>
    </row>
    <row r="492" spans="1:11" ht="12.75">
      <c r="A492" s="226"/>
      <c r="B492" s="226"/>
      <c r="C492" s="226"/>
      <c r="D492" s="227"/>
      <c r="E492" s="227"/>
      <c r="F492" s="226"/>
      <c r="G492" s="226"/>
      <c r="H492" s="226"/>
      <c r="I492" s="228"/>
      <c r="J492" s="229"/>
      <c r="K492" s="220"/>
    </row>
    <row r="493" spans="1:11" ht="12.75">
      <c r="A493" s="226"/>
      <c r="B493" s="226"/>
      <c r="C493" s="226"/>
      <c r="D493" s="227"/>
      <c r="E493" s="227"/>
      <c r="F493" s="226"/>
      <c r="G493" s="226"/>
      <c r="H493" s="226"/>
      <c r="I493" s="228"/>
      <c r="J493" s="229"/>
      <c r="K493" s="220"/>
    </row>
    <row r="494" spans="1:11" ht="12.75">
      <c r="A494" s="226"/>
      <c r="B494" s="226"/>
      <c r="C494" s="226"/>
      <c r="D494" s="227"/>
      <c r="E494" s="227"/>
      <c r="F494" s="226"/>
      <c r="G494" s="226"/>
      <c r="H494" s="226"/>
      <c r="I494" s="228"/>
      <c r="J494" s="229"/>
      <c r="K494" s="220"/>
    </row>
    <row r="495" spans="1:11" ht="12.75">
      <c r="A495" s="226"/>
      <c r="B495" s="226"/>
      <c r="C495" s="226"/>
      <c r="D495" s="227"/>
      <c r="E495" s="227"/>
      <c r="F495" s="226"/>
      <c r="G495" s="226"/>
      <c r="H495" s="226"/>
      <c r="I495" s="228"/>
      <c r="J495" s="229"/>
      <c r="K495" s="220"/>
    </row>
    <row r="496" spans="1:11" ht="12.75">
      <c r="A496" s="226"/>
      <c r="B496" s="226"/>
      <c r="C496" s="226"/>
      <c r="D496" s="227"/>
      <c r="E496" s="227"/>
      <c r="F496" s="226"/>
      <c r="G496" s="226"/>
      <c r="H496" s="226"/>
      <c r="I496" s="228"/>
      <c r="J496" s="229"/>
      <c r="K496" s="220"/>
    </row>
    <row r="497" spans="1:11" ht="12.75">
      <c r="A497" s="226"/>
      <c r="B497" s="226"/>
      <c r="C497" s="226"/>
      <c r="D497" s="227"/>
      <c r="E497" s="227"/>
      <c r="F497" s="226"/>
      <c r="G497" s="226"/>
      <c r="H497" s="226"/>
      <c r="I497" s="228"/>
      <c r="J497" s="229"/>
      <c r="K497" s="220"/>
    </row>
    <row r="498" spans="1:11" ht="12.75">
      <c r="A498" s="226"/>
      <c r="B498" s="226"/>
      <c r="C498" s="226"/>
      <c r="D498" s="227"/>
      <c r="E498" s="227"/>
      <c r="F498" s="226"/>
      <c r="G498" s="226"/>
      <c r="H498" s="226"/>
      <c r="I498" s="228"/>
      <c r="J498" s="229"/>
      <c r="K498" s="220"/>
    </row>
    <row r="499" spans="1:11" ht="12.75">
      <c r="A499" s="226"/>
      <c r="B499" s="226"/>
      <c r="C499" s="226"/>
      <c r="D499" s="227"/>
      <c r="E499" s="227"/>
      <c r="F499" s="226"/>
      <c r="G499" s="226"/>
      <c r="H499" s="226"/>
      <c r="I499" s="228"/>
      <c r="J499" s="229"/>
      <c r="K499" s="220"/>
    </row>
    <row r="500" spans="1:11" ht="12.75">
      <c r="A500" s="226"/>
      <c r="B500" s="226"/>
      <c r="C500" s="226"/>
      <c r="D500" s="227"/>
      <c r="E500" s="227"/>
      <c r="F500" s="226"/>
      <c r="G500" s="226"/>
      <c r="H500" s="226"/>
      <c r="I500" s="228"/>
      <c r="J500" s="229"/>
      <c r="K500" s="220"/>
    </row>
    <row r="501" spans="1:11" ht="12.75">
      <c r="A501" s="226"/>
      <c r="B501" s="226"/>
      <c r="C501" s="226"/>
      <c r="D501" s="227"/>
      <c r="E501" s="227"/>
      <c r="F501" s="226"/>
      <c r="G501" s="226"/>
      <c r="H501" s="226"/>
      <c r="I501" s="228"/>
      <c r="J501" s="229"/>
      <c r="K501" s="220"/>
    </row>
    <row r="502" spans="1:11" ht="12.75">
      <c r="A502" s="226"/>
      <c r="B502" s="226"/>
      <c r="C502" s="226"/>
      <c r="D502" s="227"/>
      <c r="E502" s="227"/>
      <c r="F502" s="226"/>
      <c r="G502" s="226"/>
      <c r="H502" s="226"/>
      <c r="I502" s="228"/>
      <c r="J502" s="229"/>
      <c r="K502" s="220"/>
    </row>
    <row r="503" spans="1:11" ht="12.75">
      <c r="A503" s="226"/>
      <c r="B503" s="226"/>
      <c r="C503" s="226"/>
      <c r="D503" s="227"/>
      <c r="E503" s="227"/>
      <c r="F503" s="226"/>
      <c r="G503" s="226"/>
      <c r="H503" s="226"/>
      <c r="I503" s="228"/>
      <c r="J503" s="229"/>
      <c r="K503" s="220"/>
    </row>
    <row r="504" spans="1:11" ht="12.75">
      <c r="A504" s="226"/>
      <c r="B504" s="226"/>
      <c r="C504" s="226"/>
      <c r="D504" s="227"/>
      <c r="E504" s="227"/>
      <c r="F504" s="226"/>
      <c r="G504" s="226"/>
      <c r="H504" s="226"/>
      <c r="I504" s="228"/>
      <c r="J504" s="229"/>
      <c r="K504" s="220"/>
    </row>
    <row r="505" spans="1:11" ht="12.75">
      <c r="A505" s="226"/>
      <c r="B505" s="226"/>
      <c r="C505" s="226"/>
      <c r="D505" s="227"/>
      <c r="E505" s="227"/>
      <c r="F505" s="226"/>
      <c r="G505" s="226"/>
      <c r="H505" s="226"/>
      <c r="I505" s="228"/>
      <c r="J505" s="229"/>
      <c r="K505" s="220"/>
    </row>
    <row r="506" spans="1:11" ht="12.75">
      <c r="A506" s="226"/>
      <c r="B506" s="226"/>
      <c r="C506" s="226"/>
      <c r="D506" s="227"/>
      <c r="E506" s="227"/>
      <c r="F506" s="226"/>
      <c r="G506" s="226"/>
      <c r="H506" s="226"/>
      <c r="I506" s="228"/>
      <c r="J506" s="229"/>
      <c r="K506" s="220"/>
    </row>
    <row r="507" spans="1:11" ht="12.75">
      <c r="A507" s="226"/>
      <c r="B507" s="226"/>
      <c r="C507" s="226"/>
      <c r="D507" s="227"/>
      <c r="E507" s="227"/>
      <c r="F507" s="226"/>
      <c r="G507" s="226"/>
      <c r="H507" s="226"/>
      <c r="I507" s="228"/>
      <c r="J507" s="229"/>
      <c r="K507" s="220"/>
    </row>
    <row r="508" spans="1:11" ht="12.75">
      <c r="A508" s="226"/>
      <c r="B508" s="226"/>
      <c r="C508" s="226"/>
      <c r="D508" s="227"/>
      <c r="E508" s="227"/>
      <c r="F508" s="226"/>
      <c r="G508" s="226"/>
      <c r="H508" s="226"/>
      <c r="I508" s="228"/>
      <c r="J508" s="229"/>
      <c r="K508" s="220"/>
    </row>
    <row r="509" spans="1:11" ht="12.75">
      <c r="A509" s="226"/>
      <c r="B509" s="226"/>
      <c r="C509" s="226"/>
      <c r="D509" s="227"/>
      <c r="E509" s="227"/>
      <c r="F509" s="226"/>
      <c r="G509" s="226"/>
      <c r="H509" s="226"/>
      <c r="I509" s="228"/>
      <c r="J509" s="229"/>
      <c r="K509" s="220"/>
    </row>
    <row r="510" spans="1:11" ht="12.75">
      <c r="A510" s="226"/>
      <c r="B510" s="226"/>
      <c r="C510" s="226"/>
      <c r="D510" s="227"/>
      <c r="E510" s="227"/>
      <c r="F510" s="226"/>
      <c r="G510" s="226"/>
      <c r="H510" s="226"/>
      <c r="I510" s="228"/>
      <c r="J510" s="229"/>
      <c r="K510" s="220"/>
    </row>
    <row r="511" spans="1:11" ht="12.75">
      <c r="A511" s="226"/>
      <c r="B511" s="226"/>
      <c r="C511" s="226"/>
      <c r="D511" s="227"/>
      <c r="E511" s="227"/>
      <c r="F511" s="226"/>
      <c r="G511" s="226"/>
      <c r="H511" s="226"/>
      <c r="I511" s="228"/>
      <c r="J511" s="229"/>
      <c r="K511" s="220"/>
    </row>
    <row r="512" spans="1:11" ht="12.75">
      <c r="A512" s="226"/>
      <c r="B512" s="226"/>
      <c r="C512" s="226"/>
      <c r="D512" s="227"/>
      <c r="E512" s="227"/>
      <c r="F512" s="226"/>
      <c r="G512" s="226"/>
      <c r="H512" s="226"/>
      <c r="I512" s="228"/>
      <c r="J512" s="229"/>
      <c r="K512" s="220"/>
    </row>
    <row r="513" spans="1:11" ht="12.75">
      <c r="A513" s="226"/>
      <c r="B513" s="226"/>
      <c r="C513" s="226"/>
      <c r="D513" s="227"/>
      <c r="E513" s="227"/>
      <c r="F513" s="226"/>
      <c r="G513" s="226"/>
      <c r="H513" s="226"/>
      <c r="I513" s="228"/>
      <c r="J513" s="229"/>
      <c r="K513" s="220"/>
    </row>
    <row r="514" spans="1:11" ht="12.75">
      <c r="A514" s="226"/>
      <c r="B514" s="226"/>
      <c r="C514" s="226"/>
      <c r="D514" s="227"/>
      <c r="E514" s="227"/>
      <c r="F514" s="226"/>
      <c r="G514" s="226"/>
      <c r="H514" s="226"/>
      <c r="I514" s="228"/>
      <c r="J514" s="229"/>
      <c r="K514" s="220"/>
    </row>
    <row r="515" spans="1:11" ht="12.75">
      <c r="A515" s="226"/>
      <c r="B515" s="226"/>
      <c r="C515" s="226"/>
      <c r="D515" s="227"/>
      <c r="E515" s="227"/>
      <c r="F515" s="226"/>
      <c r="G515" s="226"/>
      <c r="H515" s="226"/>
      <c r="I515" s="228"/>
      <c r="J515" s="229"/>
      <c r="K515" s="220"/>
    </row>
    <row r="516" spans="1:11" ht="12.75">
      <c r="A516" s="226"/>
      <c r="B516" s="226"/>
      <c r="C516" s="226"/>
      <c r="D516" s="227"/>
      <c r="E516" s="227"/>
      <c r="F516" s="226"/>
      <c r="G516" s="226"/>
      <c r="H516" s="226"/>
      <c r="I516" s="228"/>
      <c r="J516" s="229"/>
      <c r="K516" s="220"/>
    </row>
    <row r="517" spans="1:11" ht="12.75">
      <c r="A517" s="226"/>
      <c r="B517" s="226"/>
      <c r="C517" s="226"/>
      <c r="D517" s="227"/>
      <c r="E517" s="227"/>
      <c r="F517" s="226"/>
      <c r="G517" s="226"/>
      <c r="H517" s="226"/>
      <c r="I517" s="228"/>
      <c r="J517" s="229"/>
      <c r="K517" s="220"/>
    </row>
    <row r="518" spans="1:11" ht="12.75">
      <c r="A518" s="226"/>
      <c r="B518" s="226"/>
      <c r="C518" s="226"/>
      <c r="D518" s="227"/>
      <c r="E518" s="227"/>
      <c r="F518" s="226"/>
      <c r="G518" s="226"/>
      <c r="H518" s="226"/>
      <c r="I518" s="228"/>
      <c r="J518" s="229"/>
      <c r="K518" s="220"/>
    </row>
    <row r="519" spans="1:11" ht="12.75">
      <c r="A519" s="226"/>
      <c r="B519" s="226"/>
      <c r="C519" s="226"/>
      <c r="D519" s="227"/>
      <c r="E519" s="227"/>
      <c r="F519" s="226"/>
      <c r="G519" s="226"/>
      <c r="H519" s="226"/>
      <c r="I519" s="228"/>
      <c r="J519" s="229"/>
      <c r="K519" s="220"/>
    </row>
    <row r="520" spans="1:11" ht="12.75">
      <c r="A520" s="226"/>
      <c r="B520" s="226"/>
      <c r="C520" s="226"/>
      <c r="D520" s="227"/>
      <c r="E520" s="227"/>
      <c r="F520" s="226"/>
      <c r="G520" s="226"/>
      <c r="H520" s="226"/>
      <c r="I520" s="228"/>
      <c r="J520" s="229"/>
      <c r="K520" s="220"/>
    </row>
    <row r="521" spans="1:11" ht="12.75">
      <c r="A521" s="226"/>
      <c r="B521" s="226"/>
      <c r="C521" s="226"/>
      <c r="D521" s="227"/>
      <c r="E521" s="227"/>
      <c r="F521" s="226"/>
      <c r="G521" s="226"/>
      <c r="H521" s="226"/>
      <c r="I521" s="228"/>
      <c r="J521" s="229"/>
      <c r="K521" s="220"/>
    </row>
    <row r="522" spans="1:11" ht="12.75">
      <c r="A522" s="226"/>
      <c r="B522" s="226"/>
      <c r="C522" s="226"/>
      <c r="D522" s="227"/>
      <c r="E522" s="227"/>
      <c r="F522" s="226"/>
      <c r="G522" s="226"/>
      <c r="H522" s="226"/>
      <c r="I522" s="228"/>
      <c r="J522" s="229"/>
      <c r="K522" s="220"/>
    </row>
    <row r="523" spans="1:11" ht="12.75">
      <c r="A523" s="226"/>
      <c r="B523" s="226"/>
      <c r="C523" s="226"/>
      <c r="D523" s="227"/>
      <c r="E523" s="227"/>
      <c r="F523" s="226"/>
      <c r="G523" s="226"/>
      <c r="H523" s="226"/>
      <c r="I523" s="228"/>
      <c r="J523" s="229"/>
      <c r="K523" s="220"/>
    </row>
    <row r="524" spans="1:11" ht="12.75">
      <c r="A524" s="226"/>
      <c r="B524" s="226"/>
      <c r="C524" s="226"/>
      <c r="D524" s="227"/>
      <c r="E524" s="227"/>
      <c r="F524" s="226"/>
      <c r="G524" s="226"/>
      <c r="H524" s="226"/>
      <c r="I524" s="228"/>
      <c r="J524" s="229"/>
      <c r="K524" s="220"/>
    </row>
    <row r="525" spans="1:11" ht="12.75">
      <c r="A525" s="226"/>
      <c r="B525" s="226"/>
      <c r="C525" s="226"/>
      <c r="D525" s="227"/>
      <c r="E525" s="227"/>
      <c r="F525" s="226"/>
      <c r="G525" s="226"/>
      <c r="H525" s="226"/>
      <c r="I525" s="228"/>
      <c r="J525" s="229"/>
      <c r="K525" s="220"/>
    </row>
    <row r="526" spans="1:11" ht="12.75">
      <c r="A526" s="226"/>
      <c r="B526" s="226"/>
      <c r="C526" s="226"/>
      <c r="D526" s="227"/>
      <c r="E526" s="227"/>
      <c r="F526" s="226"/>
      <c r="G526" s="226"/>
      <c r="H526" s="226"/>
      <c r="I526" s="228"/>
      <c r="J526" s="229"/>
      <c r="K526" s="220"/>
    </row>
    <row r="527" spans="1:11" ht="12.75">
      <c r="A527" s="226"/>
      <c r="B527" s="226"/>
      <c r="C527" s="226"/>
      <c r="D527" s="227"/>
      <c r="E527" s="227"/>
      <c r="F527" s="226"/>
      <c r="G527" s="226"/>
      <c r="H527" s="226"/>
      <c r="I527" s="228"/>
      <c r="J527" s="229"/>
      <c r="K527" s="220"/>
    </row>
    <row r="528" spans="1:11" ht="12.75">
      <c r="A528" s="226"/>
      <c r="B528" s="226"/>
      <c r="C528" s="226"/>
      <c r="D528" s="227"/>
      <c r="E528" s="227"/>
      <c r="F528" s="226"/>
      <c r="G528" s="226"/>
      <c r="H528" s="226"/>
      <c r="I528" s="228"/>
      <c r="J528" s="229"/>
      <c r="K528" s="220"/>
    </row>
    <row r="529" spans="1:11" ht="12.75">
      <c r="A529" s="226"/>
      <c r="B529" s="226"/>
      <c r="C529" s="226"/>
      <c r="D529" s="227"/>
      <c r="E529" s="227"/>
      <c r="F529" s="226"/>
      <c r="G529" s="226"/>
      <c r="H529" s="226"/>
      <c r="I529" s="228"/>
      <c r="J529" s="229"/>
      <c r="K529" s="220"/>
    </row>
    <row r="530" spans="1:11" ht="12.75">
      <c r="A530" s="226"/>
      <c r="B530" s="226"/>
      <c r="C530" s="226"/>
      <c r="D530" s="227"/>
      <c r="E530" s="227"/>
      <c r="F530" s="226"/>
      <c r="G530" s="226"/>
      <c r="H530" s="226"/>
      <c r="I530" s="228"/>
      <c r="J530" s="229"/>
      <c r="K530" s="220"/>
    </row>
    <row r="531" spans="1:11" ht="12.75">
      <c r="A531" s="226"/>
      <c r="B531" s="226"/>
      <c r="C531" s="226"/>
      <c r="D531" s="227"/>
      <c r="E531" s="227"/>
      <c r="F531" s="226"/>
      <c r="G531" s="226"/>
      <c r="H531" s="226"/>
      <c r="I531" s="228"/>
      <c r="J531" s="229"/>
      <c r="K531" s="220"/>
    </row>
    <row r="532" spans="1:11" ht="12.75">
      <c r="A532" s="226"/>
      <c r="B532" s="226"/>
      <c r="C532" s="226"/>
      <c r="D532" s="227"/>
      <c r="E532" s="227"/>
      <c r="F532" s="226"/>
      <c r="G532" s="226"/>
      <c r="H532" s="226"/>
      <c r="I532" s="228"/>
      <c r="J532" s="229"/>
      <c r="K532" s="220"/>
    </row>
    <row r="533" spans="1:11" ht="12.75">
      <c r="A533" s="226"/>
      <c r="B533" s="226"/>
      <c r="C533" s="226"/>
      <c r="D533" s="227"/>
      <c r="E533" s="227"/>
      <c r="F533" s="226"/>
      <c r="G533" s="226"/>
      <c r="H533" s="226"/>
      <c r="I533" s="228"/>
      <c r="J533" s="229"/>
      <c r="K533" s="220"/>
    </row>
    <row r="534" spans="1:11" ht="12.75">
      <c r="A534" s="226"/>
      <c r="B534" s="226"/>
      <c r="C534" s="226"/>
      <c r="D534" s="227"/>
      <c r="E534" s="227"/>
      <c r="F534" s="226"/>
      <c r="G534" s="226"/>
      <c r="H534" s="226"/>
      <c r="I534" s="228"/>
      <c r="J534" s="229"/>
      <c r="K534" s="220"/>
    </row>
    <row r="535" spans="1:11" ht="12.75">
      <c r="A535" s="226"/>
      <c r="B535" s="226"/>
      <c r="C535" s="226"/>
      <c r="D535" s="227"/>
      <c r="E535" s="227"/>
      <c r="F535" s="226"/>
      <c r="G535" s="226"/>
      <c r="H535" s="226"/>
      <c r="I535" s="228"/>
      <c r="J535" s="229"/>
      <c r="K535" s="220"/>
    </row>
    <row r="536" spans="1:11" ht="12.75">
      <c r="A536" s="226"/>
      <c r="B536" s="226"/>
      <c r="C536" s="226"/>
      <c r="D536" s="227"/>
      <c r="E536" s="227"/>
      <c r="F536" s="226"/>
      <c r="G536" s="226"/>
      <c r="H536" s="226"/>
      <c r="I536" s="228"/>
      <c r="J536" s="229"/>
      <c r="K536" s="220"/>
    </row>
    <row r="537" spans="1:11" ht="12.75">
      <c r="A537" s="226"/>
      <c r="B537" s="226"/>
      <c r="C537" s="226"/>
      <c r="D537" s="227"/>
      <c r="E537" s="227"/>
      <c r="F537" s="226"/>
      <c r="G537" s="226"/>
      <c r="H537" s="226"/>
      <c r="I537" s="228"/>
      <c r="J537" s="229"/>
      <c r="K537" s="220"/>
    </row>
    <row r="538" spans="1:11" ht="12.75">
      <c r="A538" s="226"/>
      <c r="B538" s="226"/>
      <c r="C538" s="226"/>
      <c r="D538" s="227"/>
      <c r="E538" s="227"/>
      <c r="F538" s="226"/>
      <c r="G538" s="226"/>
      <c r="H538" s="226"/>
      <c r="I538" s="228"/>
      <c r="J538" s="229"/>
      <c r="K538" s="220"/>
    </row>
    <row r="539" spans="1:11" ht="12.75">
      <c r="A539" s="226"/>
      <c r="B539" s="226"/>
      <c r="C539" s="226"/>
      <c r="D539" s="227"/>
      <c r="E539" s="227"/>
      <c r="F539" s="226"/>
      <c r="G539" s="226"/>
      <c r="H539" s="226"/>
      <c r="I539" s="228"/>
      <c r="J539" s="229"/>
      <c r="K539" s="220"/>
    </row>
    <row r="540" spans="1:11" ht="12.75">
      <c r="A540" s="226"/>
      <c r="B540" s="226"/>
      <c r="C540" s="226"/>
      <c r="D540" s="227"/>
      <c r="E540" s="227"/>
      <c r="F540" s="226"/>
      <c r="G540" s="226"/>
      <c r="H540" s="226"/>
      <c r="I540" s="228"/>
      <c r="J540" s="229"/>
      <c r="K540" s="220"/>
    </row>
    <row r="541" spans="1:11" ht="12.75">
      <c r="A541" s="226"/>
      <c r="B541" s="226"/>
      <c r="C541" s="226"/>
      <c r="D541" s="227"/>
      <c r="E541" s="227"/>
      <c r="F541" s="226"/>
      <c r="G541" s="226"/>
      <c r="H541" s="226"/>
      <c r="I541" s="228"/>
      <c r="J541" s="229"/>
      <c r="K541" s="220"/>
    </row>
    <row r="542" spans="1:11" ht="12.75">
      <c r="A542" s="226"/>
      <c r="B542" s="226"/>
      <c r="C542" s="226"/>
      <c r="D542" s="227"/>
      <c r="E542" s="227"/>
      <c r="F542" s="226"/>
      <c r="G542" s="226"/>
      <c r="H542" s="226"/>
      <c r="I542" s="228"/>
      <c r="J542" s="229"/>
      <c r="K542" s="220"/>
    </row>
    <row r="543" spans="1:11" ht="12.75">
      <c r="A543" s="226"/>
      <c r="B543" s="226"/>
      <c r="C543" s="226"/>
      <c r="D543" s="227"/>
      <c r="E543" s="227"/>
      <c r="F543" s="226"/>
      <c r="G543" s="226"/>
      <c r="H543" s="226"/>
      <c r="I543" s="228"/>
      <c r="J543" s="229"/>
      <c r="K543" s="220"/>
    </row>
    <row r="544" spans="1:11" ht="12.75">
      <c r="A544" s="226"/>
      <c r="B544" s="226"/>
      <c r="C544" s="226"/>
      <c r="D544" s="227"/>
      <c r="E544" s="227"/>
      <c r="F544" s="226"/>
      <c r="G544" s="226"/>
      <c r="H544" s="226"/>
      <c r="I544" s="228"/>
      <c r="J544" s="229"/>
      <c r="K544" s="220"/>
    </row>
    <row r="545" spans="1:11" ht="12.75">
      <c r="A545" s="226"/>
      <c r="B545" s="226"/>
      <c r="C545" s="226"/>
      <c r="D545" s="227"/>
      <c r="E545" s="227"/>
      <c r="F545" s="226"/>
      <c r="G545" s="226"/>
      <c r="H545" s="226"/>
      <c r="I545" s="228"/>
      <c r="J545" s="229"/>
      <c r="K545" s="220"/>
    </row>
    <row r="546" spans="1:11" ht="12.75">
      <c r="A546" s="226"/>
      <c r="B546" s="226"/>
      <c r="C546" s="226"/>
      <c r="D546" s="227"/>
      <c r="E546" s="227"/>
      <c r="F546" s="226"/>
      <c r="G546" s="226"/>
      <c r="H546" s="226"/>
      <c r="I546" s="228"/>
      <c r="J546" s="229"/>
      <c r="K546" s="220"/>
    </row>
    <row r="547" spans="1:11" ht="12.75">
      <c r="A547" s="226"/>
      <c r="B547" s="226"/>
      <c r="C547" s="226"/>
      <c r="D547" s="227"/>
      <c r="E547" s="227"/>
      <c r="F547" s="226"/>
      <c r="G547" s="226"/>
      <c r="H547" s="226"/>
      <c r="I547" s="228"/>
      <c r="J547" s="229"/>
      <c r="K547" s="220"/>
    </row>
    <row r="548" spans="1:11" ht="12.75">
      <c r="A548" s="226"/>
      <c r="B548" s="226"/>
      <c r="C548" s="226"/>
      <c r="D548" s="227"/>
      <c r="E548" s="227"/>
      <c r="F548" s="226"/>
      <c r="G548" s="226"/>
      <c r="H548" s="226"/>
      <c r="I548" s="228"/>
      <c r="J548" s="229"/>
      <c r="K548" s="220"/>
    </row>
    <row r="549" spans="1:11" ht="12.75">
      <c r="A549" s="226"/>
      <c r="B549" s="226"/>
      <c r="C549" s="226"/>
      <c r="D549" s="227"/>
      <c r="E549" s="227"/>
      <c r="F549" s="226"/>
      <c r="G549" s="226"/>
      <c r="H549" s="226"/>
      <c r="I549" s="228"/>
      <c r="J549" s="229"/>
      <c r="K549" s="220"/>
    </row>
    <row r="550" spans="1:11" ht="12.75">
      <c r="A550" s="226"/>
      <c r="B550" s="226"/>
      <c r="C550" s="226"/>
      <c r="D550" s="227"/>
      <c r="E550" s="227"/>
      <c r="F550" s="226"/>
      <c r="G550" s="226"/>
      <c r="H550" s="226"/>
      <c r="I550" s="228"/>
      <c r="J550" s="229"/>
      <c r="K550" s="220"/>
    </row>
    <row r="551" spans="1:11" ht="12.75">
      <c r="A551" s="226"/>
      <c r="B551" s="226"/>
      <c r="C551" s="226"/>
      <c r="D551" s="227"/>
      <c r="E551" s="227"/>
      <c r="F551" s="226"/>
      <c r="G551" s="226"/>
      <c r="H551" s="226"/>
      <c r="I551" s="228"/>
      <c r="J551" s="229"/>
      <c r="K551" s="220"/>
    </row>
    <row r="552" spans="1:11" ht="12.75">
      <c r="A552" s="226"/>
      <c r="B552" s="226"/>
      <c r="C552" s="226"/>
      <c r="D552" s="227"/>
      <c r="E552" s="227"/>
      <c r="F552" s="226"/>
      <c r="G552" s="226"/>
      <c r="H552" s="226"/>
      <c r="I552" s="228"/>
      <c r="J552" s="229"/>
      <c r="K552" s="220"/>
    </row>
    <row r="553" spans="1:11" ht="12.75">
      <c r="A553" s="226"/>
      <c r="B553" s="226"/>
      <c r="C553" s="226"/>
      <c r="D553" s="227"/>
      <c r="E553" s="227"/>
      <c r="F553" s="226"/>
      <c r="G553" s="226"/>
      <c r="H553" s="226"/>
      <c r="I553" s="228"/>
      <c r="J553" s="229"/>
      <c r="K553" s="220"/>
    </row>
    <row r="554" spans="1:11" ht="12.75">
      <c r="A554" s="226"/>
      <c r="B554" s="226"/>
      <c r="C554" s="226"/>
      <c r="D554" s="227"/>
      <c r="E554" s="227"/>
      <c r="F554" s="226"/>
      <c r="G554" s="226"/>
      <c r="H554" s="226"/>
      <c r="I554" s="228"/>
      <c r="J554" s="229"/>
      <c r="K554" s="220"/>
    </row>
    <row r="555" spans="1:11" ht="12.75">
      <c r="A555" s="226"/>
      <c r="B555" s="226"/>
      <c r="C555" s="226"/>
      <c r="D555" s="227"/>
      <c r="E555" s="227"/>
      <c r="F555" s="226"/>
      <c r="G555" s="226"/>
      <c r="H555" s="226"/>
      <c r="I555" s="228"/>
      <c r="J555" s="229"/>
      <c r="K555" s="220"/>
    </row>
    <row r="556" spans="1:11" ht="12.75">
      <c r="A556" s="226"/>
      <c r="B556" s="226"/>
      <c r="C556" s="226"/>
      <c r="D556" s="227"/>
      <c r="E556" s="227"/>
      <c r="F556" s="226"/>
      <c r="G556" s="226"/>
      <c r="H556" s="226"/>
      <c r="I556" s="228"/>
      <c r="J556" s="229"/>
      <c r="K556" s="220"/>
    </row>
    <row r="557" spans="1:11" ht="12.75">
      <c r="A557" s="226"/>
      <c r="B557" s="226"/>
      <c r="C557" s="226"/>
      <c r="D557" s="227"/>
      <c r="E557" s="227"/>
      <c r="F557" s="226"/>
      <c r="G557" s="226"/>
      <c r="H557" s="226"/>
      <c r="I557" s="228"/>
      <c r="J557" s="229"/>
      <c r="K557" s="220"/>
    </row>
    <row r="558" spans="1:11" ht="12.75">
      <c r="A558" s="226"/>
      <c r="B558" s="226"/>
      <c r="C558" s="226"/>
      <c r="D558" s="227"/>
      <c r="E558" s="227"/>
      <c r="F558" s="226"/>
      <c r="G558" s="226"/>
      <c r="H558" s="226"/>
      <c r="I558" s="228"/>
      <c r="J558" s="229"/>
      <c r="K558" s="220"/>
    </row>
    <row r="559" spans="1:11" ht="12.75">
      <c r="A559" s="226"/>
      <c r="B559" s="226"/>
      <c r="C559" s="226"/>
      <c r="D559" s="227"/>
      <c r="E559" s="227"/>
      <c r="F559" s="226"/>
      <c r="G559" s="226"/>
      <c r="H559" s="226"/>
      <c r="I559" s="228"/>
      <c r="J559" s="229"/>
      <c r="K559" s="220"/>
    </row>
    <row r="560" spans="1:11" ht="12.75">
      <c r="A560" s="226"/>
      <c r="B560" s="226"/>
      <c r="C560" s="226"/>
      <c r="D560" s="227"/>
      <c r="E560" s="227"/>
      <c r="F560" s="226"/>
      <c r="G560" s="226"/>
      <c r="H560" s="226"/>
      <c r="I560" s="228"/>
      <c r="J560" s="229"/>
      <c r="K560" s="220"/>
    </row>
    <row r="561" spans="1:11" ht="12.75">
      <c r="A561" s="226"/>
      <c r="B561" s="226"/>
      <c r="C561" s="226"/>
      <c r="D561" s="227"/>
      <c r="E561" s="227"/>
      <c r="F561" s="226"/>
      <c r="G561" s="226"/>
      <c r="H561" s="226"/>
      <c r="I561" s="228"/>
      <c r="J561" s="229"/>
      <c r="K561" s="220"/>
    </row>
    <row r="562" spans="1:11" ht="12.75">
      <c r="A562" s="226"/>
      <c r="B562" s="226"/>
      <c r="C562" s="226"/>
      <c r="D562" s="227"/>
      <c r="E562" s="227"/>
      <c r="F562" s="226"/>
      <c r="G562" s="226"/>
      <c r="H562" s="226"/>
      <c r="I562" s="228"/>
      <c r="J562" s="229"/>
      <c r="K562" s="220"/>
    </row>
    <row r="563" spans="1:11" ht="12.75">
      <c r="A563" s="226"/>
      <c r="B563" s="226"/>
      <c r="C563" s="226"/>
      <c r="D563" s="227"/>
      <c r="E563" s="227"/>
      <c r="F563" s="226"/>
      <c r="G563" s="226"/>
      <c r="H563" s="226"/>
      <c r="I563" s="228"/>
      <c r="J563" s="229"/>
      <c r="K563" s="220"/>
    </row>
    <row r="564" spans="1:11" ht="12.75">
      <c r="A564" s="226"/>
      <c r="B564" s="226"/>
      <c r="C564" s="226"/>
      <c r="D564" s="227"/>
      <c r="E564" s="227"/>
      <c r="F564" s="226"/>
      <c r="G564" s="226"/>
      <c r="H564" s="226"/>
      <c r="I564" s="228"/>
      <c r="J564" s="229"/>
      <c r="K564" s="220"/>
    </row>
    <row r="565" spans="1:11" ht="12.75">
      <c r="A565" s="226"/>
      <c r="B565" s="226"/>
      <c r="C565" s="226"/>
      <c r="D565" s="227"/>
      <c r="E565" s="227"/>
      <c r="F565" s="226"/>
      <c r="G565" s="226"/>
      <c r="H565" s="226"/>
      <c r="I565" s="228"/>
      <c r="J565" s="229"/>
      <c r="K565" s="220"/>
    </row>
    <row r="566" spans="1:11" ht="12.75">
      <c r="A566" s="226"/>
      <c r="B566" s="226"/>
      <c r="C566" s="226"/>
      <c r="D566" s="227"/>
      <c r="E566" s="227"/>
      <c r="F566" s="226"/>
      <c r="G566" s="226"/>
      <c r="H566" s="226"/>
      <c r="I566" s="228"/>
      <c r="J566" s="229"/>
      <c r="K566" s="220"/>
    </row>
    <row r="567" spans="1:11" ht="12.75">
      <c r="A567" s="226"/>
      <c r="B567" s="226"/>
      <c r="C567" s="226"/>
      <c r="D567" s="227"/>
      <c r="E567" s="227"/>
      <c r="F567" s="226"/>
      <c r="G567" s="226"/>
      <c r="H567" s="226"/>
      <c r="I567" s="228"/>
      <c r="J567" s="229"/>
      <c r="K567" s="220"/>
    </row>
    <row r="568" spans="1:11" ht="12.75">
      <c r="A568" s="226"/>
      <c r="B568" s="226"/>
      <c r="C568" s="226"/>
      <c r="D568" s="227"/>
      <c r="E568" s="227"/>
      <c r="F568" s="226"/>
      <c r="G568" s="226"/>
      <c r="H568" s="226"/>
      <c r="I568" s="228"/>
      <c r="J568" s="229"/>
      <c r="K568" s="220"/>
    </row>
    <row r="569" spans="1:11" ht="12.75">
      <c r="A569" s="226"/>
      <c r="B569" s="226"/>
      <c r="C569" s="226"/>
      <c r="D569" s="227"/>
      <c r="E569" s="227"/>
      <c r="F569" s="226"/>
      <c r="G569" s="226"/>
      <c r="H569" s="226"/>
      <c r="I569" s="228"/>
      <c r="J569" s="229"/>
      <c r="K569" s="220"/>
    </row>
    <row r="570" spans="1:11" ht="12.75">
      <c r="A570" s="226"/>
      <c r="B570" s="226"/>
      <c r="C570" s="226"/>
      <c r="D570" s="227"/>
      <c r="E570" s="227"/>
      <c r="F570" s="226"/>
      <c r="G570" s="226"/>
      <c r="H570" s="226"/>
      <c r="I570" s="228"/>
      <c r="J570" s="229"/>
      <c r="K570" s="220"/>
    </row>
    <row r="571" spans="1:11" ht="12.75">
      <c r="A571" s="226"/>
      <c r="B571" s="226"/>
      <c r="C571" s="226"/>
      <c r="D571" s="227"/>
      <c r="E571" s="227"/>
      <c r="F571" s="226"/>
      <c r="G571" s="226"/>
      <c r="H571" s="226"/>
      <c r="I571" s="228"/>
      <c r="J571" s="229"/>
      <c r="K571" s="220"/>
    </row>
    <row r="572" spans="1:11" ht="12.75">
      <c r="A572" s="226"/>
      <c r="B572" s="226"/>
      <c r="C572" s="226"/>
      <c r="D572" s="227"/>
      <c r="E572" s="227"/>
      <c r="F572" s="226"/>
      <c r="G572" s="226"/>
      <c r="H572" s="226"/>
      <c r="I572" s="228"/>
      <c r="J572" s="229"/>
      <c r="K572" s="220"/>
    </row>
    <row r="573" spans="1:11" ht="12.75">
      <c r="A573" s="226"/>
      <c r="B573" s="226"/>
      <c r="C573" s="226"/>
      <c r="D573" s="227"/>
      <c r="E573" s="227"/>
      <c r="F573" s="226"/>
      <c r="G573" s="226"/>
      <c r="H573" s="226"/>
      <c r="I573" s="228"/>
      <c r="J573" s="229"/>
      <c r="K573" s="220"/>
    </row>
    <row r="574" spans="1:11" ht="12.75">
      <c r="A574" s="226"/>
      <c r="B574" s="226"/>
      <c r="C574" s="226"/>
      <c r="D574" s="227"/>
      <c r="E574" s="227"/>
      <c r="F574" s="226"/>
      <c r="G574" s="226"/>
      <c r="H574" s="226"/>
      <c r="I574" s="228"/>
      <c r="J574" s="229"/>
      <c r="K574" s="220"/>
    </row>
    <row r="575" spans="1:11" ht="12.75">
      <c r="A575" s="226"/>
      <c r="B575" s="226"/>
      <c r="C575" s="226"/>
      <c r="D575" s="227"/>
      <c r="E575" s="227"/>
      <c r="F575" s="226"/>
      <c r="G575" s="226"/>
      <c r="H575" s="226"/>
      <c r="I575" s="228"/>
      <c r="J575" s="229"/>
      <c r="K575" s="220"/>
    </row>
    <row r="576" spans="1:11" ht="12.75">
      <c r="A576" s="226"/>
      <c r="B576" s="226"/>
      <c r="C576" s="226"/>
      <c r="D576" s="227"/>
      <c r="E576" s="227"/>
      <c r="F576" s="226"/>
      <c r="G576" s="226"/>
      <c r="H576" s="226"/>
      <c r="I576" s="228"/>
      <c r="J576" s="229"/>
      <c r="K576" s="220"/>
    </row>
    <row r="577" spans="1:11" ht="12.75">
      <c r="A577" s="226"/>
      <c r="B577" s="226"/>
      <c r="C577" s="226"/>
      <c r="D577" s="227"/>
      <c r="E577" s="227"/>
      <c r="F577" s="226"/>
      <c r="G577" s="226"/>
      <c r="H577" s="226"/>
      <c r="I577" s="228"/>
      <c r="J577" s="229"/>
      <c r="K577" s="220"/>
    </row>
    <row r="578" spans="1:11" ht="12.75">
      <c r="A578" s="226"/>
      <c r="B578" s="226"/>
      <c r="C578" s="226"/>
      <c r="D578" s="227"/>
      <c r="E578" s="227"/>
      <c r="F578" s="226"/>
      <c r="G578" s="226"/>
      <c r="H578" s="226"/>
      <c r="I578" s="228"/>
      <c r="J578" s="229"/>
      <c r="K578" s="220"/>
    </row>
    <row r="579" spans="1:11" ht="12.75">
      <c r="A579" s="226"/>
      <c r="B579" s="226"/>
      <c r="C579" s="226"/>
      <c r="D579" s="227"/>
      <c r="E579" s="227"/>
      <c r="F579" s="226"/>
      <c r="G579" s="226"/>
      <c r="H579" s="226"/>
      <c r="I579" s="228"/>
      <c r="J579" s="229"/>
      <c r="K579" s="220"/>
    </row>
    <row r="580" spans="1:11" ht="12.75">
      <c r="A580" s="226"/>
      <c r="B580" s="226"/>
      <c r="C580" s="226"/>
      <c r="D580" s="227"/>
      <c r="E580" s="227"/>
      <c r="F580" s="226"/>
      <c r="G580" s="226"/>
      <c r="H580" s="226"/>
      <c r="I580" s="228"/>
      <c r="J580" s="229"/>
      <c r="K580" s="220"/>
    </row>
    <row r="581" spans="1:11" ht="12.75">
      <c r="A581" s="226"/>
      <c r="B581" s="226"/>
      <c r="C581" s="226"/>
      <c r="D581" s="227"/>
      <c r="E581" s="227"/>
      <c r="F581" s="226"/>
      <c r="G581" s="226"/>
      <c r="H581" s="226"/>
      <c r="I581" s="228"/>
      <c r="J581" s="229"/>
      <c r="K581" s="220"/>
    </row>
    <row r="582" spans="1:11" ht="12.75">
      <c r="A582" s="226"/>
      <c r="B582" s="226"/>
      <c r="C582" s="226"/>
      <c r="D582" s="227"/>
      <c r="E582" s="227"/>
      <c r="F582" s="226"/>
      <c r="G582" s="226"/>
      <c r="H582" s="226"/>
      <c r="I582" s="228"/>
      <c r="J582" s="229"/>
      <c r="K582" s="220"/>
    </row>
    <row r="583" spans="1:11" ht="12.75">
      <c r="A583" s="226"/>
      <c r="B583" s="226"/>
      <c r="C583" s="226"/>
      <c r="D583" s="227"/>
      <c r="E583" s="227"/>
      <c r="F583" s="226"/>
      <c r="G583" s="226"/>
      <c r="H583" s="226"/>
      <c r="I583" s="228"/>
      <c r="J583" s="229"/>
      <c r="K583" s="220"/>
    </row>
    <row r="584" spans="1:11" ht="12.75">
      <c r="A584" s="226"/>
      <c r="B584" s="226"/>
      <c r="C584" s="226"/>
      <c r="D584" s="227"/>
      <c r="E584" s="227"/>
      <c r="F584" s="226"/>
      <c r="G584" s="226"/>
      <c r="H584" s="226"/>
      <c r="I584" s="228"/>
      <c r="J584" s="229"/>
      <c r="K584" s="220"/>
    </row>
    <row r="585" spans="1:11" ht="12.75">
      <c r="A585" s="226"/>
      <c r="B585" s="226"/>
      <c r="C585" s="226"/>
      <c r="D585" s="227"/>
      <c r="E585" s="227"/>
      <c r="F585" s="226"/>
      <c r="G585" s="226"/>
      <c r="H585" s="226"/>
      <c r="I585" s="228"/>
      <c r="J585" s="229"/>
      <c r="K585" s="220"/>
    </row>
    <row r="586" spans="1:11" ht="12.75">
      <c r="A586" s="226"/>
      <c r="B586" s="226"/>
      <c r="C586" s="226"/>
      <c r="D586" s="227"/>
      <c r="E586" s="227"/>
      <c r="F586" s="226"/>
      <c r="G586" s="226"/>
      <c r="H586" s="226"/>
      <c r="I586" s="228"/>
      <c r="J586" s="229"/>
      <c r="K586" s="220"/>
    </row>
    <row r="587" spans="1:11" ht="12.75">
      <c r="A587" s="226"/>
      <c r="B587" s="226"/>
      <c r="C587" s="226"/>
      <c r="D587" s="227"/>
      <c r="E587" s="227"/>
      <c r="F587" s="226"/>
      <c r="G587" s="226"/>
      <c r="H587" s="226"/>
      <c r="I587" s="228"/>
      <c r="J587" s="229"/>
      <c r="K587" s="220"/>
    </row>
    <row r="588" spans="1:11" ht="12.75">
      <c r="A588" s="226"/>
      <c r="B588" s="226"/>
      <c r="C588" s="226"/>
      <c r="D588" s="227"/>
      <c r="E588" s="227"/>
      <c r="F588" s="226"/>
      <c r="G588" s="226"/>
      <c r="H588" s="226"/>
      <c r="I588" s="228"/>
      <c r="J588" s="229"/>
      <c r="K588" s="220"/>
    </row>
    <row r="589" spans="1:11" ht="12.75">
      <c r="A589" s="226"/>
      <c r="B589" s="226"/>
      <c r="C589" s="226"/>
      <c r="D589" s="227"/>
      <c r="E589" s="227"/>
      <c r="F589" s="226"/>
      <c r="G589" s="226"/>
      <c r="H589" s="226"/>
      <c r="I589" s="228"/>
      <c r="J589" s="229"/>
      <c r="K589" s="220"/>
    </row>
    <row r="590" spans="1:11" ht="12.75">
      <c r="A590" s="226"/>
      <c r="B590" s="226"/>
      <c r="C590" s="226"/>
      <c r="D590" s="227"/>
      <c r="E590" s="227"/>
      <c r="F590" s="226"/>
      <c r="G590" s="226"/>
      <c r="H590" s="226"/>
      <c r="I590" s="228"/>
      <c r="J590" s="229"/>
      <c r="K590" s="220"/>
    </row>
    <row r="591" spans="1:11" ht="12.75">
      <c r="A591" s="226"/>
      <c r="B591" s="226"/>
      <c r="C591" s="226"/>
      <c r="D591" s="227"/>
      <c r="E591" s="227"/>
      <c r="F591" s="226"/>
      <c r="G591" s="226"/>
      <c r="H591" s="226"/>
      <c r="I591" s="228"/>
      <c r="J591" s="229"/>
      <c r="K591" s="220"/>
    </row>
    <row r="592" spans="1:11" ht="12.75">
      <c r="A592" s="226"/>
      <c r="B592" s="226"/>
      <c r="C592" s="226"/>
      <c r="D592" s="227"/>
      <c r="E592" s="227"/>
      <c r="F592" s="226"/>
      <c r="G592" s="226"/>
      <c r="H592" s="226"/>
      <c r="I592" s="228"/>
      <c r="J592" s="229"/>
      <c r="K592" s="220"/>
    </row>
    <row r="593" spans="1:11" ht="12.75">
      <c r="A593" s="226"/>
      <c r="B593" s="226"/>
      <c r="C593" s="226"/>
      <c r="D593" s="227"/>
      <c r="E593" s="227"/>
      <c r="F593" s="226"/>
      <c r="G593" s="226"/>
      <c r="H593" s="226"/>
      <c r="I593" s="228"/>
      <c r="J593" s="229"/>
      <c r="K593" s="220"/>
    </row>
    <row r="594" spans="1:11" ht="12.75">
      <c r="A594" s="226"/>
      <c r="B594" s="226"/>
      <c r="C594" s="226"/>
      <c r="D594" s="227"/>
      <c r="E594" s="227"/>
      <c r="F594" s="226"/>
      <c r="G594" s="226"/>
      <c r="H594" s="226"/>
      <c r="I594" s="228"/>
      <c r="J594" s="229"/>
      <c r="K594" s="220"/>
    </row>
    <row r="595" spans="1:11" ht="12.75">
      <c r="A595" s="226"/>
      <c r="B595" s="226"/>
      <c r="C595" s="226"/>
      <c r="D595" s="227"/>
      <c r="E595" s="227"/>
      <c r="F595" s="226"/>
      <c r="G595" s="226"/>
      <c r="H595" s="226"/>
      <c r="I595" s="228"/>
      <c r="J595" s="229"/>
      <c r="K595" s="220"/>
    </row>
    <row r="596" spans="1:11" ht="12.75">
      <c r="A596" s="226"/>
      <c r="B596" s="226"/>
      <c r="C596" s="226"/>
      <c r="D596" s="227"/>
      <c r="E596" s="227"/>
      <c r="F596" s="226"/>
      <c r="G596" s="226"/>
      <c r="H596" s="226"/>
      <c r="I596" s="228"/>
      <c r="J596" s="229"/>
      <c r="K596" s="220"/>
    </row>
    <row r="597" spans="1:11" ht="12.75">
      <c r="A597" s="226"/>
      <c r="B597" s="226"/>
      <c r="C597" s="226"/>
      <c r="D597" s="227"/>
      <c r="E597" s="227"/>
      <c r="F597" s="226"/>
      <c r="G597" s="226"/>
      <c r="H597" s="226"/>
      <c r="I597" s="228"/>
      <c r="J597" s="229"/>
      <c r="K597" s="220"/>
    </row>
    <row r="598" spans="1:11" ht="12.75">
      <c r="A598" s="226"/>
      <c r="B598" s="226"/>
      <c r="C598" s="226"/>
      <c r="D598" s="227"/>
      <c r="E598" s="227"/>
      <c r="F598" s="226"/>
      <c r="G598" s="226"/>
      <c r="H598" s="226"/>
      <c r="I598" s="228"/>
      <c r="J598" s="229"/>
      <c r="K598" s="220"/>
    </row>
    <row r="599" spans="1:11" ht="12.75">
      <c r="A599" s="226"/>
      <c r="B599" s="226"/>
      <c r="C599" s="226"/>
      <c r="D599" s="227"/>
      <c r="E599" s="227"/>
      <c r="F599" s="226"/>
      <c r="G599" s="226"/>
      <c r="H599" s="226"/>
      <c r="I599" s="228"/>
      <c r="J599" s="229"/>
      <c r="K599" s="220"/>
    </row>
    <row r="600" spans="1:11" ht="12.75">
      <c r="A600" s="226"/>
      <c r="B600" s="226"/>
      <c r="C600" s="226"/>
      <c r="D600" s="227"/>
      <c r="E600" s="227"/>
      <c r="F600" s="226"/>
      <c r="G600" s="226"/>
      <c r="H600" s="226"/>
      <c r="I600" s="228"/>
      <c r="J600" s="229"/>
      <c r="K600" s="220"/>
    </row>
    <row r="601" spans="1:11" ht="12.75">
      <c r="A601" s="226"/>
      <c r="B601" s="226"/>
      <c r="C601" s="226"/>
      <c r="D601" s="227"/>
      <c r="E601" s="227"/>
      <c r="F601" s="226"/>
      <c r="G601" s="226"/>
      <c r="H601" s="226"/>
      <c r="I601" s="228"/>
      <c r="J601" s="229"/>
      <c r="K601" s="220"/>
    </row>
    <row r="602" spans="1:11" ht="12.75">
      <c r="A602" s="226"/>
      <c r="B602" s="226"/>
      <c r="C602" s="226"/>
      <c r="D602" s="227"/>
      <c r="E602" s="227"/>
      <c r="F602" s="226"/>
      <c r="G602" s="226"/>
      <c r="H602" s="226"/>
      <c r="I602" s="228"/>
      <c r="J602" s="229"/>
      <c r="K602" s="220"/>
    </row>
    <row r="603" spans="1:11" ht="12.75">
      <c r="A603" s="226"/>
      <c r="B603" s="226"/>
      <c r="C603" s="226"/>
      <c r="D603" s="227"/>
      <c r="E603" s="227"/>
      <c r="F603" s="226"/>
      <c r="G603" s="226"/>
      <c r="H603" s="226"/>
      <c r="I603" s="228"/>
      <c r="J603" s="229"/>
      <c r="K603" s="220"/>
    </row>
    <row r="604" spans="1:11" ht="12.75">
      <c r="A604" s="226"/>
      <c r="B604" s="226"/>
      <c r="C604" s="226"/>
      <c r="D604" s="227"/>
      <c r="E604" s="227"/>
      <c r="F604" s="226"/>
      <c r="G604" s="226"/>
      <c r="H604" s="226"/>
      <c r="I604" s="228"/>
      <c r="J604" s="229"/>
      <c r="K604" s="220"/>
    </row>
    <row r="605" spans="1:11" ht="12.75">
      <c r="A605" s="226"/>
      <c r="B605" s="226"/>
      <c r="C605" s="226"/>
      <c r="D605" s="227"/>
      <c r="E605" s="227"/>
      <c r="F605" s="226"/>
      <c r="G605" s="226"/>
      <c r="H605" s="226"/>
      <c r="I605" s="228"/>
      <c r="J605" s="229"/>
      <c r="K605" s="220"/>
    </row>
    <row r="606" spans="1:11" ht="12.75">
      <c r="A606" s="226"/>
      <c r="B606" s="226"/>
      <c r="C606" s="226"/>
      <c r="D606" s="227"/>
      <c r="E606" s="227"/>
      <c r="F606" s="226"/>
      <c r="G606" s="226"/>
      <c r="H606" s="226"/>
      <c r="I606" s="228"/>
      <c r="J606" s="229"/>
      <c r="K606" s="220"/>
    </row>
    <row r="607" spans="1:11" ht="12.75">
      <c r="A607" s="226"/>
      <c r="B607" s="226"/>
      <c r="C607" s="226"/>
      <c r="D607" s="227"/>
      <c r="E607" s="227"/>
      <c r="F607" s="226"/>
      <c r="G607" s="226"/>
      <c r="H607" s="226"/>
      <c r="I607" s="228"/>
      <c r="J607" s="229"/>
      <c r="K607" s="220"/>
    </row>
    <row r="608" spans="1:11" ht="12.75">
      <c r="A608" s="226"/>
      <c r="B608" s="226"/>
      <c r="C608" s="226"/>
      <c r="D608" s="227"/>
      <c r="E608" s="227"/>
      <c r="F608" s="226"/>
      <c r="G608" s="226"/>
      <c r="H608" s="226"/>
      <c r="I608" s="228"/>
      <c r="J608" s="229"/>
      <c r="K608" s="220"/>
    </row>
    <row r="609" spans="1:11" ht="12.75">
      <c r="A609" s="226"/>
      <c r="B609" s="226"/>
      <c r="C609" s="226"/>
      <c r="D609" s="227"/>
      <c r="E609" s="227"/>
      <c r="F609" s="226"/>
      <c r="G609" s="226"/>
      <c r="H609" s="226"/>
      <c r="I609" s="228"/>
      <c r="J609" s="229"/>
      <c r="K609" s="220"/>
    </row>
    <row r="610" spans="1:11" ht="12.75">
      <c r="A610" s="226"/>
      <c r="B610" s="226"/>
      <c r="C610" s="226"/>
      <c r="D610" s="227"/>
      <c r="E610" s="227"/>
      <c r="F610" s="226"/>
      <c r="G610" s="226"/>
      <c r="H610" s="226"/>
      <c r="I610" s="228"/>
      <c r="J610" s="229"/>
      <c r="K610" s="220"/>
    </row>
    <row r="611" spans="1:11" ht="12.75">
      <c r="A611" s="226"/>
      <c r="B611" s="226"/>
      <c r="C611" s="226"/>
      <c r="D611" s="227"/>
      <c r="E611" s="227"/>
      <c r="F611" s="226"/>
      <c r="G611" s="226"/>
      <c r="H611" s="226"/>
      <c r="I611" s="228"/>
      <c r="J611" s="229"/>
      <c r="K611" s="220"/>
    </row>
    <row r="612" spans="1:11" ht="12.75">
      <c r="A612" s="226"/>
      <c r="B612" s="226"/>
      <c r="C612" s="226"/>
      <c r="D612" s="227"/>
      <c r="E612" s="227"/>
      <c r="F612" s="226"/>
      <c r="G612" s="226"/>
      <c r="H612" s="226"/>
      <c r="I612" s="228"/>
      <c r="J612" s="229"/>
      <c r="K612" s="220"/>
    </row>
    <row r="613" spans="1:11" ht="12.75">
      <c r="A613" s="226"/>
      <c r="B613" s="226"/>
      <c r="C613" s="226"/>
      <c r="D613" s="227"/>
      <c r="E613" s="227"/>
      <c r="F613" s="226"/>
      <c r="G613" s="226"/>
      <c r="H613" s="226"/>
      <c r="I613" s="228"/>
      <c r="J613" s="229"/>
      <c r="K613" s="220"/>
    </row>
    <row r="614" spans="1:11" ht="12.75">
      <c r="A614" s="226"/>
      <c r="B614" s="226"/>
      <c r="C614" s="226"/>
      <c r="D614" s="227"/>
      <c r="E614" s="227"/>
      <c r="F614" s="226"/>
      <c r="G614" s="226"/>
      <c r="H614" s="226"/>
      <c r="I614" s="228"/>
      <c r="J614" s="229"/>
      <c r="K614" s="220"/>
    </row>
    <row r="615" spans="1:11" ht="12.75">
      <c r="A615" s="226"/>
      <c r="B615" s="226"/>
      <c r="C615" s="226"/>
      <c r="D615" s="227"/>
      <c r="E615" s="227"/>
      <c r="F615" s="226"/>
      <c r="G615" s="226"/>
      <c r="H615" s="226"/>
      <c r="I615" s="228"/>
      <c r="J615" s="229"/>
      <c r="K615" s="220"/>
    </row>
    <row r="616" spans="1:11" ht="12.75">
      <c r="A616" s="226"/>
      <c r="B616" s="226"/>
      <c r="C616" s="226"/>
      <c r="D616" s="227"/>
      <c r="E616" s="227"/>
      <c r="F616" s="226"/>
      <c r="G616" s="226"/>
      <c r="H616" s="226"/>
      <c r="I616" s="228"/>
      <c r="J616" s="229"/>
      <c r="K616" s="220"/>
    </row>
    <row r="617" spans="1:11" ht="12.75">
      <c r="A617" s="226"/>
      <c r="B617" s="226"/>
      <c r="C617" s="226"/>
      <c r="D617" s="227"/>
      <c r="E617" s="227"/>
      <c r="F617" s="226"/>
      <c r="G617" s="226"/>
      <c r="H617" s="226"/>
      <c r="I617" s="228"/>
      <c r="J617" s="229"/>
      <c r="K617" s="220"/>
    </row>
    <row r="618" spans="1:11" ht="12.75">
      <c r="A618" s="226"/>
      <c r="B618" s="226"/>
      <c r="C618" s="226"/>
      <c r="D618" s="227"/>
      <c r="E618" s="227"/>
      <c r="F618" s="226"/>
      <c r="G618" s="226"/>
      <c r="H618" s="226"/>
      <c r="I618" s="228"/>
      <c r="J618" s="229"/>
      <c r="K618" s="220"/>
    </row>
    <row r="619" spans="1:11" ht="12.75">
      <c r="A619" s="226"/>
      <c r="B619" s="226"/>
      <c r="C619" s="226"/>
      <c r="D619" s="227"/>
      <c r="E619" s="227"/>
      <c r="F619" s="226"/>
      <c r="G619" s="226"/>
      <c r="H619" s="226"/>
      <c r="I619" s="228"/>
      <c r="J619" s="229"/>
      <c r="K619" s="220"/>
    </row>
    <row r="620" spans="1:11" ht="12.75">
      <c r="A620" s="226"/>
      <c r="B620" s="226"/>
      <c r="C620" s="226"/>
      <c r="D620" s="227"/>
      <c r="E620" s="227"/>
      <c r="F620" s="226"/>
      <c r="G620" s="226"/>
      <c r="H620" s="226"/>
      <c r="I620" s="228"/>
      <c r="J620" s="229"/>
      <c r="K620" s="220"/>
    </row>
    <row r="621" spans="1:11" ht="12.75">
      <c r="A621" s="226"/>
      <c r="B621" s="226"/>
      <c r="C621" s="226"/>
      <c r="D621" s="227"/>
      <c r="E621" s="227"/>
      <c r="F621" s="226"/>
      <c r="G621" s="226"/>
      <c r="H621" s="226"/>
      <c r="I621" s="228"/>
      <c r="J621" s="229"/>
      <c r="K621" s="220"/>
    </row>
    <row r="622" spans="1:11" ht="12.75">
      <c r="A622" s="226"/>
      <c r="B622" s="226"/>
      <c r="C622" s="226"/>
      <c r="D622" s="227"/>
      <c r="E622" s="227"/>
      <c r="F622" s="226"/>
      <c r="G622" s="226"/>
      <c r="H622" s="226"/>
      <c r="I622" s="228"/>
      <c r="J622" s="229"/>
      <c r="K622" s="220"/>
    </row>
    <row r="623" spans="1:11" ht="12.75">
      <c r="A623" s="226"/>
      <c r="B623" s="226"/>
      <c r="C623" s="226"/>
      <c r="D623" s="227"/>
      <c r="E623" s="227"/>
      <c r="F623" s="226"/>
      <c r="G623" s="226"/>
      <c r="H623" s="226"/>
      <c r="I623" s="228"/>
      <c r="J623" s="229"/>
      <c r="K623" s="220"/>
    </row>
    <row r="624" spans="1:11" ht="12.75">
      <c r="A624" s="226"/>
      <c r="B624" s="226"/>
      <c r="C624" s="226"/>
      <c r="D624" s="227"/>
      <c r="E624" s="227"/>
      <c r="F624" s="226"/>
      <c r="G624" s="226"/>
      <c r="H624" s="226"/>
      <c r="I624" s="228"/>
      <c r="J624" s="229"/>
      <c r="K624" s="220"/>
    </row>
    <row r="625" spans="1:11" ht="12.75">
      <c r="A625" s="226"/>
      <c r="B625" s="226"/>
      <c r="C625" s="226"/>
      <c r="D625" s="227"/>
      <c r="E625" s="227"/>
      <c r="F625" s="226"/>
      <c r="G625" s="226"/>
      <c r="H625" s="226"/>
      <c r="I625" s="228"/>
      <c r="J625" s="229"/>
      <c r="K625" s="220"/>
    </row>
    <row r="626" spans="1:11" ht="12.75">
      <c r="A626" s="226"/>
      <c r="B626" s="226"/>
      <c r="C626" s="226"/>
      <c r="D626" s="227"/>
      <c r="E626" s="227"/>
      <c r="F626" s="226"/>
      <c r="G626" s="226"/>
      <c r="H626" s="226"/>
      <c r="I626" s="228"/>
      <c r="J626" s="229"/>
      <c r="K626" s="220"/>
    </row>
    <row r="627" spans="1:11" ht="12.75">
      <c r="A627" s="226"/>
      <c r="B627" s="226"/>
      <c r="C627" s="226"/>
      <c r="D627" s="227"/>
      <c r="E627" s="227"/>
      <c r="F627" s="226"/>
      <c r="G627" s="226"/>
      <c r="H627" s="226"/>
      <c r="I627" s="228"/>
      <c r="J627" s="229"/>
      <c r="K627" s="220"/>
    </row>
    <row r="628" spans="1:11" ht="12.75">
      <c r="A628" s="226"/>
      <c r="B628" s="226"/>
      <c r="C628" s="226"/>
      <c r="D628" s="227"/>
      <c r="E628" s="227"/>
      <c r="F628" s="226"/>
      <c r="G628" s="226"/>
      <c r="H628" s="226"/>
      <c r="I628" s="228"/>
      <c r="J628" s="229"/>
      <c r="K628" s="220"/>
    </row>
    <row r="629" spans="1:11" ht="12.75">
      <c r="A629" s="226"/>
      <c r="B629" s="226"/>
      <c r="C629" s="226"/>
      <c r="D629" s="227"/>
      <c r="E629" s="227"/>
      <c r="F629" s="226"/>
      <c r="G629" s="226"/>
      <c r="H629" s="226"/>
      <c r="I629" s="228"/>
      <c r="J629" s="229"/>
      <c r="K629" s="220"/>
    </row>
    <row r="630" spans="1:11" ht="12.75">
      <c r="A630" s="226"/>
      <c r="B630" s="226"/>
      <c r="C630" s="226"/>
      <c r="D630" s="227"/>
      <c r="E630" s="227"/>
      <c r="F630" s="226"/>
      <c r="G630" s="226"/>
      <c r="H630" s="226"/>
      <c r="I630" s="228"/>
      <c r="J630" s="229"/>
      <c r="K630" s="220"/>
    </row>
    <row r="631" spans="1:11" ht="12.75">
      <c r="A631" s="226"/>
      <c r="B631" s="226"/>
      <c r="C631" s="226"/>
      <c r="D631" s="227"/>
      <c r="E631" s="227"/>
      <c r="F631" s="226"/>
      <c r="G631" s="226"/>
      <c r="H631" s="226"/>
      <c r="I631" s="228"/>
      <c r="J631" s="229"/>
      <c r="K631" s="220"/>
    </row>
    <row r="632" spans="1:11" ht="12.75">
      <c r="A632" s="226"/>
      <c r="B632" s="226"/>
      <c r="C632" s="226"/>
      <c r="D632" s="227"/>
      <c r="E632" s="227"/>
      <c r="F632" s="226"/>
      <c r="G632" s="226"/>
      <c r="H632" s="226"/>
      <c r="I632" s="228"/>
      <c r="J632" s="229"/>
      <c r="K632" s="220"/>
    </row>
    <row r="633" spans="1:11" ht="12.75">
      <c r="A633" s="226"/>
      <c r="B633" s="226"/>
      <c r="C633" s="226"/>
      <c r="D633" s="227"/>
      <c r="E633" s="227"/>
      <c r="F633" s="226"/>
      <c r="G633" s="226"/>
      <c r="H633" s="226"/>
      <c r="I633" s="228"/>
      <c r="J633" s="229"/>
      <c r="K633" s="220"/>
    </row>
    <row r="634" spans="1:11" ht="12.75">
      <c r="A634" s="226"/>
      <c r="B634" s="226"/>
      <c r="C634" s="226"/>
      <c r="D634" s="227"/>
      <c r="E634" s="227"/>
      <c r="F634" s="226"/>
      <c r="G634" s="226"/>
      <c r="H634" s="226"/>
      <c r="I634" s="228"/>
      <c r="J634" s="229"/>
      <c r="K634" s="220"/>
    </row>
    <row r="635" spans="1:11" ht="12.75">
      <c r="A635" s="226"/>
      <c r="B635" s="226"/>
      <c r="C635" s="226"/>
      <c r="D635" s="227"/>
      <c r="E635" s="227"/>
      <c r="F635" s="226"/>
      <c r="G635" s="226"/>
      <c r="H635" s="226"/>
      <c r="I635" s="228"/>
      <c r="J635" s="229"/>
      <c r="K635" s="220"/>
    </row>
    <row r="636" spans="1:11" ht="12.75">
      <c r="A636" s="226"/>
      <c r="B636" s="226"/>
      <c r="C636" s="226"/>
      <c r="D636" s="227"/>
      <c r="E636" s="227"/>
      <c r="F636" s="226"/>
      <c r="G636" s="226"/>
      <c r="H636" s="226"/>
      <c r="I636" s="228"/>
      <c r="J636" s="229"/>
      <c r="K636" s="220"/>
    </row>
    <row r="637" spans="1:11" ht="12.75">
      <c r="A637" s="226"/>
      <c r="B637" s="226"/>
      <c r="C637" s="226"/>
      <c r="D637" s="227"/>
      <c r="E637" s="227"/>
      <c r="F637" s="226"/>
      <c r="G637" s="226"/>
      <c r="H637" s="226"/>
      <c r="I637" s="228"/>
      <c r="J637" s="229"/>
      <c r="K637" s="220"/>
    </row>
    <row r="638" spans="1:11" ht="12.75">
      <c r="A638" s="226"/>
      <c r="B638" s="226"/>
      <c r="C638" s="226"/>
      <c r="D638" s="227"/>
      <c r="E638" s="227"/>
      <c r="F638" s="226"/>
      <c r="G638" s="226"/>
      <c r="H638" s="226"/>
      <c r="I638" s="228"/>
      <c r="J638" s="229"/>
      <c r="K638" s="220"/>
    </row>
    <row r="639" spans="1:11" ht="12.75">
      <c r="A639" s="226"/>
      <c r="B639" s="226"/>
      <c r="C639" s="226"/>
      <c r="D639" s="227"/>
      <c r="E639" s="227"/>
      <c r="F639" s="226"/>
      <c r="G639" s="226"/>
      <c r="H639" s="226"/>
      <c r="I639" s="228"/>
      <c r="J639" s="229"/>
      <c r="K639" s="220"/>
    </row>
    <row r="640" spans="1:11" ht="12.75">
      <c r="A640" s="226"/>
      <c r="B640" s="226"/>
      <c r="C640" s="226"/>
      <c r="D640" s="227"/>
      <c r="E640" s="227"/>
      <c r="F640" s="226"/>
      <c r="G640" s="226"/>
      <c r="H640" s="226"/>
      <c r="I640" s="228"/>
      <c r="J640" s="229"/>
      <c r="K640" s="220"/>
    </row>
    <row r="641" spans="1:11" ht="12.75">
      <c r="A641" s="226"/>
      <c r="B641" s="226"/>
      <c r="C641" s="226"/>
      <c r="D641" s="227"/>
      <c r="E641" s="227"/>
      <c r="F641" s="226"/>
      <c r="G641" s="226"/>
      <c r="H641" s="226"/>
      <c r="I641" s="228"/>
      <c r="J641" s="229"/>
      <c r="K641" s="220"/>
    </row>
    <row r="642" spans="1:11" ht="12.75">
      <c r="A642" s="226"/>
      <c r="B642" s="226"/>
      <c r="C642" s="226"/>
      <c r="D642" s="227"/>
      <c r="E642" s="227"/>
      <c r="F642" s="226"/>
      <c r="G642" s="226"/>
      <c r="H642" s="226"/>
      <c r="I642" s="228"/>
      <c r="J642" s="229"/>
      <c r="K642" s="220"/>
    </row>
    <row r="643" spans="1:11" ht="12.75">
      <c r="A643" s="226"/>
      <c r="B643" s="226"/>
      <c r="C643" s="226"/>
      <c r="D643" s="227"/>
      <c r="E643" s="227"/>
      <c r="F643" s="226"/>
      <c r="G643" s="226"/>
      <c r="H643" s="226"/>
      <c r="I643" s="228"/>
      <c r="J643" s="229"/>
      <c r="K643" s="220"/>
    </row>
    <row r="644" spans="1:11" ht="12.75">
      <c r="A644" s="226"/>
      <c r="B644" s="226"/>
      <c r="C644" s="226"/>
      <c r="D644" s="227"/>
      <c r="E644" s="227"/>
      <c r="F644" s="226"/>
      <c r="G644" s="226"/>
      <c r="H644" s="226"/>
      <c r="I644" s="228"/>
      <c r="J644" s="229"/>
      <c r="K644" s="220"/>
    </row>
    <row r="645" spans="1:11" ht="12.75">
      <c r="A645" s="226"/>
      <c r="B645" s="226"/>
      <c r="C645" s="226"/>
      <c r="D645" s="227"/>
      <c r="E645" s="227"/>
      <c r="F645" s="226"/>
      <c r="G645" s="226"/>
      <c r="H645" s="226"/>
      <c r="I645" s="228"/>
      <c r="J645" s="229"/>
      <c r="K645" s="220"/>
    </row>
    <row r="646" spans="1:11" ht="12.75">
      <c r="A646" s="226"/>
      <c r="B646" s="226"/>
      <c r="C646" s="226"/>
      <c r="D646" s="227"/>
      <c r="E646" s="227"/>
      <c r="F646" s="226"/>
      <c r="G646" s="226"/>
      <c r="H646" s="226"/>
      <c r="I646" s="228"/>
      <c r="J646" s="229"/>
      <c r="K646" s="220"/>
    </row>
    <row r="647" spans="1:11" ht="12.75">
      <c r="A647" s="226"/>
      <c r="B647" s="226"/>
      <c r="C647" s="226"/>
      <c r="D647" s="227"/>
      <c r="E647" s="227"/>
      <c r="F647" s="226"/>
      <c r="G647" s="226"/>
      <c r="H647" s="226"/>
      <c r="I647" s="228"/>
      <c r="J647" s="229"/>
      <c r="K647" s="220"/>
    </row>
    <row r="648" spans="1:11" ht="12.75">
      <c r="A648" s="226"/>
      <c r="B648" s="226"/>
      <c r="C648" s="226"/>
      <c r="D648" s="227"/>
      <c r="E648" s="227"/>
      <c r="F648" s="226"/>
      <c r="G648" s="226"/>
      <c r="H648" s="226"/>
      <c r="I648" s="228"/>
      <c r="J648" s="229"/>
      <c r="K648" s="220"/>
    </row>
    <row r="649" spans="1:11" ht="12.75">
      <c r="A649" s="226"/>
      <c r="B649" s="226"/>
      <c r="C649" s="226"/>
      <c r="D649" s="227"/>
      <c r="E649" s="227"/>
      <c r="F649" s="226"/>
      <c r="G649" s="226"/>
      <c r="H649" s="226"/>
      <c r="I649" s="228"/>
      <c r="J649" s="229"/>
      <c r="K649" s="220"/>
    </row>
    <row r="650" spans="1:11" ht="12.75">
      <c r="A650" s="226"/>
      <c r="B650" s="226"/>
      <c r="C650" s="226"/>
      <c r="D650" s="227"/>
      <c r="E650" s="227"/>
      <c r="F650" s="226"/>
      <c r="G650" s="226"/>
      <c r="H650" s="226"/>
      <c r="I650" s="228"/>
      <c r="J650" s="229"/>
      <c r="K650" s="220"/>
    </row>
    <row r="651" spans="1:11" ht="12.75">
      <c r="A651" s="226"/>
      <c r="B651" s="226"/>
      <c r="C651" s="226"/>
      <c r="D651" s="227"/>
      <c r="E651" s="227"/>
      <c r="F651" s="226"/>
      <c r="G651" s="226"/>
      <c r="H651" s="226"/>
      <c r="I651" s="228"/>
      <c r="J651" s="229"/>
      <c r="K651" s="220"/>
    </row>
    <row r="652" spans="1:11" ht="12.75">
      <c r="A652" s="226"/>
      <c r="B652" s="226"/>
      <c r="C652" s="226"/>
      <c r="D652" s="227"/>
      <c r="E652" s="227"/>
      <c r="F652" s="226"/>
      <c r="G652" s="226"/>
      <c r="H652" s="226"/>
      <c r="I652" s="228"/>
      <c r="J652" s="229"/>
      <c r="K652" s="220"/>
    </row>
    <row r="653" spans="1:11" ht="12.75">
      <c r="A653" s="226"/>
      <c r="B653" s="226"/>
      <c r="C653" s="226"/>
      <c r="D653" s="227"/>
      <c r="E653" s="227"/>
      <c r="F653" s="226"/>
      <c r="G653" s="226"/>
      <c r="H653" s="226"/>
      <c r="I653" s="228"/>
      <c r="J653" s="229"/>
      <c r="K653" s="220"/>
    </row>
    <row r="654" spans="1:11" ht="12.75">
      <c r="A654" s="226"/>
      <c r="B654" s="226"/>
      <c r="C654" s="226"/>
      <c r="D654" s="227"/>
      <c r="E654" s="227"/>
      <c r="F654" s="226"/>
      <c r="G654" s="226"/>
      <c r="H654" s="226"/>
      <c r="I654" s="228"/>
      <c r="J654" s="229"/>
      <c r="K654" s="220"/>
    </row>
    <row r="655" spans="1:11" ht="12.75">
      <c r="A655" s="226"/>
      <c r="B655" s="226"/>
      <c r="C655" s="226"/>
      <c r="D655" s="227"/>
      <c r="E655" s="227"/>
      <c r="F655" s="226"/>
      <c r="G655" s="226"/>
      <c r="H655" s="226"/>
      <c r="I655" s="228"/>
      <c r="J655" s="229"/>
      <c r="K655" s="220"/>
    </row>
    <row r="656" spans="1:11" ht="12.75">
      <c r="A656" s="226"/>
      <c r="B656" s="226"/>
      <c r="C656" s="226"/>
      <c r="D656" s="227"/>
      <c r="E656" s="227"/>
      <c r="F656" s="226"/>
      <c r="G656" s="226"/>
      <c r="H656" s="226"/>
      <c r="I656" s="228"/>
      <c r="J656" s="229"/>
      <c r="K656" s="220"/>
    </row>
    <row r="657" spans="1:11" ht="12.75">
      <c r="A657" s="226"/>
      <c r="B657" s="226"/>
      <c r="C657" s="226"/>
      <c r="D657" s="227"/>
      <c r="E657" s="227"/>
      <c r="F657" s="226"/>
      <c r="G657" s="226"/>
      <c r="H657" s="226"/>
      <c r="I657" s="228"/>
      <c r="J657" s="229"/>
      <c r="K657" s="220"/>
    </row>
    <row r="658" spans="1:11" ht="12.75">
      <c r="A658" s="226"/>
      <c r="B658" s="226"/>
      <c r="C658" s="226"/>
      <c r="D658" s="227"/>
      <c r="E658" s="227"/>
      <c r="F658" s="226"/>
      <c r="G658" s="226"/>
      <c r="H658" s="226"/>
      <c r="I658" s="228"/>
      <c r="J658" s="229"/>
      <c r="K658" s="220"/>
    </row>
    <row r="659" spans="1:11" ht="12.75">
      <c r="A659" s="226"/>
      <c r="B659" s="226"/>
      <c r="C659" s="226"/>
      <c r="D659" s="227"/>
      <c r="E659" s="227"/>
      <c r="F659" s="226"/>
      <c r="G659" s="226"/>
      <c r="H659" s="226"/>
      <c r="I659" s="228"/>
      <c r="J659" s="229"/>
      <c r="K659" s="220"/>
    </row>
    <row r="660" spans="1:11" ht="12.75">
      <c r="A660" s="226"/>
      <c r="B660" s="226"/>
      <c r="C660" s="226"/>
      <c r="D660" s="227"/>
      <c r="E660" s="227"/>
      <c r="F660" s="226"/>
      <c r="G660" s="226"/>
      <c r="H660" s="226"/>
      <c r="I660" s="228"/>
      <c r="J660" s="229"/>
      <c r="K660" s="220"/>
    </row>
    <row r="661" spans="1:11" ht="12.75">
      <c r="A661" s="226"/>
      <c r="B661" s="226"/>
      <c r="C661" s="226"/>
      <c r="D661" s="227"/>
      <c r="E661" s="227"/>
      <c r="F661" s="226"/>
      <c r="G661" s="226"/>
      <c r="H661" s="226"/>
      <c r="I661" s="228"/>
      <c r="J661" s="229"/>
      <c r="K661" s="220"/>
    </row>
    <row r="662" spans="1:11" ht="12.75">
      <c r="A662" s="226"/>
      <c r="B662" s="226"/>
      <c r="C662" s="226"/>
      <c r="D662" s="227"/>
      <c r="E662" s="227"/>
      <c r="F662" s="226"/>
      <c r="G662" s="226"/>
      <c r="H662" s="226"/>
      <c r="I662" s="228"/>
      <c r="J662" s="229"/>
      <c r="K662" s="220"/>
    </row>
    <row r="663" spans="1:11" ht="12.75">
      <c r="A663" s="226"/>
      <c r="B663" s="226"/>
      <c r="C663" s="226"/>
      <c r="D663" s="227"/>
      <c r="E663" s="227"/>
      <c r="F663" s="226"/>
      <c r="G663" s="226"/>
      <c r="H663" s="226"/>
      <c r="I663" s="228"/>
      <c r="J663" s="229"/>
      <c r="K663" s="220"/>
    </row>
    <row r="664" spans="1:11" ht="12.75">
      <c r="A664" s="226"/>
      <c r="B664" s="226"/>
      <c r="C664" s="226"/>
      <c r="D664" s="227"/>
      <c r="E664" s="227"/>
      <c r="F664" s="226"/>
      <c r="G664" s="226"/>
      <c r="H664" s="226"/>
      <c r="I664" s="228"/>
      <c r="J664" s="229"/>
      <c r="K664" s="220"/>
    </row>
    <row r="665" spans="1:11" ht="12.75">
      <c r="A665" s="226"/>
      <c r="B665" s="226"/>
      <c r="C665" s="226"/>
      <c r="D665" s="227"/>
      <c r="E665" s="227"/>
      <c r="F665" s="226"/>
      <c r="G665" s="226"/>
      <c r="H665" s="226"/>
      <c r="I665" s="228"/>
      <c r="J665" s="229"/>
      <c r="K665" s="220"/>
    </row>
    <row r="666" spans="1:11" ht="12.75">
      <c r="A666" s="226"/>
      <c r="B666" s="226"/>
      <c r="C666" s="226"/>
      <c r="D666" s="227"/>
      <c r="E666" s="227"/>
      <c r="F666" s="226"/>
      <c r="G666" s="226"/>
      <c r="H666" s="226"/>
      <c r="I666" s="228"/>
      <c r="J666" s="229"/>
      <c r="K666" s="220"/>
    </row>
    <row r="667" spans="1:11" ht="12.75">
      <c r="A667" s="226"/>
      <c r="B667" s="226"/>
      <c r="C667" s="226"/>
      <c r="D667" s="227"/>
      <c r="E667" s="227"/>
      <c r="F667" s="226"/>
      <c r="G667" s="226"/>
      <c r="H667" s="226"/>
      <c r="I667" s="228"/>
      <c r="J667" s="229"/>
      <c r="K667" s="220"/>
    </row>
    <row r="668" spans="1:11" ht="12.75">
      <c r="A668" s="226"/>
      <c r="B668" s="226"/>
      <c r="C668" s="226"/>
      <c r="D668" s="227"/>
      <c r="E668" s="227"/>
      <c r="F668" s="226"/>
      <c r="G668" s="226"/>
      <c r="H668" s="226"/>
      <c r="I668" s="228"/>
      <c r="J668" s="229"/>
      <c r="K668" s="220"/>
    </row>
    <row r="669" spans="1:11" ht="12.75">
      <c r="A669" s="226"/>
      <c r="B669" s="226"/>
      <c r="C669" s="226"/>
      <c r="D669" s="227"/>
      <c r="E669" s="227"/>
      <c r="F669" s="226"/>
      <c r="G669" s="226"/>
      <c r="H669" s="226"/>
      <c r="I669" s="228"/>
      <c r="J669" s="229"/>
      <c r="K669" s="220"/>
    </row>
    <row r="670" spans="1:11" ht="12.75">
      <c r="A670" s="226"/>
      <c r="B670" s="226"/>
      <c r="C670" s="226"/>
      <c r="D670" s="227"/>
      <c r="E670" s="227"/>
      <c r="F670" s="226"/>
      <c r="G670" s="226"/>
      <c r="H670" s="226"/>
      <c r="I670" s="228"/>
      <c r="J670" s="229"/>
      <c r="K670" s="220"/>
    </row>
    <row r="671" spans="1:11" ht="12.75">
      <c r="A671" s="226"/>
      <c r="B671" s="226"/>
      <c r="C671" s="226"/>
      <c r="D671" s="227"/>
      <c r="E671" s="227"/>
      <c r="F671" s="226"/>
      <c r="G671" s="226"/>
      <c r="H671" s="226"/>
      <c r="I671" s="228"/>
      <c r="J671" s="229"/>
      <c r="K671" s="220"/>
    </row>
    <row r="672" spans="1:11" ht="12.75">
      <c r="A672" s="226"/>
      <c r="B672" s="226"/>
      <c r="C672" s="226"/>
      <c r="D672" s="227"/>
      <c r="E672" s="227"/>
      <c r="F672" s="226"/>
      <c r="G672" s="226"/>
      <c r="H672" s="226"/>
      <c r="I672" s="228"/>
      <c r="J672" s="229"/>
      <c r="K672" s="220"/>
    </row>
    <row r="673" spans="1:11" ht="12.75">
      <c r="A673" s="226"/>
      <c r="B673" s="226"/>
      <c r="C673" s="226"/>
      <c r="D673" s="227"/>
      <c r="E673" s="227"/>
      <c r="F673" s="226"/>
      <c r="G673" s="226"/>
      <c r="H673" s="226"/>
      <c r="I673" s="228"/>
      <c r="J673" s="229"/>
      <c r="K673" s="220"/>
    </row>
    <row r="674" spans="1:11" ht="12.75">
      <c r="A674" s="226"/>
      <c r="B674" s="226"/>
      <c r="C674" s="226"/>
      <c r="D674" s="227"/>
      <c r="E674" s="227"/>
      <c r="F674" s="226"/>
      <c r="G674" s="226"/>
      <c r="H674" s="226"/>
      <c r="I674" s="228"/>
      <c r="J674" s="229"/>
      <c r="K674" s="220"/>
    </row>
    <row r="675" spans="1:11" ht="12.75">
      <c r="A675" s="226"/>
      <c r="B675" s="226"/>
      <c r="C675" s="226"/>
      <c r="D675" s="227"/>
      <c r="E675" s="227"/>
      <c r="F675" s="226"/>
      <c r="G675" s="226"/>
      <c r="H675" s="226"/>
      <c r="I675" s="228"/>
      <c r="J675" s="229"/>
      <c r="K675" s="220"/>
    </row>
    <row r="676" spans="1:11" ht="12.75">
      <c r="A676" s="226"/>
      <c r="B676" s="226"/>
      <c r="C676" s="226"/>
      <c r="D676" s="227"/>
      <c r="E676" s="227"/>
      <c r="F676" s="226"/>
      <c r="G676" s="226"/>
      <c r="H676" s="226"/>
      <c r="I676" s="228"/>
      <c r="J676" s="229"/>
      <c r="K676" s="220"/>
    </row>
    <row r="677" spans="1:11" ht="12.75">
      <c r="A677" s="226"/>
      <c r="B677" s="226"/>
      <c r="C677" s="226"/>
      <c r="D677" s="227"/>
      <c r="E677" s="227"/>
      <c r="F677" s="226"/>
      <c r="G677" s="226"/>
      <c r="H677" s="226"/>
      <c r="I677" s="228"/>
      <c r="J677" s="229"/>
      <c r="K677" s="220"/>
    </row>
    <row r="678" spans="1:11" ht="12.75">
      <c r="A678" s="226"/>
      <c r="B678" s="226"/>
      <c r="C678" s="226"/>
      <c r="D678" s="227"/>
      <c r="E678" s="227"/>
      <c r="F678" s="226"/>
      <c r="G678" s="226"/>
      <c r="H678" s="226"/>
      <c r="I678" s="228"/>
      <c r="J678" s="229"/>
      <c r="K678" s="220"/>
    </row>
    <row r="679" spans="1:11" ht="12.75">
      <c r="A679" s="226"/>
      <c r="B679" s="226"/>
      <c r="C679" s="226"/>
      <c r="D679" s="227"/>
      <c r="E679" s="227"/>
      <c r="F679" s="226"/>
      <c r="G679" s="226"/>
      <c r="H679" s="226"/>
      <c r="I679" s="228"/>
      <c r="J679" s="229"/>
      <c r="K679" s="220"/>
    </row>
    <row r="680" spans="1:11" ht="12.75">
      <c r="A680" s="226"/>
      <c r="B680" s="226"/>
      <c r="C680" s="226"/>
      <c r="D680" s="227"/>
      <c r="E680" s="227"/>
      <c r="F680" s="226"/>
      <c r="G680" s="226"/>
      <c r="H680" s="226"/>
      <c r="I680" s="228"/>
      <c r="J680" s="229"/>
      <c r="K680" s="220"/>
    </row>
    <row r="681" spans="1:11" ht="12.75">
      <c r="A681" s="226"/>
      <c r="B681" s="226"/>
      <c r="C681" s="226"/>
      <c r="D681" s="227"/>
      <c r="E681" s="227"/>
      <c r="F681" s="226"/>
      <c r="G681" s="226"/>
      <c r="H681" s="226"/>
      <c r="I681" s="228"/>
      <c r="J681" s="229"/>
      <c r="K681" s="220"/>
    </row>
    <row r="682" spans="1:11" ht="12.75">
      <c r="A682" s="226"/>
      <c r="B682" s="226"/>
      <c r="C682" s="226"/>
      <c r="D682" s="227"/>
      <c r="E682" s="227"/>
      <c r="F682" s="226"/>
      <c r="G682" s="226"/>
      <c r="H682" s="226"/>
      <c r="I682" s="228"/>
      <c r="J682" s="229"/>
      <c r="K682" s="220"/>
    </row>
    <row r="683" spans="1:11" ht="12.75">
      <c r="A683" s="226"/>
      <c r="B683" s="226"/>
      <c r="C683" s="226"/>
      <c r="D683" s="227"/>
      <c r="E683" s="227"/>
      <c r="F683" s="226"/>
      <c r="G683" s="226"/>
      <c r="H683" s="226"/>
      <c r="I683" s="228"/>
      <c r="J683" s="229"/>
      <c r="K683" s="220"/>
    </row>
    <row r="684" spans="1:11" ht="12.75">
      <c r="A684" s="226"/>
      <c r="B684" s="226"/>
      <c r="C684" s="226"/>
      <c r="D684" s="227"/>
      <c r="E684" s="227"/>
      <c r="F684" s="226"/>
      <c r="G684" s="226"/>
      <c r="H684" s="226"/>
      <c r="I684" s="228"/>
      <c r="J684" s="229"/>
      <c r="K684" s="220"/>
    </row>
    <row r="685" spans="1:11" ht="12.75">
      <c r="A685" s="226"/>
      <c r="B685" s="226"/>
      <c r="C685" s="226"/>
      <c r="D685" s="227"/>
      <c r="E685" s="227"/>
      <c r="F685" s="226"/>
      <c r="G685" s="226"/>
      <c r="H685" s="226"/>
      <c r="I685" s="228"/>
      <c r="J685" s="229"/>
      <c r="K685" s="220"/>
    </row>
    <row r="686" spans="1:11" ht="12.75">
      <c r="A686" s="226"/>
      <c r="B686" s="226"/>
      <c r="C686" s="226"/>
      <c r="D686" s="227"/>
      <c r="E686" s="227"/>
      <c r="F686" s="226"/>
      <c r="G686" s="226"/>
      <c r="H686" s="226"/>
      <c r="I686" s="228"/>
      <c r="J686" s="229"/>
      <c r="K686" s="220"/>
    </row>
    <row r="687" spans="1:11" ht="12.75">
      <c r="A687" s="226"/>
      <c r="B687" s="226"/>
      <c r="C687" s="226"/>
      <c r="D687" s="227"/>
      <c r="E687" s="227"/>
      <c r="F687" s="226"/>
      <c r="G687" s="226"/>
      <c r="H687" s="226"/>
      <c r="I687" s="228"/>
      <c r="J687" s="229"/>
      <c r="K687" s="220"/>
    </row>
    <row r="688" spans="1:11" ht="12.75">
      <c r="A688" s="226"/>
      <c r="B688" s="226"/>
      <c r="C688" s="226"/>
      <c r="D688" s="227"/>
      <c r="E688" s="227"/>
      <c r="F688" s="226"/>
      <c r="G688" s="226"/>
      <c r="H688" s="226"/>
      <c r="I688" s="228"/>
      <c r="J688" s="229"/>
      <c r="K688" s="220"/>
    </row>
    <row r="689" spans="1:11" ht="12.75">
      <c r="A689" s="226"/>
      <c r="B689" s="226"/>
      <c r="C689" s="226"/>
      <c r="D689" s="227"/>
      <c r="E689" s="227"/>
      <c r="F689" s="226"/>
      <c r="G689" s="226"/>
      <c r="H689" s="226"/>
      <c r="I689" s="228"/>
      <c r="J689" s="229"/>
      <c r="K689" s="220"/>
    </row>
    <row r="690" spans="1:11" ht="12.75">
      <c r="A690" s="226"/>
      <c r="B690" s="226"/>
      <c r="C690" s="226"/>
      <c r="D690" s="227"/>
      <c r="E690" s="227"/>
      <c r="F690" s="226"/>
      <c r="G690" s="226"/>
      <c r="H690" s="226"/>
      <c r="I690" s="228"/>
      <c r="J690" s="229"/>
      <c r="K690" s="220"/>
    </row>
    <row r="691" spans="1:11" ht="12.75">
      <c r="A691" s="226"/>
      <c r="B691" s="226"/>
      <c r="C691" s="226"/>
      <c r="D691" s="227"/>
      <c r="E691" s="227"/>
      <c r="F691" s="226"/>
      <c r="G691" s="226"/>
      <c r="H691" s="226"/>
      <c r="I691" s="228"/>
      <c r="J691" s="229"/>
      <c r="K691" s="220"/>
    </row>
    <row r="692" spans="1:11" ht="12.75">
      <c r="A692" s="226"/>
      <c r="B692" s="226"/>
      <c r="C692" s="226"/>
      <c r="D692" s="227"/>
      <c r="E692" s="227"/>
      <c r="F692" s="226"/>
      <c r="G692" s="226"/>
      <c r="H692" s="226"/>
      <c r="I692" s="228"/>
      <c r="J692" s="229"/>
      <c r="K692" s="220"/>
    </row>
    <row r="693" spans="1:11" ht="12.75">
      <c r="A693" s="226"/>
      <c r="B693" s="226"/>
      <c r="C693" s="226"/>
      <c r="D693" s="227"/>
      <c r="E693" s="227"/>
      <c r="F693" s="226"/>
      <c r="G693" s="226"/>
      <c r="H693" s="226"/>
      <c r="I693" s="228"/>
      <c r="J693" s="229"/>
      <c r="K693" s="220"/>
    </row>
    <row r="694" spans="1:11" ht="12.75">
      <c r="A694" s="226"/>
      <c r="B694" s="226"/>
      <c r="C694" s="226"/>
      <c r="D694" s="227"/>
      <c r="E694" s="227"/>
      <c r="F694" s="226"/>
      <c r="G694" s="226"/>
      <c r="H694" s="226"/>
      <c r="I694" s="228"/>
      <c r="J694" s="229"/>
      <c r="K694" s="220"/>
    </row>
    <row r="695" spans="1:11" ht="12.75">
      <c r="A695" s="226"/>
      <c r="B695" s="226"/>
      <c r="C695" s="226"/>
      <c r="D695" s="227"/>
      <c r="E695" s="227"/>
      <c r="F695" s="226"/>
      <c r="G695" s="226"/>
      <c r="H695" s="226"/>
      <c r="I695" s="228"/>
      <c r="J695" s="229"/>
      <c r="K695" s="220"/>
    </row>
    <row r="696" spans="1:11" ht="12.75">
      <c r="A696" s="226"/>
      <c r="B696" s="226"/>
      <c r="C696" s="226"/>
      <c r="D696" s="227"/>
      <c r="E696" s="227"/>
      <c r="F696" s="226"/>
      <c r="G696" s="226"/>
      <c r="H696" s="226"/>
      <c r="I696" s="228"/>
      <c r="J696" s="229"/>
      <c r="K696" s="220"/>
    </row>
    <row r="697" spans="1:11" ht="12.75">
      <c r="A697" s="226"/>
      <c r="B697" s="226"/>
      <c r="C697" s="226"/>
      <c r="D697" s="227"/>
      <c r="E697" s="227"/>
      <c r="F697" s="226"/>
      <c r="G697" s="226"/>
      <c r="H697" s="226"/>
      <c r="I697" s="228"/>
      <c r="J697" s="229"/>
      <c r="K697" s="220"/>
    </row>
    <row r="698" spans="1:11" ht="12.75">
      <c r="A698" s="226"/>
      <c r="B698" s="226"/>
      <c r="C698" s="226"/>
      <c r="D698" s="227"/>
      <c r="E698" s="227"/>
      <c r="F698" s="226"/>
      <c r="G698" s="226"/>
      <c r="H698" s="226"/>
      <c r="I698" s="228"/>
      <c r="J698" s="229"/>
      <c r="K698" s="220"/>
    </row>
    <row r="699" spans="1:11" ht="12.75">
      <c r="A699" s="226"/>
      <c r="B699" s="226"/>
      <c r="C699" s="226"/>
      <c r="D699" s="227"/>
      <c r="E699" s="227"/>
      <c r="F699" s="226"/>
      <c r="G699" s="226"/>
      <c r="H699" s="226"/>
      <c r="I699" s="228"/>
      <c r="J699" s="229"/>
      <c r="K699" s="220"/>
    </row>
    <row r="700" spans="1:11" ht="12.75">
      <c r="A700" s="226"/>
      <c r="B700" s="226"/>
      <c r="C700" s="226"/>
      <c r="D700" s="227"/>
      <c r="E700" s="227"/>
      <c r="F700" s="226"/>
      <c r="G700" s="226"/>
      <c r="H700" s="226"/>
      <c r="I700" s="228"/>
      <c r="J700" s="229"/>
      <c r="K700" s="220"/>
    </row>
    <row r="701" spans="1:11" ht="12.75">
      <c r="A701" s="226"/>
      <c r="B701" s="226"/>
      <c r="C701" s="226"/>
      <c r="D701" s="227"/>
      <c r="E701" s="227"/>
      <c r="F701" s="226"/>
      <c r="G701" s="226"/>
      <c r="H701" s="226"/>
      <c r="I701" s="228"/>
      <c r="J701" s="229"/>
      <c r="K701" s="220"/>
    </row>
    <row r="702" spans="1:11" ht="12.75">
      <c r="A702" s="226"/>
      <c r="B702" s="226"/>
      <c r="C702" s="226"/>
      <c r="D702" s="227"/>
      <c r="E702" s="227"/>
      <c r="F702" s="226"/>
      <c r="G702" s="226"/>
      <c r="H702" s="226"/>
      <c r="I702" s="228"/>
      <c r="J702" s="229"/>
      <c r="K702" s="220"/>
    </row>
    <row r="703" spans="1:11" ht="12.75">
      <c r="A703" s="226"/>
      <c r="B703" s="226"/>
      <c r="C703" s="226"/>
      <c r="D703" s="227"/>
      <c r="E703" s="227"/>
      <c r="F703" s="226"/>
      <c r="G703" s="226"/>
      <c r="H703" s="226"/>
      <c r="I703" s="228"/>
      <c r="J703" s="229"/>
      <c r="K703" s="220"/>
    </row>
    <row r="704" spans="1:11" ht="12.75">
      <c r="A704" s="226"/>
      <c r="B704" s="226"/>
      <c r="C704" s="226"/>
      <c r="D704" s="227"/>
      <c r="E704" s="227"/>
      <c r="F704" s="226"/>
      <c r="G704" s="226"/>
      <c r="H704" s="226"/>
      <c r="I704" s="228"/>
      <c r="J704" s="229"/>
      <c r="K704" s="220"/>
    </row>
    <row r="705" spans="1:11" ht="12.75">
      <c r="A705" s="226"/>
      <c r="B705" s="226"/>
      <c r="C705" s="226"/>
      <c r="D705" s="227"/>
      <c r="E705" s="227"/>
      <c r="F705" s="226"/>
      <c r="G705" s="226"/>
      <c r="H705" s="226"/>
      <c r="I705" s="228"/>
      <c r="J705" s="229"/>
      <c r="K705" s="220"/>
    </row>
    <row r="706" spans="1:11" ht="12.75">
      <c r="A706" s="226"/>
      <c r="B706" s="226"/>
      <c r="C706" s="226"/>
      <c r="D706" s="227"/>
      <c r="E706" s="227"/>
      <c r="F706" s="226"/>
      <c r="G706" s="226"/>
      <c r="H706" s="226"/>
      <c r="I706" s="228"/>
      <c r="J706" s="229"/>
      <c r="K706" s="220"/>
    </row>
    <row r="707" spans="1:11" ht="12.75">
      <c r="A707" s="226"/>
      <c r="B707" s="226"/>
      <c r="C707" s="226"/>
      <c r="D707" s="227"/>
      <c r="E707" s="227"/>
      <c r="F707" s="226"/>
      <c r="G707" s="226"/>
      <c r="H707" s="226"/>
      <c r="I707" s="228"/>
      <c r="J707" s="229"/>
      <c r="K707" s="220"/>
    </row>
    <row r="708" spans="1:11" ht="12.75">
      <c r="A708" s="226"/>
      <c r="B708" s="226"/>
      <c r="C708" s="226"/>
      <c r="D708" s="227"/>
      <c r="E708" s="227"/>
      <c r="F708" s="226"/>
      <c r="G708" s="226"/>
      <c r="H708" s="226"/>
      <c r="I708" s="228"/>
      <c r="J708" s="229"/>
      <c r="K708" s="220"/>
    </row>
    <row r="709" spans="1:11" ht="12.75">
      <c r="A709" s="226"/>
      <c r="B709" s="226"/>
      <c r="C709" s="226"/>
      <c r="D709" s="227"/>
      <c r="E709" s="227"/>
      <c r="F709" s="226"/>
      <c r="G709" s="226"/>
      <c r="H709" s="226"/>
      <c r="I709" s="228"/>
      <c r="J709" s="229"/>
      <c r="K709" s="220"/>
    </row>
    <row r="710" spans="1:11" ht="12.75">
      <c r="A710" s="226"/>
      <c r="B710" s="226"/>
      <c r="C710" s="226"/>
      <c r="D710" s="227"/>
      <c r="E710" s="227"/>
      <c r="F710" s="226"/>
      <c r="G710" s="226"/>
      <c r="H710" s="226"/>
      <c r="I710" s="228"/>
      <c r="J710" s="229"/>
      <c r="K710" s="220"/>
    </row>
    <row r="711" spans="1:11" ht="12.75">
      <c r="A711" s="226"/>
      <c r="B711" s="226"/>
      <c r="C711" s="226"/>
      <c r="D711" s="227"/>
      <c r="E711" s="227"/>
      <c r="F711" s="226"/>
      <c r="G711" s="226"/>
      <c r="H711" s="226"/>
      <c r="I711" s="228"/>
      <c r="J711" s="229"/>
      <c r="K711" s="220"/>
    </row>
    <row r="712" spans="1:11" ht="12.75">
      <c r="A712" s="226"/>
      <c r="B712" s="226"/>
      <c r="C712" s="226"/>
      <c r="D712" s="227"/>
      <c r="E712" s="227"/>
      <c r="F712" s="226"/>
      <c r="G712" s="226"/>
      <c r="H712" s="226"/>
      <c r="I712" s="228"/>
      <c r="J712" s="229"/>
      <c r="K712" s="220"/>
    </row>
    <row r="713" spans="1:11" ht="12.75">
      <c r="A713" s="226"/>
      <c r="B713" s="226"/>
      <c r="C713" s="226"/>
      <c r="D713" s="227"/>
      <c r="E713" s="227"/>
      <c r="F713" s="226"/>
      <c r="G713" s="226"/>
      <c r="H713" s="226"/>
      <c r="I713" s="228"/>
      <c r="J713" s="229"/>
      <c r="K713" s="220"/>
    </row>
    <row r="714" spans="1:11" ht="12.75">
      <c r="A714" s="226"/>
      <c r="B714" s="226"/>
      <c r="C714" s="226"/>
      <c r="D714" s="227"/>
      <c r="E714" s="227"/>
      <c r="F714" s="226"/>
      <c r="G714" s="226"/>
      <c r="H714" s="226"/>
      <c r="I714" s="228"/>
      <c r="J714" s="229"/>
      <c r="K714" s="220"/>
    </row>
    <row r="715" spans="1:11" ht="12.75">
      <c r="A715" s="226"/>
      <c r="B715" s="226"/>
      <c r="C715" s="226"/>
      <c r="D715" s="227"/>
      <c r="E715" s="227"/>
      <c r="F715" s="226"/>
      <c r="G715" s="226"/>
      <c r="H715" s="226"/>
      <c r="I715" s="228"/>
      <c r="J715" s="229"/>
      <c r="K715" s="220"/>
    </row>
    <row r="716" spans="1:11" ht="12.75">
      <c r="A716" s="226"/>
      <c r="B716" s="226"/>
      <c r="C716" s="226"/>
      <c r="D716" s="227"/>
      <c r="E716" s="227"/>
      <c r="F716" s="226"/>
      <c r="G716" s="226"/>
      <c r="H716" s="226"/>
      <c r="I716" s="228"/>
      <c r="J716" s="229"/>
      <c r="K716" s="220"/>
    </row>
    <row r="717" spans="1:11" ht="12.75">
      <c r="A717" s="226"/>
      <c r="B717" s="226"/>
      <c r="C717" s="226"/>
      <c r="D717" s="227"/>
      <c r="E717" s="227"/>
      <c r="F717" s="226"/>
      <c r="G717" s="226"/>
      <c r="H717" s="226"/>
      <c r="I717" s="228"/>
      <c r="J717" s="229"/>
      <c r="K717" s="220"/>
    </row>
    <row r="718" spans="1:11" ht="12.75">
      <c r="A718" s="226"/>
      <c r="B718" s="226"/>
      <c r="C718" s="226"/>
      <c r="D718" s="227"/>
      <c r="E718" s="227"/>
      <c r="F718" s="226"/>
      <c r="G718" s="226"/>
      <c r="H718" s="226"/>
      <c r="I718" s="228"/>
      <c r="J718" s="229"/>
      <c r="K718" s="220"/>
    </row>
    <row r="719" spans="1:11" ht="12.75">
      <c r="A719" s="226"/>
      <c r="B719" s="226"/>
      <c r="C719" s="226"/>
      <c r="D719" s="227"/>
      <c r="E719" s="227"/>
      <c r="F719" s="226"/>
      <c r="G719" s="226"/>
      <c r="H719" s="226"/>
      <c r="I719" s="228"/>
      <c r="J719" s="229"/>
      <c r="K719" s="220"/>
    </row>
    <row r="720" spans="1:11" ht="12.75">
      <c r="A720" s="226"/>
      <c r="B720" s="226"/>
      <c r="C720" s="226"/>
      <c r="D720" s="227"/>
      <c r="E720" s="227"/>
      <c r="F720" s="226"/>
      <c r="G720" s="226"/>
      <c r="H720" s="226"/>
      <c r="I720" s="228"/>
      <c r="J720" s="229"/>
      <c r="K720" s="220"/>
    </row>
    <row r="721" spans="1:11" ht="12.75">
      <c r="A721" s="226"/>
      <c r="B721" s="226"/>
      <c r="C721" s="226"/>
      <c r="D721" s="227"/>
      <c r="E721" s="227"/>
      <c r="F721" s="226"/>
      <c r="G721" s="226"/>
      <c r="H721" s="226"/>
      <c r="I721" s="228"/>
      <c r="J721" s="229"/>
      <c r="K721" s="220"/>
    </row>
    <row r="722" spans="1:11" ht="12.75">
      <c r="A722" s="226"/>
      <c r="B722" s="226"/>
      <c r="C722" s="226"/>
      <c r="D722" s="227"/>
      <c r="E722" s="227"/>
      <c r="F722" s="226"/>
      <c r="G722" s="226"/>
      <c r="H722" s="226"/>
      <c r="I722" s="228"/>
      <c r="J722" s="229"/>
      <c r="K722" s="220"/>
    </row>
    <row r="723" spans="1:11" ht="12.75">
      <c r="A723" s="226"/>
      <c r="B723" s="226"/>
      <c r="C723" s="226"/>
      <c r="D723" s="227"/>
      <c r="E723" s="227"/>
      <c r="F723" s="226"/>
      <c r="G723" s="226"/>
      <c r="H723" s="226"/>
      <c r="I723" s="228"/>
      <c r="J723" s="229"/>
      <c r="K723" s="220"/>
    </row>
    <row r="724" spans="1:11" ht="12.75">
      <c r="A724" s="226"/>
      <c r="B724" s="226"/>
      <c r="C724" s="226"/>
      <c r="D724" s="227"/>
      <c r="E724" s="227"/>
      <c r="F724" s="226"/>
      <c r="G724" s="226"/>
      <c r="H724" s="226"/>
      <c r="I724" s="228"/>
      <c r="J724" s="229"/>
      <c r="K724" s="220"/>
    </row>
    <row r="725" spans="1:11" ht="12.75">
      <c r="A725" s="226"/>
      <c r="B725" s="226"/>
      <c r="C725" s="226"/>
      <c r="D725" s="227"/>
      <c r="E725" s="227"/>
      <c r="F725" s="226"/>
      <c r="G725" s="226"/>
      <c r="H725" s="226"/>
      <c r="I725" s="228"/>
      <c r="J725" s="229"/>
      <c r="K725" s="220"/>
    </row>
    <row r="726" spans="1:11" ht="12.75">
      <c r="A726" s="226"/>
      <c r="B726" s="226"/>
      <c r="C726" s="226"/>
      <c r="D726" s="227"/>
      <c r="E726" s="227"/>
      <c r="F726" s="226"/>
      <c r="G726" s="226"/>
      <c r="H726" s="226"/>
      <c r="I726" s="228"/>
      <c r="J726" s="229"/>
      <c r="K726" s="220"/>
    </row>
    <row r="727" spans="1:11" ht="12.75">
      <c r="A727" s="226"/>
      <c r="B727" s="226"/>
      <c r="C727" s="226"/>
      <c r="D727" s="227"/>
      <c r="E727" s="227"/>
      <c r="F727" s="226"/>
      <c r="G727" s="226"/>
      <c r="H727" s="226"/>
      <c r="I727" s="228"/>
      <c r="J727" s="229"/>
      <c r="K727" s="220"/>
    </row>
    <row r="728" spans="1:11" ht="12.75">
      <c r="A728" s="226"/>
      <c r="B728" s="226"/>
      <c r="C728" s="226"/>
      <c r="D728" s="227"/>
      <c r="E728" s="227"/>
      <c r="F728" s="226"/>
      <c r="G728" s="226"/>
      <c r="H728" s="226"/>
      <c r="I728" s="228"/>
      <c r="J728" s="229"/>
      <c r="K728" s="220"/>
    </row>
    <row r="729" spans="1:11" ht="12.75">
      <c r="A729" s="226"/>
      <c r="B729" s="226"/>
      <c r="C729" s="226"/>
      <c r="D729" s="227"/>
      <c r="E729" s="227"/>
      <c r="F729" s="226"/>
      <c r="G729" s="226"/>
      <c r="H729" s="226"/>
      <c r="I729" s="228"/>
      <c r="J729" s="229"/>
      <c r="K729" s="220"/>
    </row>
    <row r="730" spans="1:11" ht="12.75">
      <c r="A730" s="226"/>
      <c r="B730" s="226"/>
      <c r="C730" s="226"/>
      <c r="D730" s="227"/>
      <c r="E730" s="227"/>
      <c r="F730" s="226"/>
      <c r="G730" s="226"/>
      <c r="H730" s="226"/>
      <c r="I730" s="228"/>
      <c r="J730" s="229"/>
      <c r="K730" s="220"/>
    </row>
    <row r="731" spans="1:11" ht="12.75">
      <c r="A731" s="226"/>
      <c r="B731" s="226"/>
      <c r="C731" s="226"/>
      <c r="D731" s="227"/>
      <c r="E731" s="227"/>
      <c r="F731" s="226"/>
      <c r="G731" s="226"/>
      <c r="H731" s="226"/>
      <c r="I731" s="228"/>
      <c r="J731" s="229"/>
      <c r="K731" s="220"/>
    </row>
    <row r="732" spans="1:11" ht="12.75">
      <c r="A732" s="226"/>
      <c r="B732" s="226"/>
      <c r="C732" s="226"/>
      <c r="D732" s="227"/>
      <c r="E732" s="227"/>
      <c r="F732" s="226"/>
      <c r="G732" s="226"/>
      <c r="H732" s="226"/>
      <c r="I732" s="228"/>
      <c r="J732" s="229"/>
      <c r="K732" s="220"/>
    </row>
    <row r="733" spans="1:11" ht="12.75">
      <c r="A733" s="226"/>
      <c r="B733" s="226"/>
      <c r="C733" s="226"/>
      <c r="D733" s="227"/>
      <c r="E733" s="227"/>
      <c r="F733" s="226"/>
      <c r="G733" s="226"/>
      <c r="H733" s="226"/>
      <c r="I733" s="228"/>
      <c r="J733" s="229"/>
      <c r="K733" s="220"/>
    </row>
    <row r="734" spans="1:11" ht="12.75">
      <c r="A734" s="226"/>
      <c r="B734" s="226"/>
      <c r="C734" s="226"/>
      <c r="D734" s="227"/>
      <c r="E734" s="227"/>
      <c r="F734" s="226"/>
      <c r="G734" s="226"/>
      <c r="H734" s="226"/>
      <c r="I734" s="228"/>
      <c r="J734" s="229"/>
      <c r="K734" s="220"/>
    </row>
    <row r="735" spans="1:11" ht="12.75">
      <c r="A735" s="226"/>
      <c r="B735" s="226"/>
      <c r="C735" s="226"/>
      <c r="D735" s="227"/>
      <c r="E735" s="227"/>
      <c r="F735" s="226"/>
      <c r="G735" s="226"/>
      <c r="H735" s="226"/>
      <c r="I735" s="228"/>
      <c r="J735" s="229"/>
      <c r="K735" s="220"/>
    </row>
    <row r="736" spans="1:11" ht="12.75">
      <c r="A736" s="226"/>
      <c r="B736" s="226"/>
      <c r="C736" s="226"/>
      <c r="D736" s="227"/>
      <c r="E736" s="227"/>
      <c r="F736" s="226"/>
      <c r="G736" s="226"/>
      <c r="H736" s="226"/>
      <c r="I736" s="228"/>
      <c r="J736" s="229"/>
      <c r="K736" s="220"/>
    </row>
    <row r="737" spans="1:11" ht="12.75">
      <c r="A737" s="226"/>
      <c r="B737" s="226"/>
      <c r="C737" s="226"/>
      <c r="D737" s="227"/>
      <c r="E737" s="227"/>
      <c r="F737" s="226"/>
      <c r="G737" s="226"/>
      <c r="H737" s="226"/>
      <c r="I737" s="228"/>
      <c r="J737" s="229"/>
      <c r="K737" s="220"/>
    </row>
    <row r="738" spans="1:11" ht="12.75">
      <c r="A738" s="226"/>
      <c r="B738" s="226"/>
      <c r="C738" s="226"/>
      <c r="D738" s="227"/>
      <c r="E738" s="227"/>
      <c r="F738" s="226"/>
      <c r="G738" s="226"/>
      <c r="H738" s="226"/>
      <c r="I738" s="228"/>
      <c r="J738" s="229"/>
      <c r="K738" s="220"/>
    </row>
    <row r="739" spans="1:11" ht="12.75">
      <c r="A739" s="226"/>
      <c r="B739" s="226"/>
      <c r="C739" s="226"/>
      <c r="D739" s="227"/>
      <c r="E739" s="227"/>
      <c r="F739" s="226"/>
      <c r="G739" s="226"/>
      <c r="H739" s="226"/>
      <c r="I739" s="228"/>
      <c r="J739" s="229"/>
      <c r="K739" s="220"/>
    </row>
    <row r="740" spans="1:11" ht="12.75">
      <c r="A740" s="226"/>
      <c r="B740" s="226"/>
      <c r="C740" s="226"/>
      <c r="D740" s="227"/>
      <c r="E740" s="227"/>
      <c r="F740" s="226"/>
      <c r="G740" s="226"/>
      <c r="H740" s="226"/>
      <c r="I740" s="228"/>
      <c r="J740" s="229"/>
      <c r="K740" s="220"/>
    </row>
    <row r="741" spans="1:11" ht="12.75">
      <c r="A741" s="226"/>
      <c r="B741" s="226"/>
      <c r="C741" s="226"/>
      <c r="D741" s="227"/>
      <c r="E741" s="227"/>
      <c r="F741" s="226"/>
      <c r="G741" s="226"/>
      <c r="H741" s="226"/>
      <c r="I741" s="228"/>
      <c r="J741" s="229"/>
      <c r="K741" s="220"/>
    </row>
    <row r="742" spans="1:11" ht="12.75">
      <c r="A742" s="226"/>
      <c r="B742" s="226"/>
      <c r="C742" s="226"/>
      <c r="D742" s="227"/>
      <c r="E742" s="227"/>
      <c r="F742" s="226"/>
      <c r="G742" s="226"/>
      <c r="H742" s="226"/>
      <c r="I742" s="228"/>
      <c r="J742" s="229"/>
      <c r="K742" s="220"/>
    </row>
    <row r="743" spans="1:11" ht="12.75">
      <c r="A743" s="226"/>
      <c r="B743" s="226"/>
      <c r="C743" s="226"/>
      <c r="D743" s="227"/>
      <c r="E743" s="227"/>
      <c r="F743" s="226"/>
      <c r="G743" s="226"/>
      <c r="H743" s="226"/>
      <c r="I743" s="228"/>
      <c r="J743" s="229"/>
      <c r="K743" s="220"/>
    </row>
    <row r="744" spans="1:11" ht="12.75">
      <c r="A744" s="226"/>
      <c r="B744" s="226"/>
      <c r="C744" s="226"/>
      <c r="D744" s="227"/>
      <c r="E744" s="227"/>
      <c r="F744" s="226"/>
      <c r="G744" s="226"/>
      <c r="H744" s="226"/>
      <c r="I744" s="228"/>
      <c r="J744" s="229"/>
      <c r="K744" s="220"/>
    </row>
    <row r="745" spans="1:11" ht="12.75">
      <c r="A745" s="226"/>
      <c r="B745" s="226"/>
      <c r="C745" s="226"/>
      <c r="D745" s="227"/>
      <c r="E745" s="227"/>
      <c r="F745" s="226"/>
      <c r="G745" s="226"/>
      <c r="H745" s="226"/>
      <c r="I745" s="228"/>
      <c r="J745" s="229"/>
      <c r="K745" s="220"/>
    </row>
    <row r="746" spans="1:11" ht="12.75">
      <c r="A746" s="226"/>
      <c r="B746" s="226"/>
      <c r="C746" s="226"/>
      <c r="D746" s="227"/>
      <c r="E746" s="227"/>
      <c r="F746" s="226"/>
      <c r="G746" s="226"/>
      <c r="H746" s="226"/>
      <c r="I746" s="228"/>
      <c r="J746" s="229"/>
      <c r="K746" s="220"/>
    </row>
    <row r="747" spans="1:11" ht="12.75">
      <c r="A747" s="226"/>
      <c r="B747" s="226"/>
      <c r="C747" s="226"/>
      <c r="D747" s="227"/>
      <c r="E747" s="227"/>
      <c r="F747" s="226"/>
      <c r="G747" s="226"/>
      <c r="H747" s="226"/>
      <c r="I747" s="228"/>
      <c r="J747" s="229"/>
      <c r="K747" s="220"/>
    </row>
    <row r="748" spans="1:11" ht="12.75">
      <c r="A748" s="226"/>
      <c r="B748" s="226"/>
      <c r="C748" s="226"/>
      <c r="D748" s="227"/>
      <c r="E748" s="227"/>
      <c r="F748" s="226"/>
      <c r="G748" s="226"/>
      <c r="H748" s="226"/>
      <c r="I748" s="228"/>
      <c r="J748" s="229"/>
      <c r="K748" s="220"/>
    </row>
    <row r="749" spans="1:11" ht="12.75">
      <c r="A749" s="226"/>
      <c r="B749" s="226"/>
      <c r="C749" s="226"/>
      <c r="D749" s="227"/>
      <c r="E749" s="227"/>
      <c r="F749" s="226"/>
      <c r="G749" s="226"/>
      <c r="H749" s="226"/>
      <c r="I749" s="228"/>
      <c r="J749" s="229"/>
      <c r="K749" s="220"/>
    </row>
    <row r="750" spans="1:11" ht="12.75">
      <c r="A750" s="226"/>
      <c r="B750" s="226"/>
      <c r="C750" s="226"/>
      <c r="D750" s="227"/>
      <c r="E750" s="227"/>
      <c r="F750" s="226"/>
      <c r="G750" s="226"/>
      <c r="H750" s="226"/>
      <c r="I750" s="228"/>
      <c r="J750" s="229"/>
      <c r="K750" s="220"/>
    </row>
    <row r="751" spans="1:11" ht="12.75">
      <c r="A751" s="226"/>
      <c r="B751" s="226"/>
      <c r="C751" s="226"/>
      <c r="D751" s="227"/>
      <c r="E751" s="227"/>
      <c r="F751" s="226"/>
      <c r="G751" s="226"/>
      <c r="H751" s="226"/>
      <c r="I751" s="228"/>
      <c r="J751" s="229"/>
      <c r="K751" s="220"/>
    </row>
    <row r="752" spans="1:11" ht="12.75">
      <c r="A752" s="226"/>
      <c r="B752" s="226"/>
      <c r="C752" s="226"/>
      <c r="D752" s="227"/>
      <c r="E752" s="227"/>
      <c r="F752" s="226"/>
      <c r="G752" s="226"/>
      <c r="H752" s="226"/>
      <c r="I752" s="228"/>
      <c r="J752" s="229"/>
      <c r="K752" s="220"/>
    </row>
    <row r="753" spans="1:11" ht="12.75">
      <c r="A753" s="226"/>
      <c r="B753" s="226"/>
      <c r="C753" s="226"/>
      <c r="D753" s="227"/>
      <c r="E753" s="227"/>
      <c r="F753" s="226"/>
      <c r="G753" s="226"/>
      <c r="H753" s="226"/>
      <c r="I753" s="228"/>
      <c r="J753" s="229"/>
      <c r="K753" s="220"/>
    </row>
    <row r="754" spans="1:11" ht="12.75">
      <c r="A754" s="226"/>
      <c r="B754" s="226"/>
      <c r="C754" s="226"/>
      <c r="D754" s="227"/>
      <c r="E754" s="227"/>
      <c r="F754" s="226"/>
      <c r="G754" s="226"/>
      <c r="H754" s="226"/>
      <c r="I754" s="228"/>
      <c r="J754" s="229"/>
      <c r="K754" s="220"/>
    </row>
    <row r="755" spans="1:11" ht="12.75">
      <c r="A755" s="226"/>
      <c r="B755" s="226"/>
      <c r="C755" s="226"/>
      <c r="D755" s="227"/>
      <c r="E755" s="227"/>
      <c r="F755" s="226"/>
      <c r="G755" s="226"/>
      <c r="H755" s="226"/>
      <c r="I755" s="228"/>
      <c r="J755" s="229"/>
      <c r="K755" s="220"/>
    </row>
    <row r="756" spans="1:11" ht="12.75">
      <c r="A756" s="226"/>
      <c r="B756" s="226"/>
      <c r="C756" s="226"/>
      <c r="D756" s="227"/>
      <c r="E756" s="227"/>
      <c r="F756" s="226"/>
      <c r="G756" s="226"/>
      <c r="H756" s="226"/>
      <c r="I756" s="228"/>
      <c r="J756" s="229"/>
      <c r="K756" s="220"/>
    </row>
    <row r="757" spans="1:11" ht="12.75">
      <c r="A757" s="226"/>
      <c r="B757" s="226"/>
      <c r="C757" s="226"/>
      <c r="D757" s="227"/>
      <c r="E757" s="227"/>
      <c r="F757" s="226"/>
      <c r="G757" s="226"/>
      <c r="H757" s="226"/>
      <c r="I757" s="228"/>
      <c r="J757" s="229"/>
      <c r="K757" s="220"/>
    </row>
    <row r="758" spans="1:11" ht="12.75">
      <c r="A758" s="226"/>
      <c r="B758" s="226"/>
      <c r="C758" s="226"/>
      <c r="D758" s="227"/>
      <c r="E758" s="227"/>
      <c r="F758" s="226"/>
      <c r="G758" s="226"/>
      <c r="H758" s="226"/>
      <c r="I758" s="228"/>
      <c r="J758" s="229"/>
      <c r="K758" s="220"/>
    </row>
    <row r="759" spans="1:11" ht="12.75">
      <c r="A759" s="226"/>
      <c r="B759" s="226"/>
      <c r="C759" s="226"/>
      <c r="D759" s="227"/>
      <c r="E759" s="227"/>
      <c r="F759" s="226"/>
      <c r="G759" s="226"/>
      <c r="H759" s="226"/>
      <c r="I759" s="228"/>
      <c r="J759" s="229"/>
      <c r="K759" s="220"/>
    </row>
    <row r="760" spans="1:11" ht="12.75">
      <c r="A760" s="226"/>
      <c r="B760" s="226"/>
      <c r="C760" s="226"/>
      <c r="D760" s="227"/>
      <c r="E760" s="227"/>
      <c r="F760" s="226"/>
      <c r="G760" s="226"/>
      <c r="H760" s="226"/>
      <c r="I760" s="228"/>
      <c r="J760" s="229"/>
      <c r="K760" s="220"/>
    </row>
    <row r="761" spans="1:11" ht="12.75">
      <c r="A761" s="226"/>
      <c r="B761" s="226"/>
      <c r="C761" s="226"/>
      <c r="D761" s="227"/>
      <c r="E761" s="227"/>
      <c r="F761" s="226"/>
      <c r="G761" s="226"/>
      <c r="H761" s="226"/>
      <c r="I761" s="228"/>
      <c r="J761" s="229"/>
      <c r="K761" s="220"/>
    </row>
    <row r="762" spans="1:11" ht="12.75">
      <c r="A762" s="226"/>
      <c r="B762" s="226"/>
      <c r="C762" s="226"/>
      <c r="D762" s="227"/>
      <c r="E762" s="227"/>
      <c r="F762" s="226"/>
      <c r="G762" s="226"/>
      <c r="H762" s="226"/>
      <c r="I762" s="228"/>
      <c r="J762" s="229"/>
      <c r="K762" s="220"/>
    </row>
    <row r="763" spans="1:11" ht="12.75">
      <c r="A763" s="226"/>
      <c r="B763" s="226"/>
      <c r="C763" s="226"/>
      <c r="D763" s="227"/>
      <c r="E763" s="227"/>
      <c r="F763" s="226"/>
      <c r="G763" s="226"/>
      <c r="H763" s="226"/>
      <c r="I763" s="228"/>
      <c r="J763" s="229"/>
      <c r="K763" s="220"/>
    </row>
    <row r="764" spans="1:11" ht="12.75">
      <c r="A764" s="226"/>
      <c r="B764" s="226"/>
      <c r="C764" s="226"/>
      <c r="D764" s="227"/>
      <c r="E764" s="227"/>
      <c r="F764" s="226"/>
      <c r="G764" s="226"/>
      <c r="H764" s="226"/>
      <c r="I764" s="228"/>
      <c r="J764" s="229"/>
      <c r="K764" s="220"/>
    </row>
    <row r="765" spans="1:11" ht="12.75">
      <c r="A765" s="226"/>
      <c r="B765" s="226"/>
      <c r="C765" s="226"/>
      <c r="D765" s="227"/>
      <c r="E765" s="227"/>
      <c r="F765" s="226"/>
      <c r="G765" s="226"/>
      <c r="H765" s="226"/>
      <c r="I765" s="228"/>
      <c r="J765" s="229"/>
      <c r="K765" s="220"/>
    </row>
    <row r="766" spans="1:11" ht="12.75">
      <c r="A766" s="226"/>
      <c r="B766" s="226"/>
      <c r="C766" s="226"/>
      <c r="D766" s="227"/>
      <c r="E766" s="227"/>
      <c r="F766" s="226"/>
      <c r="G766" s="226"/>
      <c r="H766" s="226"/>
      <c r="I766" s="228"/>
      <c r="J766" s="229"/>
      <c r="K766" s="220"/>
    </row>
    <row r="767" spans="1:11" ht="12.75">
      <c r="A767" s="226"/>
      <c r="B767" s="226"/>
      <c r="C767" s="226"/>
      <c r="D767" s="227"/>
      <c r="E767" s="227"/>
      <c r="F767" s="226"/>
      <c r="G767" s="226"/>
      <c r="H767" s="226"/>
      <c r="I767" s="228"/>
      <c r="J767" s="229"/>
      <c r="K767" s="220"/>
    </row>
    <row r="768" spans="1:11" ht="12.75">
      <c r="A768" s="226"/>
      <c r="B768" s="226"/>
      <c r="C768" s="226"/>
      <c r="D768" s="227"/>
      <c r="E768" s="227"/>
      <c r="F768" s="226"/>
      <c r="G768" s="226"/>
      <c r="H768" s="226"/>
      <c r="I768" s="228"/>
      <c r="J768" s="229"/>
      <c r="K768" s="220"/>
    </row>
    <row r="769" spans="1:11" ht="12.75">
      <c r="A769" s="226"/>
      <c r="B769" s="226"/>
      <c r="C769" s="226"/>
      <c r="D769" s="227"/>
      <c r="E769" s="227"/>
      <c r="F769" s="226"/>
      <c r="G769" s="226"/>
      <c r="H769" s="226"/>
      <c r="I769" s="228"/>
      <c r="J769" s="229"/>
      <c r="K769" s="220"/>
    </row>
    <row r="770" spans="1:11" ht="12.75">
      <c r="A770" s="226"/>
      <c r="B770" s="226"/>
      <c r="C770" s="226"/>
      <c r="D770" s="227"/>
      <c r="E770" s="227"/>
      <c r="F770" s="226"/>
      <c r="G770" s="226"/>
      <c r="H770" s="226"/>
      <c r="I770" s="228"/>
      <c r="J770" s="229"/>
      <c r="K770" s="220"/>
    </row>
    <row r="771" spans="1:11" ht="12.75">
      <c r="A771" s="226"/>
      <c r="B771" s="226"/>
      <c r="C771" s="226"/>
      <c r="D771" s="227"/>
      <c r="E771" s="227"/>
      <c r="F771" s="226"/>
      <c r="G771" s="226"/>
      <c r="H771" s="226"/>
      <c r="I771" s="228"/>
      <c r="J771" s="229"/>
      <c r="K771" s="220"/>
    </row>
    <row r="772" spans="1:11" ht="12.75">
      <c r="A772" s="226"/>
      <c r="B772" s="226"/>
      <c r="C772" s="226"/>
      <c r="D772" s="227"/>
      <c r="E772" s="227"/>
      <c r="F772" s="226"/>
      <c r="G772" s="226"/>
      <c r="H772" s="226"/>
      <c r="I772" s="228"/>
      <c r="J772" s="229"/>
      <c r="K772" s="220"/>
    </row>
    <row r="773" spans="1:11" ht="12.75">
      <c r="A773" s="226"/>
      <c r="B773" s="226"/>
      <c r="C773" s="226"/>
      <c r="D773" s="227"/>
      <c r="E773" s="227"/>
      <c r="F773" s="226"/>
      <c r="G773" s="226"/>
      <c r="H773" s="226"/>
      <c r="I773" s="228"/>
      <c r="J773" s="229"/>
      <c r="K773" s="220"/>
    </row>
    <row r="774" spans="1:11" ht="12.75">
      <c r="A774" s="226"/>
      <c r="B774" s="226"/>
      <c r="C774" s="226"/>
      <c r="D774" s="227"/>
      <c r="E774" s="227"/>
      <c r="F774" s="226"/>
      <c r="G774" s="226"/>
      <c r="H774" s="226"/>
      <c r="I774" s="228"/>
      <c r="J774" s="229"/>
      <c r="K774" s="220"/>
    </row>
    <row r="775" spans="1:11" ht="12.75">
      <c r="A775" s="226"/>
      <c r="B775" s="226"/>
      <c r="C775" s="226"/>
      <c r="D775" s="227"/>
      <c r="E775" s="227"/>
      <c r="F775" s="226"/>
      <c r="G775" s="226"/>
      <c r="H775" s="226"/>
      <c r="I775" s="228"/>
      <c r="J775" s="229"/>
      <c r="K775" s="220"/>
    </row>
    <row r="776" spans="1:11" ht="12.75">
      <c r="A776" s="226"/>
      <c r="B776" s="226"/>
      <c r="C776" s="226"/>
      <c r="D776" s="227"/>
      <c r="E776" s="227"/>
      <c r="F776" s="226"/>
      <c r="G776" s="226"/>
      <c r="H776" s="226"/>
      <c r="I776" s="228"/>
      <c r="J776" s="229"/>
      <c r="K776" s="220"/>
    </row>
    <row r="777" spans="1:11" ht="12.75">
      <c r="A777" s="226"/>
      <c r="B777" s="226"/>
      <c r="C777" s="226"/>
      <c r="D777" s="227"/>
      <c r="E777" s="227"/>
      <c r="F777" s="226"/>
      <c r="G777" s="226"/>
      <c r="H777" s="226"/>
      <c r="I777" s="228"/>
      <c r="J777" s="229"/>
      <c r="K777" s="220"/>
    </row>
    <row r="778" spans="1:11" ht="12.75">
      <c r="A778" s="226"/>
      <c r="B778" s="226"/>
      <c r="C778" s="226"/>
      <c r="D778" s="227"/>
      <c r="E778" s="227"/>
      <c r="F778" s="226"/>
      <c r="G778" s="226"/>
      <c r="H778" s="226"/>
      <c r="I778" s="228"/>
      <c r="J778" s="229"/>
      <c r="K778" s="220"/>
    </row>
    <row r="779" spans="1:11" ht="12.75">
      <c r="A779" s="226"/>
      <c r="B779" s="226"/>
      <c r="C779" s="226"/>
      <c r="D779" s="227"/>
      <c r="E779" s="227"/>
      <c r="F779" s="226"/>
      <c r="G779" s="226"/>
      <c r="H779" s="226"/>
      <c r="I779" s="228"/>
      <c r="J779" s="229"/>
      <c r="K779" s="220"/>
    </row>
    <row r="780" spans="1:11" ht="12.75">
      <c r="A780" s="226"/>
      <c r="B780" s="226"/>
      <c r="C780" s="226"/>
      <c r="D780" s="227"/>
      <c r="E780" s="227"/>
      <c r="F780" s="226"/>
      <c r="G780" s="226"/>
      <c r="H780" s="226"/>
      <c r="I780" s="228"/>
      <c r="J780" s="229"/>
      <c r="K780" s="220"/>
    </row>
    <row r="781" spans="1:11" ht="12.75">
      <c r="A781" s="226"/>
      <c r="B781" s="226"/>
      <c r="C781" s="226"/>
      <c r="D781" s="227"/>
      <c r="E781" s="227"/>
      <c r="F781" s="226"/>
      <c r="G781" s="226"/>
      <c r="H781" s="226"/>
      <c r="I781" s="228"/>
      <c r="J781" s="229"/>
      <c r="K781" s="220"/>
    </row>
    <row r="782" spans="1:11" ht="12.75">
      <c r="A782" s="226"/>
      <c r="B782" s="226"/>
      <c r="C782" s="226"/>
      <c r="D782" s="227"/>
      <c r="E782" s="227"/>
      <c r="F782" s="226"/>
      <c r="G782" s="226"/>
      <c r="H782" s="226"/>
      <c r="I782" s="228"/>
      <c r="J782" s="229"/>
      <c r="K782" s="220"/>
    </row>
    <row r="783" spans="1:11" ht="12.75">
      <c r="A783" s="226"/>
      <c r="B783" s="226"/>
      <c r="C783" s="226"/>
      <c r="D783" s="227"/>
      <c r="E783" s="227"/>
      <c r="F783" s="226"/>
      <c r="G783" s="226"/>
      <c r="H783" s="226"/>
      <c r="I783" s="228"/>
      <c r="J783" s="229"/>
      <c r="K783" s="220"/>
    </row>
    <row r="784" spans="1:11" ht="12.75">
      <c r="A784" s="226"/>
      <c r="B784" s="226"/>
      <c r="C784" s="226"/>
      <c r="D784" s="227"/>
      <c r="E784" s="227"/>
      <c r="F784" s="226"/>
      <c r="G784" s="226"/>
      <c r="H784" s="226"/>
      <c r="I784" s="228"/>
      <c r="J784" s="229"/>
      <c r="K784" s="220"/>
    </row>
    <row r="785" spans="1:11" ht="12.75">
      <c r="A785" s="226"/>
      <c r="B785" s="226"/>
      <c r="C785" s="226"/>
      <c r="D785" s="227"/>
      <c r="E785" s="227"/>
      <c r="F785" s="226"/>
      <c r="G785" s="226"/>
      <c r="H785" s="226"/>
      <c r="I785" s="228"/>
      <c r="J785" s="229"/>
      <c r="K785" s="220"/>
    </row>
    <row r="786" spans="1:11" ht="12.75">
      <c r="A786" s="226"/>
      <c r="B786" s="226"/>
      <c r="C786" s="226"/>
      <c r="D786" s="227"/>
      <c r="E786" s="227"/>
      <c r="F786" s="226"/>
      <c r="G786" s="226"/>
      <c r="H786" s="226"/>
      <c r="I786" s="228"/>
      <c r="J786" s="229"/>
      <c r="K786" s="220"/>
    </row>
    <row r="787" spans="1:11" ht="12.75">
      <c r="A787" s="226"/>
      <c r="B787" s="226"/>
      <c r="C787" s="226"/>
      <c r="D787" s="227"/>
      <c r="E787" s="227"/>
      <c r="F787" s="226"/>
      <c r="G787" s="226"/>
      <c r="H787" s="226"/>
      <c r="I787" s="228"/>
      <c r="J787" s="229"/>
      <c r="K787" s="220"/>
    </row>
    <row r="788" spans="1:11" ht="12.75">
      <c r="A788" s="226"/>
      <c r="B788" s="226"/>
      <c r="C788" s="226"/>
      <c r="D788" s="227"/>
      <c r="E788" s="227"/>
      <c r="F788" s="226"/>
      <c r="G788" s="226"/>
      <c r="H788" s="226"/>
      <c r="I788" s="228"/>
      <c r="J788" s="229"/>
      <c r="K788" s="220"/>
    </row>
    <row r="789" spans="1:11" ht="12.75">
      <c r="A789" s="226"/>
      <c r="B789" s="226"/>
      <c r="C789" s="226"/>
      <c r="D789" s="227"/>
      <c r="E789" s="227"/>
      <c r="F789" s="226"/>
      <c r="G789" s="226"/>
      <c r="H789" s="226"/>
      <c r="I789" s="228"/>
      <c r="J789" s="229"/>
      <c r="K789" s="220"/>
    </row>
    <row r="790" spans="1:11" ht="12.75">
      <c r="A790" s="226"/>
      <c r="B790" s="226"/>
      <c r="C790" s="226"/>
      <c r="D790" s="227"/>
      <c r="E790" s="227"/>
      <c r="F790" s="226"/>
      <c r="G790" s="226"/>
      <c r="H790" s="226"/>
      <c r="I790" s="228"/>
      <c r="J790" s="229"/>
      <c r="K790" s="220"/>
    </row>
    <row r="791" spans="1:11" ht="12.75">
      <c r="A791" s="226"/>
      <c r="B791" s="226"/>
      <c r="C791" s="226"/>
      <c r="D791" s="227"/>
      <c r="E791" s="227"/>
      <c r="F791" s="226"/>
      <c r="G791" s="226"/>
      <c r="H791" s="226"/>
      <c r="I791" s="228"/>
      <c r="J791" s="229"/>
      <c r="K791" s="220"/>
    </row>
    <row r="792" spans="1:11" ht="12.75">
      <c r="A792" s="226"/>
      <c r="B792" s="226"/>
      <c r="C792" s="226"/>
      <c r="D792" s="227"/>
      <c r="E792" s="227"/>
      <c r="F792" s="226"/>
      <c r="G792" s="226"/>
      <c r="H792" s="226"/>
      <c r="I792" s="228"/>
      <c r="J792" s="229"/>
      <c r="K792" s="220"/>
    </row>
    <row r="793" spans="1:11" ht="12.75">
      <c r="A793" s="226"/>
      <c r="B793" s="226"/>
      <c r="C793" s="226"/>
      <c r="D793" s="227"/>
      <c r="E793" s="227"/>
      <c r="F793" s="226"/>
      <c r="G793" s="226"/>
      <c r="H793" s="226"/>
      <c r="I793" s="228"/>
      <c r="J793" s="229"/>
      <c r="K793" s="220"/>
    </row>
    <row r="794" spans="1:11" ht="12.75">
      <c r="A794" s="226"/>
      <c r="B794" s="226"/>
      <c r="C794" s="226"/>
      <c r="D794" s="227"/>
      <c r="E794" s="227"/>
      <c r="F794" s="226"/>
      <c r="G794" s="226"/>
      <c r="H794" s="226"/>
      <c r="I794" s="228"/>
      <c r="J794" s="229"/>
      <c r="K794" s="220"/>
    </row>
    <row r="795" spans="1:11" ht="12.75">
      <c r="A795" s="226"/>
      <c r="B795" s="226"/>
      <c r="C795" s="226"/>
      <c r="D795" s="227"/>
      <c r="E795" s="227"/>
      <c r="F795" s="226"/>
      <c r="G795" s="226"/>
      <c r="H795" s="226"/>
      <c r="I795" s="228"/>
      <c r="J795" s="229"/>
      <c r="K795" s="220"/>
    </row>
    <row r="796" spans="1:11" ht="12.75">
      <c r="A796" s="226"/>
      <c r="B796" s="226"/>
      <c r="C796" s="226"/>
      <c r="D796" s="227"/>
      <c r="E796" s="227"/>
      <c r="F796" s="226"/>
      <c r="G796" s="226"/>
      <c r="H796" s="226"/>
      <c r="I796" s="228"/>
      <c r="J796" s="229"/>
      <c r="K796" s="220"/>
    </row>
    <row r="797" spans="1:11" ht="12.75">
      <c r="A797" s="226"/>
      <c r="B797" s="226"/>
      <c r="C797" s="226"/>
      <c r="D797" s="227"/>
      <c r="E797" s="227"/>
      <c r="F797" s="226"/>
      <c r="G797" s="226"/>
      <c r="H797" s="226"/>
      <c r="I797" s="228"/>
      <c r="J797" s="229"/>
      <c r="K797" s="220"/>
    </row>
    <row r="798" spans="1:11" ht="12.75">
      <c r="A798" s="226"/>
      <c r="B798" s="226"/>
      <c r="C798" s="226"/>
      <c r="D798" s="227"/>
      <c r="E798" s="227"/>
      <c r="F798" s="226"/>
      <c r="G798" s="226"/>
      <c r="H798" s="226"/>
      <c r="I798" s="228"/>
      <c r="J798" s="229"/>
      <c r="K798" s="220"/>
    </row>
    <row r="799" spans="1:11" ht="12.75">
      <c r="A799" s="226"/>
      <c r="B799" s="226"/>
      <c r="C799" s="226"/>
      <c r="D799" s="227"/>
      <c r="E799" s="227"/>
      <c r="F799" s="226"/>
      <c r="G799" s="226"/>
      <c r="H799" s="226"/>
      <c r="I799" s="228"/>
      <c r="J799" s="229"/>
      <c r="K799" s="220"/>
    </row>
    <row r="800" spans="1:11" ht="12.75">
      <c r="A800" s="226"/>
      <c r="B800" s="226"/>
      <c r="C800" s="226"/>
      <c r="D800" s="227"/>
      <c r="E800" s="227"/>
      <c r="F800" s="226"/>
      <c r="G800" s="226"/>
      <c r="H800" s="226"/>
      <c r="I800" s="228"/>
      <c r="J800" s="229"/>
      <c r="K800" s="220"/>
    </row>
    <row r="801" spans="1:11" ht="12.75">
      <c r="A801" s="226"/>
      <c r="B801" s="226"/>
      <c r="C801" s="226"/>
      <c r="D801" s="227"/>
      <c r="E801" s="227"/>
      <c r="F801" s="226"/>
      <c r="G801" s="226"/>
      <c r="H801" s="226"/>
      <c r="I801" s="228"/>
      <c r="J801" s="229"/>
      <c r="K801" s="220"/>
    </row>
    <row r="802" spans="1:11" ht="12.75">
      <c r="A802" s="226"/>
      <c r="B802" s="226"/>
      <c r="C802" s="226"/>
      <c r="D802" s="227"/>
      <c r="E802" s="227"/>
      <c r="F802" s="226"/>
      <c r="G802" s="226"/>
      <c r="H802" s="226"/>
      <c r="I802" s="228"/>
      <c r="J802" s="229"/>
      <c r="K802" s="220"/>
    </row>
    <row r="803" spans="1:11" ht="12.75">
      <c r="A803" s="226"/>
      <c r="B803" s="226"/>
      <c r="C803" s="226"/>
      <c r="D803" s="227"/>
      <c r="E803" s="227"/>
      <c r="F803" s="226"/>
      <c r="G803" s="226"/>
      <c r="H803" s="226"/>
      <c r="I803" s="228"/>
      <c r="J803" s="229"/>
      <c r="K803" s="220"/>
    </row>
    <row r="804" spans="1:11" ht="12.75">
      <c r="A804" s="226"/>
      <c r="B804" s="226"/>
      <c r="C804" s="226"/>
      <c r="D804" s="227"/>
      <c r="E804" s="227"/>
      <c r="F804" s="226"/>
      <c r="G804" s="226"/>
      <c r="H804" s="226"/>
      <c r="I804" s="228"/>
      <c r="J804" s="229"/>
      <c r="K804" s="220"/>
    </row>
    <row r="805" spans="1:11" ht="12.75">
      <c r="A805" s="226"/>
      <c r="B805" s="226"/>
      <c r="C805" s="226"/>
      <c r="D805" s="227"/>
      <c r="E805" s="227"/>
      <c r="F805" s="226"/>
      <c r="G805" s="226"/>
      <c r="H805" s="226"/>
      <c r="I805" s="228"/>
      <c r="J805" s="229"/>
      <c r="K805" s="220"/>
    </row>
    <row r="806" spans="1:11" ht="12.75">
      <c r="A806" s="226"/>
      <c r="B806" s="226"/>
      <c r="C806" s="226"/>
      <c r="D806" s="227"/>
      <c r="E806" s="227"/>
      <c r="F806" s="226"/>
      <c r="G806" s="226"/>
      <c r="H806" s="226"/>
      <c r="I806" s="228"/>
      <c r="J806" s="229"/>
      <c r="K806" s="220"/>
    </row>
    <row r="807" spans="1:11" ht="12.75">
      <c r="A807" s="226"/>
      <c r="B807" s="226"/>
      <c r="C807" s="226"/>
      <c r="D807" s="227"/>
      <c r="E807" s="227"/>
      <c r="F807" s="226"/>
      <c r="G807" s="226"/>
      <c r="H807" s="226"/>
      <c r="I807" s="228"/>
      <c r="J807" s="229"/>
      <c r="K807" s="220"/>
    </row>
    <row r="808" spans="1:11" ht="12.75">
      <c r="A808" s="226"/>
      <c r="B808" s="226"/>
      <c r="C808" s="226"/>
      <c r="D808" s="227"/>
      <c r="E808" s="227"/>
      <c r="F808" s="226"/>
      <c r="G808" s="226"/>
      <c r="H808" s="226"/>
      <c r="I808" s="228"/>
      <c r="J808" s="229"/>
      <c r="K808" s="220"/>
    </row>
    <row r="809" spans="1:11" ht="12.75">
      <c r="A809" s="226"/>
      <c r="B809" s="226"/>
      <c r="C809" s="226"/>
      <c r="D809" s="227"/>
      <c r="E809" s="227"/>
      <c r="F809" s="226"/>
      <c r="G809" s="226"/>
      <c r="H809" s="226"/>
      <c r="I809" s="228"/>
      <c r="J809" s="229"/>
      <c r="K809" s="220"/>
    </row>
    <row r="810" spans="1:11" ht="12.75">
      <c r="A810" s="226"/>
      <c r="B810" s="226"/>
      <c r="C810" s="226"/>
      <c r="D810" s="227"/>
      <c r="E810" s="227"/>
      <c r="F810" s="226"/>
      <c r="G810" s="226"/>
      <c r="H810" s="226"/>
      <c r="I810" s="228"/>
      <c r="J810" s="229"/>
      <c r="K810" s="220"/>
    </row>
    <row r="811" spans="1:11" ht="12.75">
      <c r="A811" s="226"/>
      <c r="B811" s="226"/>
      <c r="C811" s="226"/>
      <c r="D811" s="227"/>
      <c r="E811" s="227"/>
      <c r="F811" s="226"/>
      <c r="G811" s="226"/>
      <c r="H811" s="226"/>
      <c r="I811" s="228"/>
      <c r="J811" s="229"/>
      <c r="K811" s="220"/>
    </row>
    <row r="812" spans="1:11" ht="12.75">
      <c r="A812" s="226"/>
      <c r="B812" s="226"/>
      <c r="C812" s="226"/>
      <c r="D812" s="227"/>
      <c r="E812" s="227"/>
      <c r="F812" s="226"/>
      <c r="G812" s="226"/>
      <c r="H812" s="226"/>
      <c r="I812" s="228"/>
      <c r="J812" s="229"/>
      <c r="K812" s="220"/>
    </row>
    <row r="813" spans="1:11" ht="12.75">
      <c r="A813" s="226"/>
      <c r="B813" s="226"/>
      <c r="C813" s="226"/>
      <c r="D813" s="227"/>
      <c r="E813" s="227"/>
      <c r="F813" s="226"/>
      <c r="G813" s="226"/>
      <c r="H813" s="226"/>
      <c r="I813" s="228"/>
      <c r="J813" s="229"/>
      <c r="K813" s="220"/>
    </row>
    <row r="814" spans="1:11" ht="12.75">
      <c r="A814" s="226"/>
      <c r="B814" s="226"/>
      <c r="C814" s="226"/>
      <c r="D814" s="227"/>
      <c r="E814" s="227"/>
      <c r="F814" s="226"/>
      <c r="G814" s="226"/>
      <c r="H814" s="226"/>
      <c r="I814" s="228"/>
      <c r="J814" s="229"/>
      <c r="K814" s="220"/>
    </row>
    <row r="815" spans="1:11" ht="12.75">
      <c r="A815" s="226"/>
      <c r="B815" s="226"/>
      <c r="C815" s="226"/>
      <c r="D815" s="227"/>
      <c r="E815" s="227"/>
      <c r="F815" s="226"/>
      <c r="G815" s="226"/>
      <c r="H815" s="226"/>
      <c r="I815" s="228"/>
      <c r="J815" s="229"/>
      <c r="K815" s="220"/>
    </row>
    <row r="816" spans="1:11" ht="12.75">
      <c r="A816" s="226"/>
      <c r="B816" s="226"/>
      <c r="C816" s="226"/>
      <c r="D816" s="227"/>
      <c r="E816" s="227"/>
      <c r="F816" s="226"/>
      <c r="G816" s="226"/>
      <c r="H816" s="226"/>
      <c r="I816" s="228"/>
      <c r="J816" s="229"/>
      <c r="K816" s="220"/>
    </row>
    <row r="817" spans="1:11" ht="12.75">
      <c r="A817" s="226"/>
      <c r="B817" s="226"/>
      <c r="C817" s="226"/>
      <c r="D817" s="227"/>
      <c r="E817" s="227"/>
      <c r="F817" s="226"/>
      <c r="G817" s="226"/>
      <c r="H817" s="226"/>
      <c r="I817" s="228"/>
      <c r="J817" s="229"/>
      <c r="K817" s="220"/>
    </row>
    <row r="818" spans="1:11" ht="12.75">
      <c r="A818" s="226"/>
      <c r="B818" s="226"/>
      <c r="C818" s="226"/>
      <c r="D818" s="227"/>
      <c r="E818" s="227"/>
      <c r="F818" s="226"/>
      <c r="G818" s="226"/>
      <c r="H818" s="226"/>
      <c r="I818" s="228"/>
      <c r="J818" s="229"/>
      <c r="K818" s="220"/>
    </row>
    <row r="819" spans="1:11" ht="12.75">
      <c r="A819" s="226"/>
      <c r="B819" s="226"/>
      <c r="C819" s="226"/>
      <c r="D819" s="227"/>
      <c r="E819" s="227"/>
      <c r="F819" s="226"/>
      <c r="G819" s="226"/>
      <c r="H819" s="226"/>
      <c r="I819" s="228"/>
      <c r="J819" s="229"/>
      <c r="K819" s="220"/>
    </row>
    <row r="820" spans="1:11" ht="12.75">
      <c r="A820" s="226"/>
      <c r="B820" s="226"/>
      <c r="C820" s="226"/>
      <c r="D820" s="227"/>
      <c r="E820" s="227"/>
      <c r="F820" s="226"/>
      <c r="G820" s="226"/>
      <c r="H820" s="226"/>
      <c r="I820" s="228"/>
      <c r="J820" s="229"/>
      <c r="K820" s="220"/>
    </row>
    <row r="821" spans="1:11" ht="12.75">
      <c r="A821" s="226"/>
      <c r="B821" s="226"/>
      <c r="C821" s="226"/>
      <c r="D821" s="227"/>
      <c r="E821" s="227"/>
      <c r="F821" s="226"/>
      <c r="G821" s="226"/>
      <c r="H821" s="226"/>
      <c r="I821" s="228"/>
      <c r="J821" s="229"/>
      <c r="K821" s="220"/>
    </row>
    <row r="822" spans="1:11" ht="12.75">
      <c r="A822" s="226"/>
      <c r="B822" s="226"/>
      <c r="C822" s="226"/>
      <c r="D822" s="227"/>
      <c r="E822" s="227"/>
      <c r="F822" s="226"/>
      <c r="G822" s="226"/>
      <c r="H822" s="226"/>
      <c r="I822" s="228"/>
      <c r="J822" s="229"/>
      <c r="K822" s="220"/>
    </row>
    <row r="823" spans="1:11" ht="12.75">
      <c r="A823" s="226"/>
      <c r="B823" s="226"/>
      <c r="C823" s="226"/>
      <c r="D823" s="227"/>
      <c r="E823" s="227"/>
      <c r="F823" s="226"/>
      <c r="G823" s="226"/>
      <c r="H823" s="226"/>
      <c r="I823" s="228"/>
      <c r="J823" s="229"/>
      <c r="K823" s="220"/>
    </row>
    <row r="824" spans="1:11" ht="12.75">
      <c r="A824" s="226"/>
      <c r="B824" s="226"/>
      <c r="C824" s="226"/>
      <c r="D824" s="227"/>
      <c r="E824" s="227"/>
      <c r="F824" s="226"/>
      <c r="G824" s="226"/>
      <c r="H824" s="226"/>
      <c r="I824" s="228"/>
      <c r="J824" s="229"/>
      <c r="K824" s="220"/>
    </row>
    <row r="825" spans="1:11" ht="12.75">
      <c r="A825" s="226"/>
      <c r="B825" s="226"/>
      <c r="C825" s="226"/>
      <c r="D825" s="227"/>
      <c r="E825" s="227"/>
      <c r="F825" s="226"/>
      <c r="G825" s="226"/>
      <c r="H825" s="226"/>
      <c r="I825" s="228"/>
      <c r="J825" s="229"/>
      <c r="K825" s="220"/>
    </row>
    <row r="826" spans="1:11" ht="12.75">
      <c r="A826" s="226"/>
      <c r="B826" s="226"/>
      <c r="C826" s="226"/>
      <c r="D826" s="227"/>
      <c r="E826" s="227"/>
      <c r="F826" s="226"/>
      <c r="G826" s="226"/>
      <c r="H826" s="226"/>
      <c r="I826" s="228"/>
      <c r="J826" s="229"/>
      <c r="K826" s="220"/>
    </row>
    <row r="827" spans="1:11" ht="12.75">
      <c r="A827" s="226"/>
      <c r="B827" s="226"/>
      <c r="C827" s="226"/>
      <c r="D827" s="227"/>
      <c r="E827" s="227"/>
      <c r="F827" s="226"/>
      <c r="G827" s="226"/>
      <c r="H827" s="226"/>
      <c r="I827" s="228"/>
      <c r="J827" s="229"/>
      <c r="K827" s="220"/>
    </row>
    <row r="828" spans="1:11" ht="12.75">
      <c r="A828" s="226"/>
      <c r="B828" s="226"/>
      <c r="C828" s="226"/>
      <c r="D828" s="227"/>
      <c r="E828" s="227"/>
      <c r="F828" s="226"/>
      <c r="G828" s="226"/>
      <c r="H828" s="226"/>
      <c r="I828" s="228"/>
      <c r="J828" s="229"/>
      <c r="K828" s="220"/>
    </row>
    <row r="829" spans="1:11" ht="12.75">
      <c r="A829" s="226"/>
      <c r="B829" s="226"/>
      <c r="C829" s="226"/>
      <c r="D829" s="227"/>
      <c r="E829" s="227"/>
      <c r="F829" s="226"/>
      <c r="G829" s="226"/>
      <c r="H829" s="226"/>
      <c r="I829" s="228"/>
      <c r="J829" s="229"/>
      <c r="K829" s="220"/>
    </row>
    <row r="830" spans="1:11" ht="12.75">
      <c r="A830" s="226"/>
      <c r="B830" s="226"/>
      <c r="C830" s="226"/>
      <c r="D830" s="227"/>
      <c r="E830" s="227"/>
      <c r="F830" s="226"/>
      <c r="G830" s="226"/>
      <c r="H830" s="226"/>
      <c r="I830" s="228"/>
      <c r="J830" s="229"/>
      <c r="K830" s="220"/>
    </row>
    <row r="831" spans="1:11" ht="12.75">
      <c r="A831" s="226"/>
      <c r="B831" s="226"/>
      <c r="C831" s="226"/>
      <c r="D831" s="227"/>
      <c r="E831" s="227"/>
      <c r="F831" s="226"/>
      <c r="G831" s="226"/>
      <c r="H831" s="226"/>
      <c r="I831" s="228"/>
      <c r="J831" s="229"/>
      <c r="K831" s="220"/>
    </row>
    <row r="832" spans="1:11" ht="12.75">
      <c r="A832" s="226"/>
      <c r="B832" s="226"/>
      <c r="C832" s="226"/>
      <c r="D832" s="227"/>
      <c r="E832" s="227"/>
      <c r="F832" s="226"/>
      <c r="G832" s="226"/>
      <c r="H832" s="226"/>
      <c r="I832" s="228"/>
      <c r="J832" s="229"/>
      <c r="K832" s="220"/>
    </row>
    <row r="833" spans="1:11" ht="12.75">
      <c r="A833" s="226"/>
      <c r="B833" s="226"/>
      <c r="C833" s="226"/>
      <c r="D833" s="227"/>
      <c r="E833" s="227"/>
      <c r="F833" s="226"/>
      <c r="G833" s="226"/>
      <c r="H833" s="226"/>
      <c r="I833" s="228"/>
      <c r="J833" s="229"/>
      <c r="K833" s="220"/>
    </row>
    <row r="834" spans="1:11" ht="12.75">
      <c r="A834" s="226"/>
      <c r="B834" s="226"/>
      <c r="C834" s="226"/>
      <c r="D834" s="227"/>
      <c r="E834" s="227"/>
      <c r="F834" s="226"/>
      <c r="G834" s="226"/>
      <c r="H834" s="226"/>
      <c r="I834" s="228"/>
      <c r="J834" s="229"/>
      <c r="K834" s="220"/>
    </row>
    <row r="835" spans="1:11" ht="12.75">
      <c r="A835" s="226"/>
      <c r="B835" s="226"/>
      <c r="C835" s="226"/>
      <c r="D835" s="227"/>
      <c r="E835" s="227"/>
      <c r="F835" s="226"/>
      <c r="G835" s="226"/>
      <c r="H835" s="226"/>
      <c r="I835" s="228"/>
      <c r="J835" s="229"/>
      <c r="K835" s="220"/>
    </row>
    <row r="836" spans="1:11" ht="12.75">
      <c r="A836" s="226"/>
      <c r="B836" s="226"/>
      <c r="C836" s="226"/>
      <c r="D836" s="227"/>
      <c r="E836" s="227"/>
      <c r="F836" s="226"/>
      <c r="G836" s="226"/>
      <c r="H836" s="226"/>
      <c r="I836" s="228"/>
      <c r="J836" s="229"/>
      <c r="K836" s="220"/>
    </row>
    <row r="837" spans="1:11" ht="12.75">
      <c r="A837" s="226"/>
      <c r="B837" s="226"/>
      <c r="C837" s="226"/>
      <c r="D837" s="227"/>
      <c r="E837" s="227"/>
      <c r="F837" s="226"/>
      <c r="G837" s="226"/>
      <c r="H837" s="226"/>
      <c r="I837" s="228"/>
      <c r="J837" s="229"/>
      <c r="K837" s="220"/>
    </row>
    <row r="838" spans="1:11" ht="12.75">
      <c r="A838" s="226"/>
      <c r="B838" s="226"/>
      <c r="C838" s="226"/>
      <c r="D838" s="227"/>
      <c r="E838" s="227"/>
      <c r="F838" s="226"/>
      <c r="G838" s="226"/>
      <c r="H838" s="226"/>
      <c r="I838" s="228"/>
      <c r="J838" s="229"/>
      <c r="K838" s="220"/>
    </row>
    <row r="839" spans="1:11" ht="12.75">
      <c r="A839" s="226"/>
      <c r="B839" s="226"/>
      <c r="C839" s="226"/>
      <c r="D839" s="227"/>
      <c r="E839" s="227"/>
      <c r="F839" s="226"/>
      <c r="G839" s="226"/>
      <c r="H839" s="226"/>
      <c r="I839" s="228"/>
      <c r="J839" s="229"/>
      <c r="K839" s="220"/>
    </row>
    <row r="840" spans="1:11" ht="12.75">
      <c r="A840" s="226"/>
      <c r="B840" s="226"/>
      <c r="C840" s="226"/>
      <c r="D840" s="227"/>
      <c r="E840" s="227"/>
      <c r="F840" s="226"/>
      <c r="G840" s="226"/>
      <c r="H840" s="226"/>
      <c r="I840" s="228"/>
      <c r="J840" s="229"/>
      <c r="K840" s="220"/>
    </row>
    <row r="841" spans="1:11" ht="12.75">
      <c r="A841" s="226"/>
      <c r="B841" s="226"/>
      <c r="C841" s="226"/>
      <c r="D841" s="227"/>
      <c r="E841" s="227"/>
      <c r="F841" s="226"/>
      <c r="G841" s="226"/>
      <c r="H841" s="226"/>
      <c r="I841" s="228"/>
      <c r="J841" s="229"/>
      <c r="K841" s="220"/>
    </row>
    <row r="842" spans="1:11" ht="12.75">
      <c r="A842" s="226"/>
      <c r="B842" s="226"/>
      <c r="C842" s="226"/>
      <c r="D842" s="227"/>
      <c r="E842" s="227"/>
      <c r="F842" s="226"/>
      <c r="G842" s="226"/>
      <c r="H842" s="226"/>
      <c r="I842" s="228"/>
      <c r="J842" s="229"/>
      <c r="K842" s="220"/>
    </row>
    <row r="843" spans="1:11" ht="12.75">
      <c r="A843" s="226"/>
      <c r="B843" s="226"/>
      <c r="C843" s="226"/>
      <c r="D843" s="227"/>
      <c r="E843" s="227"/>
      <c r="F843" s="226"/>
      <c r="G843" s="226"/>
      <c r="H843" s="226"/>
      <c r="I843" s="228"/>
      <c r="J843" s="229"/>
      <c r="K843" s="220"/>
    </row>
    <row r="844" spans="1:11" ht="12.75">
      <c r="A844" s="226"/>
      <c r="B844" s="226"/>
      <c r="C844" s="226"/>
      <c r="D844" s="227"/>
      <c r="E844" s="227"/>
      <c r="F844" s="226"/>
      <c r="G844" s="226"/>
      <c r="H844" s="226"/>
      <c r="I844" s="228"/>
      <c r="J844" s="229"/>
      <c r="K844" s="220"/>
    </row>
    <row r="845" spans="1:11" ht="12.75">
      <c r="A845" s="226"/>
      <c r="B845" s="226"/>
      <c r="C845" s="226"/>
      <c r="D845" s="227"/>
      <c r="E845" s="227"/>
      <c r="F845" s="226"/>
      <c r="G845" s="226"/>
      <c r="H845" s="226"/>
      <c r="I845" s="228"/>
      <c r="J845" s="229"/>
      <c r="K845" s="220"/>
    </row>
    <row r="846" spans="1:11" ht="12.75">
      <c r="A846" s="226"/>
      <c r="B846" s="226"/>
      <c r="C846" s="226"/>
      <c r="D846" s="227"/>
      <c r="E846" s="227"/>
      <c r="F846" s="226"/>
      <c r="G846" s="226"/>
      <c r="H846" s="226"/>
      <c r="I846" s="228"/>
      <c r="J846" s="229"/>
      <c r="K846" s="220"/>
    </row>
    <row r="847" spans="1:11" ht="12.75">
      <c r="A847" s="226"/>
      <c r="B847" s="226"/>
      <c r="C847" s="226"/>
      <c r="D847" s="227"/>
      <c r="E847" s="227"/>
      <c r="F847" s="226"/>
      <c r="G847" s="226"/>
      <c r="H847" s="226"/>
      <c r="I847" s="228"/>
      <c r="J847" s="229"/>
      <c r="K847" s="220"/>
    </row>
    <row r="848" spans="1:11" ht="12.75">
      <c r="A848" s="226"/>
      <c r="B848" s="226"/>
      <c r="C848" s="226"/>
      <c r="D848" s="227"/>
      <c r="E848" s="227"/>
      <c r="F848" s="226"/>
      <c r="G848" s="226"/>
      <c r="H848" s="226"/>
      <c r="I848" s="228"/>
      <c r="J848" s="229"/>
      <c r="K848" s="220"/>
    </row>
    <row r="849" spans="1:11" ht="12.75">
      <c r="A849" s="226"/>
      <c r="B849" s="226"/>
      <c r="C849" s="226"/>
      <c r="D849" s="227"/>
      <c r="E849" s="227"/>
      <c r="F849" s="226"/>
      <c r="G849" s="226"/>
      <c r="H849" s="226"/>
      <c r="I849" s="228"/>
      <c r="J849" s="229"/>
      <c r="K849" s="220"/>
    </row>
    <row r="850" spans="1:11" ht="12.75">
      <c r="A850" s="226"/>
      <c r="B850" s="226"/>
      <c r="C850" s="226"/>
      <c r="D850" s="227"/>
      <c r="E850" s="227"/>
      <c r="F850" s="226"/>
      <c r="G850" s="226"/>
      <c r="H850" s="226"/>
      <c r="I850" s="228"/>
      <c r="J850" s="229"/>
      <c r="K850" s="220"/>
    </row>
    <row r="851" spans="1:11" ht="12.75">
      <c r="A851" s="226"/>
      <c r="B851" s="226"/>
      <c r="C851" s="226"/>
      <c r="D851" s="227"/>
      <c r="E851" s="227"/>
      <c r="F851" s="226"/>
      <c r="G851" s="226"/>
      <c r="H851" s="226"/>
      <c r="I851" s="228"/>
      <c r="J851" s="229"/>
      <c r="K851" s="220"/>
    </row>
    <row r="852" spans="1:11" ht="12.75">
      <c r="A852" s="226"/>
      <c r="B852" s="226"/>
      <c r="C852" s="226"/>
      <c r="D852" s="227"/>
      <c r="E852" s="227"/>
      <c r="F852" s="226"/>
      <c r="G852" s="226"/>
      <c r="H852" s="226"/>
      <c r="I852" s="228"/>
      <c r="J852" s="229"/>
      <c r="K852" s="220"/>
    </row>
    <row r="853" spans="1:11" ht="12.75">
      <c r="A853" s="226"/>
      <c r="B853" s="226"/>
      <c r="C853" s="226"/>
      <c r="D853" s="227"/>
      <c r="E853" s="227"/>
      <c r="F853" s="226"/>
      <c r="G853" s="226"/>
      <c r="H853" s="226"/>
      <c r="I853" s="228"/>
      <c r="J853" s="229"/>
      <c r="K853" s="220"/>
    </row>
    <row r="854" spans="1:11" ht="12.75">
      <c r="A854" s="226"/>
      <c r="B854" s="226"/>
      <c r="C854" s="226"/>
      <c r="D854" s="227"/>
      <c r="E854" s="227"/>
      <c r="F854" s="226"/>
      <c r="G854" s="226"/>
      <c r="H854" s="226"/>
      <c r="I854" s="228"/>
      <c r="J854" s="229"/>
      <c r="K854" s="220"/>
    </row>
    <row r="855" spans="1:11" ht="12.75">
      <c r="A855" s="226"/>
      <c r="B855" s="226"/>
      <c r="C855" s="226"/>
      <c r="D855" s="227"/>
      <c r="E855" s="227"/>
      <c r="F855" s="226"/>
      <c r="G855" s="226"/>
      <c r="H855" s="226"/>
      <c r="I855" s="228"/>
      <c r="J855" s="229"/>
      <c r="K855" s="220"/>
    </row>
    <row r="856" spans="1:11" ht="12.75">
      <c r="A856" s="226"/>
      <c r="B856" s="226"/>
      <c r="C856" s="226"/>
      <c r="D856" s="227"/>
      <c r="E856" s="227"/>
      <c r="F856" s="226"/>
      <c r="G856" s="226"/>
      <c r="H856" s="226"/>
      <c r="I856" s="228"/>
      <c r="J856" s="229"/>
      <c r="K856" s="220"/>
    </row>
    <row r="857" spans="1:11" ht="12.75">
      <c r="A857" s="226"/>
      <c r="B857" s="226"/>
      <c r="C857" s="226"/>
      <c r="D857" s="227"/>
      <c r="E857" s="227"/>
      <c r="F857" s="226"/>
      <c r="G857" s="226"/>
      <c r="H857" s="226"/>
      <c r="I857" s="228"/>
      <c r="J857" s="229"/>
      <c r="K857" s="220"/>
    </row>
    <row r="858" spans="1:11" ht="12.75">
      <c r="A858" s="226"/>
      <c r="B858" s="226"/>
      <c r="C858" s="226"/>
      <c r="D858" s="227"/>
      <c r="E858" s="227"/>
      <c r="F858" s="226"/>
      <c r="G858" s="226"/>
      <c r="H858" s="226"/>
      <c r="I858" s="228"/>
      <c r="J858" s="229"/>
      <c r="K858" s="220"/>
    </row>
    <row r="859" spans="1:11" ht="12.75">
      <c r="A859" s="226"/>
      <c r="B859" s="226"/>
      <c r="C859" s="226"/>
      <c r="D859" s="227"/>
      <c r="E859" s="227"/>
      <c r="F859" s="226"/>
      <c r="G859" s="226"/>
      <c r="H859" s="226"/>
      <c r="I859" s="228"/>
      <c r="J859" s="229"/>
      <c r="K859" s="220"/>
    </row>
    <row r="860" spans="1:11" ht="12.75">
      <c r="A860" s="226"/>
      <c r="B860" s="226"/>
      <c r="C860" s="226"/>
      <c r="D860" s="227"/>
      <c r="E860" s="227"/>
      <c r="F860" s="226"/>
      <c r="G860" s="226"/>
      <c r="H860" s="226"/>
      <c r="I860" s="228"/>
      <c r="J860" s="229"/>
      <c r="K860" s="220"/>
    </row>
    <row r="861" spans="1:11" ht="12.75">
      <c r="A861" s="226"/>
      <c r="B861" s="226"/>
      <c r="C861" s="226"/>
      <c r="D861" s="227"/>
      <c r="E861" s="227"/>
      <c r="F861" s="226"/>
      <c r="G861" s="226"/>
      <c r="H861" s="226"/>
      <c r="I861" s="228"/>
      <c r="J861" s="229"/>
      <c r="K861" s="220"/>
    </row>
    <row r="862" spans="1:11" ht="12.75">
      <c r="A862" s="226"/>
      <c r="B862" s="226"/>
      <c r="C862" s="226"/>
      <c r="D862" s="227"/>
      <c r="E862" s="227"/>
      <c r="F862" s="226"/>
      <c r="G862" s="226"/>
      <c r="H862" s="226"/>
      <c r="I862" s="228"/>
      <c r="J862" s="229"/>
      <c r="K862" s="220"/>
    </row>
    <row r="863" spans="1:11" ht="12.75">
      <c r="A863" s="226"/>
      <c r="B863" s="226"/>
      <c r="C863" s="226"/>
      <c r="D863" s="227"/>
      <c r="E863" s="227"/>
      <c r="F863" s="226"/>
      <c r="G863" s="226"/>
      <c r="H863" s="226"/>
      <c r="I863" s="228"/>
      <c r="J863" s="229"/>
      <c r="K863" s="220"/>
    </row>
    <row r="864" spans="1:11" ht="12.75">
      <c r="A864" s="226"/>
      <c r="B864" s="226"/>
      <c r="C864" s="226"/>
      <c r="D864" s="227"/>
      <c r="E864" s="227"/>
      <c r="F864" s="226"/>
      <c r="G864" s="226"/>
      <c r="H864" s="226"/>
      <c r="I864" s="228"/>
      <c r="J864" s="229"/>
      <c r="K864" s="220"/>
    </row>
    <row r="865" spans="1:11" ht="12.75">
      <c r="A865" s="226"/>
      <c r="B865" s="226"/>
      <c r="C865" s="226"/>
      <c r="D865" s="227"/>
      <c r="E865" s="227"/>
      <c r="F865" s="226"/>
      <c r="G865" s="226"/>
      <c r="H865" s="226"/>
      <c r="I865" s="228"/>
      <c r="J865" s="229"/>
      <c r="K865" s="220"/>
    </row>
    <row r="866" spans="1:11" ht="12.75">
      <c r="A866" s="226"/>
      <c r="B866" s="226"/>
      <c r="C866" s="226"/>
      <c r="D866" s="227"/>
      <c r="E866" s="227"/>
      <c r="F866" s="226"/>
      <c r="G866" s="226"/>
      <c r="H866" s="226"/>
      <c r="I866" s="228"/>
      <c r="J866" s="229"/>
      <c r="K866" s="220"/>
    </row>
    <row r="867" spans="1:11" ht="12.75">
      <c r="A867" s="226"/>
      <c r="B867" s="226"/>
      <c r="C867" s="226"/>
      <c r="D867" s="227"/>
      <c r="E867" s="227"/>
      <c r="F867" s="226"/>
      <c r="G867" s="226"/>
      <c r="H867" s="226"/>
      <c r="I867" s="228"/>
      <c r="J867" s="229"/>
      <c r="K867" s="220"/>
    </row>
    <row r="868" spans="1:11" ht="12.75">
      <c r="A868" s="226"/>
      <c r="B868" s="226"/>
      <c r="C868" s="226"/>
      <c r="D868" s="227"/>
      <c r="E868" s="227"/>
      <c r="F868" s="226"/>
      <c r="G868" s="226"/>
      <c r="H868" s="226"/>
      <c r="I868" s="228"/>
      <c r="J868" s="229"/>
      <c r="K868" s="220"/>
    </row>
    <row r="869" spans="1:11" ht="12.75">
      <c r="A869" s="226"/>
      <c r="B869" s="226"/>
      <c r="C869" s="226"/>
      <c r="D869" s="227"/>
      <c r="E869" s="227"/>
      <c r="F869" s="226"/>
      <c r="G869" s="226"/>
      <c r="H869" s="226"/>
      <c r="I869" s="228"/>
      <c r="J869" s="229"/>
      <c r="K869" s="220"/>
    </row>
    <row r="870" spans="1:11" ht="12.75">
      <c r="A870" s="226"/>
      <c r="B870" s="226"/>
      <c r="C870" s="226"/>
      <c r="D870" s="227"/>
      <c r="E870" s="227"/>
      <c r="F870" s="226"/>
      <c r="G870" s="226"/>
      <c r="H870" s="226"/>
      <c r="I870" s="228"/>
      <c r="J870" s="229"/>
      <c r="K870" s="220"/>
    </row>
    <row r="871" spans="1:11" ht="12.75">
      <c r="A871" s="226"/>
      <c r="B871" s="226"/>
      <c r="C871" s="226"/>
      <c r="D871" s="227"/>
      <c r="E871" s="227"/>
      <c r="F871" s="226"/>
      <c r="G871" s="226"/>
      <c r="H871" s="226"/>
      <c r="I871" s="228"/>
      <c r="J871" s="229"/>
      <c r="K871" s="220"/>
    </row>
    <row r="872" spans="1:11" ht="12.75">
      <c r="A872" s="226"/>
      <c r="B872" s="226"/>
      <c r="C872" s="226"/>
      <c r="D872" s="227"/>
      <c r="E872" s="227"/>
      <c r="F872" s="226"/>
      <c r="G872" s="226"/>
      <c r="H872" s="226"/>
      <c r="I872" s="228"/>
      <c r="J872" s="229"/>
      <c r="K872" s="220"/>
    </row>
    <row r="873" spans="1:11" ht="12.75">
      <c r="A873" s="226"/>
      <c r="B873" s="226"/>
      <c r="C873" s="226"/>
      <c r="D873" s="227"/>
      <c r="E873" s="227"/>
      <c r="F873" s="226"/>
      <c r="G873" s="226"/>
      <c r="H873" s="226"/>
      <c r="I873" s="228"/>
      <c r="J873" s="229"/>
      <c r="K873" s="220"/>
    </row>
    <row r="874" spans="1:11" ht="12.75">
      <c r="A874" s="226"/>
      <c r="B874" s="226"/>
      <c r="C874" s="226"/>
      <c r="D874" s="227"/>
      <c r="E874" s="227"/>
      <c r="F874" s="226"/>
      <c r="G874" s="226"/>
      <c r="H874" s="226"/>
      <c r="I874" s="228"/>
      <c r="J874" s="229"/>
      <c r="K874" s="220"/>
    </row>
    <row r="875" spans="1:11" ht="12.75">
      <c r="A875" s="226"/>
      <c r="B875" s="226"/>
      <c r="C875" s="226"/>
      <c r="D875" s="227"/>
      <c r="E875" s="227"/>
      <c r="F875" s="226"/>
      <c r="G875" s="226"/>
      <c r="H875" s="226"/>
      <c r="I875" s="228"/>
      <c r="J875" s="229"/>
      <c r="K875" s="220"/>
    </row>
    <row r="876" spans="1:11" ht="12.75">
      <c r="A876" s="226"/>
      <c r="B876" s="226"/>
      <c r="C876" s="226"/>
      <c r="D876" s="227"/>
      <c r="E876" s="227"/>
      <c r="F876" s="226"/>
      <c r="G876" s="226"/>
      <c r="H876" s="226"/>
      <c r="I876" s="228"/>
      <c r="J876" s="229"/>
      <c r="K876" s="220"/>
    </row>
    <row r="877" spans="1:11" ht="12.75">
      <c r="A877" s="226"/>
      <c r="B877" s="226"/>
      <c r="C877" s="226"/>
      <c r="D877" s="227"/>
      <c r="E877" s="227"/>
      <c r="F877" s="226"/>
      <c r="G877" s="226"/>
      <c r="H877" s="226"/>
      <c r="I877" s="228"/>
      <c r="J877" s="229"/>
      <c r="K877" s="220"/>
    </row>
    <row r="878" spans="1:11" ht="12.75">
      <c r="A878" s="226"/>
      <c r="B878" s="226"/>
      <c r="C878" s="226"/>
      <c r="D878" s="227"/>
      <c r="E878" s="227"/>
      <c r="F878" s="226"/>
      <c r="G878" s="226"/>
      <c r="H878" s="226"/>
      <c r="I878" s="228"/>
      <c r="J878" s="229"/>
      <c r="K878" s="220"/>
    </row>
    <row r="879" spans="1:11" ht="12.75">
      <c r="A879" s="226"/>
      <c r="B879" s="226"/>
      <c r="C879" s="226"/>
      <c r="D879" s="227"/>
      <c r="E879" s="227"/>
      <c r="F879" s="226"/>
      <c r="G879" s="226"/>
      <c r="H879" s="226"/>
      <c r="I879" s="228"/>
      <c r="J879" s="229"/>
      <c r="K879" s="220"/>
    </row>
    <row r="880" spans="1:11" ht="12.75">
      <c r="A880" s="226"/>
      <c r="B880" s="226"/>
      <c r="C880" s="226"/>
      <c r="D880" s="227"/>
      <c r="E880" s="227"/>
      <c r="F880" s="226"/>
      <c r="G880" s="226"/>
      <c r="H880" s="226"/>
      <c r="I880" s="228"/>
      <c r="J880" s="229"/>
      <c r="K880" s="220"/>
    </row>
    <row r="881" spans="1:11" ht="12.75">
      <c r="A881" s="226"/>
      <c r="B881" s="226"/>
      <c r="C881" s="226"/>
      <c r="D881" s="227"/>
      <c r="E881" s="227"/>
      <c r="F881" s="226"/>
      <c r="G881" s="226"/>
      <c r="H881" s="226"/>
      <c r="I881" s="228"/>
      <c r="J881" s="229"/>
      <c r="K881" s="220"/>
    </row>
    <row r="882" spans="1:11" ht="12.75">
      <c r="A882" s="226"/>
      <c r="B882" s="226"/>
      <c r="C882" s="226"/>
      <c r="D882" s="227"/>
      <c r="E882" s="227"/>
      <c r="F882" s="226"/>
      <c r="G882" s="226"/>
      <c r="H882" s="226"/>
      <c r="I882" s="228"/>
      <c r="J882" s="229"/>
      <c r="K882" s="220"/>
    </row>
    <row r="883" spans="1:11" ht="12.75">
      <c r="A883" s="226"/>
      <c r="B883" s="226"/>
      <c r="C883" s="226"/>
      <c r="D883" s="227"/>
      <c r="E883" s="227"/>
      <c r="F883" s="226"/>
      <c r="G883" s="226"/>
      <c r="H883" s="226"/>
      <c r="I883" s="228"/>
      <c r="J883" s="229"/>
      <c r="K883" s="220"/>
    </row>
    <row r="884" spans="1:11" ht="12.75">
      <c r="A884" s="226"/>
      <c r="B884" s="226"/>
      <c r="C884" s="226"/>
      <c r="D884" s="227"/>
      <c r="E884" s="227"/>
      <c r="F884" s="226"/>
      <c r="G884" s="226"/>
      <c r="H884" s="226"/>
      <c r="I884" s="228"/>
      <c r="J884" s="229"/>
      <c r="K884" s="220"/>
    </row>
    <row r="885" spans="1:11" ht="12.75">
      <c r="A885" s="226"/>
      <c r="B885" s="226"/>
      <c r="C885" s="226"/>
      <c r="D885" s="227"/>
      <c r="E885" s="227"/>
      <c r="F885" s="226"/>
      <c r="G885" s="226"/>
      <c r="H885" s="226"/>
      <c r="I885" s="228"/>
      <c r="J885" s="229"/>
      <c r="K885" s="220"/>
    </row>
    <row r="886" spans="1:11" ht="12.75">
      <c r="A886" s="226"/>
      <c r="B886" s="226"/>
      <c r="C886" s="226"/>
      <c r="D886" s="227"/>
      <c r="E886" s="227"/>
      <c r="F886" s="226"/>
      <c r="G886" s="226"/>
      <c r="H886" s="226"/>
      <c r="I886" s="228"/>
      <c r="J886" s="229"/>
      <c r="K886" s="220"/>
    </row>
    <row r="887" spans="1:11" ht="12.75">
      <c r="A887" s="226"/>
      <c r="B887" s="226"/>
      <c r="C887" s="226"/>
      <c r="D887" s="227"/>
      <c r="E887" s="227"/>
      <c r="F887" s="226"/>
      <c r="G887" s="226"/>
      <c r="H887" s="226"/>
      <c r="I887" s="228"/>
      <c r="J887" s="229"/>
      <c r="K887" s="220"/>
    </row>
    <row r="888" spans="1:11" ht="12.75">
      <c r="A888" s="226"/>
      <c r="B888" s="226"/>
      <c r="C888" s="226"/>
      <c r="D888" s="227"/>
      <c r="E888" s="227"/>
      <c r="F888" s="226"/>
      <c r="G888" s="226"/>
      <c r="H888" s="226"/>
      <c r="I888" s="228"/>
      <c r="J888" s="229"/>
      <c r="K888" s="220"/>
    </row>
    <row r="889" spans="1:11" ht="12.75">
      <c r="A889" s="226"/>
      <c r="B889" s="226"/>
      <c r="C889" s="226"/>
      <c r="D889" s="227"/>
      <c r="E889" s="227"/>
      <c r="F889" s="226"/>
      <c r="G889" s="226"/>
      <c r="H889" s="226"/>
      <c r="I889" s="228"/>
      <c r="J889" s="229"/>
      <c r="K889" s="220"/>
    </row>
    <row r="890" spans="1:11" ht="12.75">
      <c r="A890" s="226"/>
      <c r="B890" s="226"/>
      <c r="C890" s="226"/>
      <c r="D890" s="227"/>
      <c r="E890" s="227"/>
      <c r="F890" s="226"/>
      <c r="G890" s="226"/>
      <c r="H890" s="226"/>
      <c r="I890" s="228"/>
      <c r="J890" s="229"/>
      <c r="K890" s="220"/>
    </row>
    <row r="891" spans="1:11" ht="12.75">
      <c r="A891" s="226"/>
      <c r="B891" s="226"/>
      <c r="C891" s="226"/>
      <c r="D891" s="227"/>
      <c r="E891" s="227"/>
      <c r="F891" s="226"/>
      <c r="G891" s="226"/>
      <c r="H891" s="226"/>
      <c r="I891" s="228"/>
      <c r="J891" s="229"/>
      <c r="K891" s="220"/>
    </row>
    <row r="892" spans="1:11" ht="12.75">
      <c r="A892" s="226"/>
      <c r="B892" s="226"/>
      <c r="C892" s="226"/>
      <c r="D892" s="227"/>
      <c r="E892" s="227"/>
      <c r="F892" s="226"/>
      <c r="G892" s="226"/>
      <c r="H892" s="226"/>
      <c r="I892" s="228"/>
      <c r="J892" s="229"/>
      <c r="K892" s="220"/>
    </row>
    <row r="893" spans="1:11" ht="12.75">
      <c r="A893" s="226"/>
      <c r="B893" s="226"/>
      <c r="C893" s="226"/>
      <c r="D893" s="227"/>
      <c r="E893" s="227"/>
      <c r="F893" s="226"/>
      <c r="G893" s="226"/>
      <c r="H893" s="226"/>
      <c r="I893" s="228"/>
      <c r="J893" s="229"/>
      <c r="K893" s="220"/>
    </row>
    <row r="894" spans="1:11" ht="12.75">
      <c r="A894" s="226"/>
      <c r="B894" s="226"/>
      <c r="C894" s="226"/>
      <c r="D894" s="227"/>
      <c r="E894" s="227"/>
      <c r="F894" s="226"/>
      <c r="G894" s="226"/>
      <c r="H894" s="226"/>
      <c r="I894" s="228"/>
      <c r="J894" s="229"/>
      <c r="K894" s="220"/>
    </row>
    <row r="895" spans="1:11" ht="12.75">
      <c r="A895" s="226"/>
      <c r="B895" s="226"/>
      <c r="C895" s="226"/>
      <c r="D895" s="227"/>
      <c r="E895" s="227"/>
      <c r="F895" s="226"/>
      <c r="G895" s="226"/>
      <c r="H895" s="226"/>
      <c r="I895" s="228"/>
      <c r="J895" s="229"/>
      <c r="K895" s="220"/>
    </row>
    <row r="896" spans="1:11" ht="12.75">
      <c r="A896" s="226"/>
      <c r="B896" s="226"/>
      <c r="C896" s="226"/>
      <c r="D896" s="227"/>
      <c r="E896" s="227"/>
      <c r="F896" s="226"/>
      <c r="G896" s="226"/>
      <c r="H896" s="226"/>
      <c r="I896" s="228"/>
      <c r="J896" s="229"/>
      <c r="K896" s="220"/>
    </row>
    <row r="897" spans="1:11" ht="12.75">
      <c r="A897" s="226"/>
      <c r="B897" s="226"/>
      <c r="C897" s="226"/>
      <c r="D897" s="227"/>
      <c r="E897" s="227"/>
      <c r="F897" s="226"/>
      <c r="G897" s="226"/>
      <c r="H897" s="226"/>
      <c r="I897" s="228"/>
      <c r="J897" s="229"/>
      <c r="K897" s="220"/>
    </row>
    <row r="898" spans="1:11" ht="12.75">
      <c r="A898" s="226"/>
      <c r="B898" s="226"/>
      <c r="C898" s="226"/>
      <c r="D898" s="227"/>
      <c r="E898" s="227"/>
      <c r="F898" s="226"/>
      <c r="G898" s="226"/>
      <c r="H898" s="226"/>
      <c r="I898" s="228"/>
      <c r="J898" s="229"/>
      <c r="K898" s="220"/>
    </row>
    <row r="899" spans="1:11" ht="12.75">
      <c r="A899" s="226"/>
      <c r="B899" s="226"/>
      <c r="C899" s="226"/>
      <c r="D899" s="227"/>
      <c r="E899" s="227"/>
      <c r="F899" s="226"/>
      <c r="G899" s="226"/>
      <c r="H899" s="226"/>
      <c r="I899" s="228"/>
      <c r="J899" s="229"/>
      <c r="K899" s="220"/>
    </row>
    <row r="900" spans="1:11" ht="12.75">
      <c r="A900" s="226"/>
      <c r="B900" s="226"/>
      <c r="C900" s="226"/>
      <c r="D900" s="227"/>
      <c r="E900" s="227"/>
      <c r="F900" s="226"/>
      <c r="G900" s="226"/>
      <c r="H900" s="226"/>
      <c r="I900" s="228"/>
      <c r="J900" s="229"/>
      <c r="K900" s="220"/>
    </row>
    <row r="901" spans="1:11" ht="12.75">
      <c r="A901" s="226"/>
      <c r="B901" s="226"/>
      <c r="C901" s="226"/>
      <c r="D901" s="227"/>
      <c r="E901" s="227"/>
      <c r="F901" s="226"/>
      <c r="G901" s="226"/>
      <c r="H901" s="226"/>
      <c r="I901" s="228"/>
      <c r="J901" s="229"/>
      <c r="K901" s="220"/>
    </row>
    <row r="902" spans="1:11" ht="12.75">
      <c r="A902" s="226"/>
      <c r="B902" s="226"/>
      <c r="C902" s="226"/>
      <c r="D902" s="227"/>
      <c r="E902" s="227"/>
      <c r="F902" s="226"/>
      <c r="G902" s="226"/>
      <c r="H902" s="226"/>
      <c r="I902" s="228"/>
      <c r="J902" s="229"/>
      <c r="K902" s="220"/>
    </row>
    <row r="903" spans="1:11" ht="12.75">
      <c r="A903" s="226"/>
      <c r="B903" s="226"/>
      <c r="C903" s="226"/>
      <c r="D903" s="227"/>
      <c r="E903" s="227"/>
      <c r="F903" s="226"/>
      <c r="G903" s="226"/>
      <c r="H903" s="226"/>
      <c r="I903" s="228"/>
      <c r="J903" s="229"/>
      <c r="K903" s="220"/>
    </row>
    <row r="904" spans="1:11" ht="12.75">
      <c r="A904" s="226"/>
      <c r="B904" s="226"/>
      <c r="C904" s="226"/>
      <c r="D904" s="227"/>
      <c r="E904" s="227"/>
      <c r="F904" s="226"/>
      <c r="G904" s="226"/>
      <c r="H904" s="226"/>
      <c r="I904" s="228"/>
      <c r="J904" s="229"/>
      <c r="K904" s="220"/>
    </row>
    <row r="905" spans="1:11" ht="12.75">
      <c r="A905" s="226"/>
      <c r="B905" s="226"/>
      <c r="C905" s="226"/>
      <c r="D905" s="227"/>
      <c r="E905" s="227"/>
      <c r="F905" s="226"/>
      <c r="G905" s="226"/>
      <c r="H905" s="226"/>
      <c r="I905" s="228"/>
      <c r="J905" s="229"/>
      <c r="K905" s="220"/>
    </row>
    <row r="906" spans="1:11" ht="12.75">
      <c r="A906" s="226"/>
      <c r="B906" s="226"/>
      <c r="C906" s="226"/>
      <c r="D906" s="227"/>
      <c r="E906" s="227"/>
      <c r="F906" s="226"/>
      <c r="G906" s="226"/>
      <c r="H906" s="226"/>
      <c r="I906" s="228"/>
      <c r="J906" s="229"/>
      <c r="K906" s="220"/>
    </row>
    <row r="907" spans="1:11" ht="12.75">
      <c r="A907" s="226"/>
      <c r="B907" s="226"/>
      <c r="C907" s="226"/>
      <c r="D907" s="227"/>
      <c r="E907" s="227"/>
      <c r="F907" s="226"/>
      <c r="G907" s="226"/>
      <c r="H907" s="226"/>
      <c r="I907" s="228"/>
      <c r="J907" s="229"/>
      <c r="K907" s="220"/>
    </row>
    <row r="908" spans="1:11" ht="12.75">
      <c r="A908" s="226"/>
      <c r="B908" s="226"/>
      <c r="C908" s="226"/>
      <c r="D908" s="227"/>
      <c r="E908" s="227"/>
      <c r="F908" s="226"/>
      <c r="G908" s="226"/>
      <c r="H908" s="226"/>
      <c r="I908" s="228"/>
      <c r="J908" s="229"/>
      <c r="K908" s="220"/>
    </row>
    <row r="909" spans="1:11" ht="12.75">
      <c r="A909" s="226"/>
      <c r="B909" s="226"/>
      <c r="C909" s="226"/>
      <c r="D909" s="227"/>
      <c r="E909" s="227"/>
      <c r="F909" s="226"/>
      <c r="G909" s="226"/>
      <c r="H909" s="226"/>
      <c r="I909" s="228"/>
      <c r="J909" s="229"/>
      <c r="K909" s="220"/>
    </row>
    <row r="910" spans="1:11" ht="12.75">
      <c r="A910" s="226"/>
      <c r="B910" s="226"/>
      <c r="C910" s="226"/>
      <c r="D910" s="227"/>
      <c r="E910" s="227"/>
      <c r="F910" s="226"/>
      <c r="G910" s="226"/>
      <c r="H910" s="226"/>
      <c r="I910" s="228"/>
      <c r="J910" s="229"/>
      <c r="K910" s="220"/>
    </row>
    <row r="911" spans="1:11" ht="12.75">
      <c r="A911" s="226"/>
      <c r="B911" s="226"/>
      <c r="C911" s="226"/>
      <c r="D911" s="227"/>
      <c r="E911" s="227"/>
      <c r="F911" s="226"/>
      <c r="G911" s="226"/>
      <c r="H911" s="226"/>
      <c r="I911" s="228"/>
      <c r="J911" s="229"/>
      <c r="K911" s="220"/>
    </row>
    <row r="912" spans="1:11" ht="12.75">
      <c r="A912" s="226"/>
      <c r="B912" s="226"/>
      <c r="C912" s="226"/>
      <c r="D912" s="227"/>
      <c r="E912" s="227"/>
      <c r="F912" s="226"/>
      <c r="G912" s="226"/>
      <c r="H912" s="226"/>
      <c r="I912" s="228"/>
      <c r="J912" s="229"/>
      <c r="K912" s="220"/>
    </row>
    <row r="913" spans="1:11" ht="12.75">
      <c r="A913" s="226"/>
      <c r="B913" s="226"/>
      <c r="C913" s="226"/>
      <c r="D913" s="227"/>
      <c r="E913" s="227"/>
      <c r="F913" s="226"/>
      <c r="G913" s="226"/>
      <c r="H913" s="226"/>
      <c r="I913" s="228"/>
      <c r="J913" s="229"/>
      <c r="K913" s="220"/>
    </row>
    <row r="914" spans="1:11" ht="12.75">
      <c r="A914" s="226"/>
      <c r="B914" s="226"/>
      <c r="C914" s="226"/>
      <c r="D914" s="227"/>
      <c r="E914" s="227"/>
      <c r="F914" s="226"/>
      <c r="G914" s="226"/>
      <c r="H914" s="226"/>
      <c r="I914" s="228"/>
      <c r="J914" s="229"/>
      <c r="K914" s="220"/>
    </row>
    <row r="915" spans="1:11" ht="12.75">
      <c r="A915" s="226"/>
      <c r="B915" s="226"/>
      <c r="C915" s="226"/>
      <c r="D915" s="227"/>
      <c r="E915" s="227"/>
      <c r="F915" s="226"/>
      <c r="G915" s="226"/>
      <c r="H915" s="226"/>
      <c r="I915" s="228"/>
      <c r="J915" s="229"/>
      <c r="K915" s="220"/>
    </row>
    <row r="916" spans="1:11" ht="12.75">
      <c r="A916" s="226"/>
      <c r="B916" s="226"/>
      <c r="C916" s="226"/>
      <c r="D916" s="227"/>
      <c r="E916" s="227"/>
      <c r="F916" s="226"/>
      <c r="G916" s="226"/>
      <c r="H916" s="226"/>
      <c r="I916" s="228"/>
      <c r="J916" s="229"/>
      <c r="K916" s="220"/>
    </row>
    <row r="917" spans="1:11" ht="12.75">
      <c r="A917" s="226"/>
      <c r="B917" s="226"/>
      <c r="C917" s="226"/>
      <c r="D917" s="227"/>
      <c r="E917" s="227"/>
      <c r="F917" s="226"/>
      <c r="G917" s="226"/>
      <c r="H917" s="226"/>
      <c r="I917" s="228"/>
      <c r="J917" s="229"/>
      <c r="K917" s="220"/>
    </row>
    <row r="918" spans="1:11" ht="12.75">
      <c r="A918" s="226"/>
      <c r="B918" s="226"/>
      <c r="C918" s="226"/>
      <c r="D918" s="227"/>
      <c r="E918" s="227"/>
      <c r="F918" s="226"/>
      <c r="G918" s="226"/>
      <c r="H918" s="226"/>
      <c r="I918" s="228"/>
      <c r="J918" s="229"/>
      <c r="K918" s="220"/>
    </row>
    <row r="919" spans="1:11" ht="12.75">
      <c r="A919" s="226"/>
      <c r="B919" s="226"/>
      <c r="C919" s="226"/>
      <c r="D919" s="227"/>
      <c r="E919" s="227"/>
      <c r="F919" s="226"/>
      <c r="G919" s="226"/>
      <c r="H919" s="226"/>
      <c r="I919" s="228"/>
      <c r="J919" s="229"/>
      <c r="K919" s="220"/>
    </row>
    <row r="920" spans="1:11" ht="12.75">
      <c r="A920" s="226"/>
      <c r="B920" s="226"/>
      <c r="C920" s="226"/>
      <c r="D920" s="227"/>
      <c r="E920" s="227"/>
      <c r="F920" s="226"/>
      <c r="G920" s="226"/>
      <c r="H920" s="226"/>
      <c r="I920" s="228"/>
      <c r="J920" s="229"/>
      <c r="K920" s="220"/>
    </row>
    <row r="921" spans="1:11" ht="12.75">
      <c r="A921" s="226"/>
      <c r="B921" s="226"/>
      <c r="C921" s="226"/>
      <c r="D921" s="227"/>
      <c r="E921" s="227"/>
      <c r="F921" s="226"/>
      <c r="G921" s="226"/>
      <c r="H921" s="226"/>
      <c r="I921" s="228"/>
      <c r="J921" s="229"/>
      <c r="K921" s="220"/>
    </row>
    <row r="922" spans="1:11" ht="12.75">
      <c r="A922" s="226"/>
      <c r="B922" s="226"/>
      <c r="C922" s="226"/>
      <c r="D922" s="227"/>
      <c r="E922" s="227"/>
      <c r="F922" s="226"/>
      <c r="G922" s="226"/>
      <c r="H922" s="226"/>
      <c r="I922" s="228"/>
      <c r="J922" s="229"/>
      <c r="K922" s="220"/>
    </row>
    <row r="923" spans="1:11" ht="12.75">
      <c r="A923" s="226"/>
      <c r="B923" s="226"/>
      <c r="C923" s="226"/>
      <c r="D923" s="227"/>
      <c r="E923" s="227"/>
      <c r="F923" s="226"/>
      <c r="G923" s="226"/>
      <c r="H923" s="226"/>
      <c r="I923" s="228"/>
      <c r="J923" s="229"/>
      <c r="K923" s="220"/>
    </row>
    <row r="924" spans="1:11" ht="12.75">
      <c r="A924" s="226"/>
      <c r="B924" s="226"/>
      <c r="C924" s="226"/>
      <c r="D924" s="227"/>
      <c r="E924" s="227"/>
      <c r="F924" s="226"/>
      <c r="G924" s="226"/>
      <c r="H924" s="226"/>
      <c r="I924" s="228"/>
      <c r="J924" s="229"/>
      <c r="K924" s="220"/>
    </row>
    <row r="925" spans="1:11" ht="12.75">
      <c r="A925" s="226"/>
      <c r="B925" s="226"/>
      <c r="C925" s="226"/>
      <c r="D925" s="227"/>
      <c r="E925" s="227"/>
      <c r="F925" s="226"/>
      <c r="G925" s="226"/>
      <c r="H925" s="226"/>
      <c r="I925" s="228"/>
      <c r="J925" s="229"/>
      <c r="K925" s="220"/>
    </row>
    <row r="926" spans="1:11" ht="12.75">
      <c r="A926" s="226"/>
      <c r="B926" s="226"/>
      <c r="C926" s="226"/>
      <c r="D926" s="227"/>
      <c r="E926" s="227"/>
      <c r="F926" s="226"/>
      <c r="G926" s="226"/>
      <c r="H926" s="226"/>
      <c r="I926" s="228"/>
      <c r="J926" s="229"/>
      <c r="K926" s="220"/>
    </row>
    <row r="927" spans="1:11" ht="12.75">
      <c r="A927" s="226"/>
      <c r="B927" s="226"/>
      <c r="C927" s="226"/>
      <c r="D927" s="227"/>
      <c r="E927" s="227"/>
      <c r="F927" s="226"/>
      <c r="G927" s="226"/>
      <c r="H927" s="226"/>
      <c r="I927" s="228"/>
      <c r="J927" s="229"/>
      <c r="K927" s="220"/>
    </row>
    <row r="928" spans="1:11" ht="12.75">
      <c r="A928" s="226"/>
      <c r="B928" s="226"/>
      <c r="C928" s="226"/>
      <c r="D928" s="227"/>
      <c r="E928" s="227"/>
      <c r="F928" s="226"/>
      <c r="G928" s="226"/>
      <c r="H928" s="226"/>
      <c r="I928" s="228"/>
      <c r="J928" s="229"/>
      <c r="K928" s="220"/>
    </row>
    <row r="929" spans="1:11" ht="12.75">
      <c r="A929" s="226"/>
      <c r="B929" s="226"/>
      <c r="C929" s="226"/>
      <c r="D929" s="227"/>
      <c r="E929" s="227"/>
      <c r="F929" s="226"/>
      <c r="G929" s="226"/>
      <c r="H929" s="226"/>
      <c r="I929" s="228"/>
      <c r="J929" s="229"/>
      <c r="K929" s="220"/>
    </row>
    <row r="930" spans="1:11" ht="12.75">
      <c r="A930" s="226"/>
      <c r="B930" s="226"/>
      <c r="C930" s="226"/>
      <c r="D930" s="227"/>
      <c r="E930" s="227"/>
      <c r="F930" s="226"/>
      <c r="G930" s="226"/>
      <c r="H930" s="226"/>
      <c r="I930" s="228"/>
      <c r="J930" s="229"/>
      <c r="K930" s="220"/>
    </row>
    <row r="931" spans="1:11" ht="12.75">
      <c r="A931" s="226"/>
      <c r="B931" s="226"/>
      <c r="C931" s="226"/>
      <c r="D931" s="227"/>
      <c r="E931" s="227"/>
      <c r="F931" s="226"/>
      <c r="G931" s="226"/>
      <c r="H931" s="226"/>
      <c r="I931" s="228"/>
      <c r="J931" s="229"/>
      <c r="K931" s="220"/>
    </row>
    <row r="932" spans="1:11" ht="12.75">
      <c r="A932" s="226"/>
      <c r="B932" s="226"/>
      <c r="C932" s="226"/>
      <c r="D932" s="227"/>
      <c r="E932" s="227"/>
      <c r="F932" s="226"/>
      <c r="G932" s="226"/>
      <c r="H932" s="226"/>
      <c r="I932" s="228"/>
      <c r="J932" s="229"/>
      <c r="K932" s="220"/>
    </row>
    <row r="933" spans="1:11" ht="12.75">
      <c r="A933" s="226"/>
      <c r="B933" s="226"/>
      <c r="C933" s="226"/>
      <c r="D933" s="227"/>
      <c r="E933" s="227"/>
      <c r="F933" s="226"/>
      <c r="G933" s="226"/>
      <c r="H933" s="226"/>
      <c r="I933" s="228"/>
      <c r="J933" s="229"/>
      <c r="K933" s="220"/>
    </row>
    <row r="934" spans="1:11" ht="12.75">
      <c r="A934" s="226"/>
      <c r="B934" s="226"/>
      <c r="C934" s="226"/>
      <c r="D934" s="227"/>
      <c r="E934" s="227"/>
      <c r="F934" s="226"/>
      <c r="G934" s="226"/>
      <c r="H934" s="226"/>
      <c r="I934" s="228"/>
      <c r="J934" s="229"/>
      <c r="K934" s="220"/>
    </row>
    <row r="935" spans="1:11" ht="12.75">
      <c r="A935" s="226"/>
      <c r="B935" s="226"/>
      <c r="C935" s="226"/>
      <c r="D935" s="227"/>
      <c r="E935" s="227"/>
      <c r="F935" s="226"/>
      <c r="G935" s="226"/>
      <c r="H935" s="226"/>
      <c r="I935" s="228"/>
      <c r="J935" s="229"/>
      <c r="K935" s="220"/>
    </row>
    <row r="936" spans="1:11" ht="12.75">
      <c r="A936" s="226"/>
      <c r="B936" s="226"/>
      <c r="C936" s="226"/>
      <c r="D936" s="227"/>
      <c r="E936" s="227"/>
      <c r="F936" s="226"/>
      <c r="G936" s="226"/>
      <c r="H936" s="226"/>
      <c r="I936" s="228"/>
      <c r="J936" s="229"/>
      <c r="K936" s="220"/>
    </row>
    <row r="937" spans="1:11" ht="12.75">
      <c r="A937" s="226"/>
      <c r="B937" s="226"/>
      <c r="C937" s="226"/>
      <c r="D937" s="227"/>
      <c r="E937" s="227"/>
      <c r="F937" s="226"/>
      <c r="G937" s="226"/>
      <c r="H937" s="226"/>
      <c r="I937" s="228"/>
      <c r="J937" s="229"/>
      <c r="K937" s="220"/>
    </row>
    <row r="938" spans="1:11" ht="12.75">
      <c r="A938" s="226"/>
      <c r="B938" s="226"/>
      <c r="C938" s="226"/>
      <c r="D938" s="227"/>
      <c r="E938" s="227"/>
      <c r="F938" s="226"/>
      <c r="G938" s="226"/>
      <c r="H938" s="226"/>
      <c r="I938" s="228"/>
      <c r="J938" s="229"/>
      <c r="K938" s="220"/>
    </row>
    <row r="939" spans="1:11" ht="12.75">
      <c r="A939" s="226"/>
      <c r="B939" s="226"/>
      <c r="C939" s="226"/>
      <c r="D939" s="227"/>
      <c r="E939" s="227"/>
      <c r="F939" s="226"/>
      <c r="G939" s="226"/>
      <c r="H939" s="226"/>
      <c r="I939" s="228"/>
      <c r="J939" s="229"/>
      <c r="K939" s="220"/>
    </row>
    <row r="940" spans="1:11" ht="12.75">
      <c r="A940" s="226"/>
      <c r="B940" s="226"/>
      <c r="C940" s="226"/>
      <c r="D940" s="227"/>
      <c r="E940" s="227"/>
      <c r="F940" s="226"/>
      <c r="G940" s="226"/>
      <c r="H940" s="226"/>
      <c r="I940" s="228"/>
      <c r="J940" s="229"/>
      <c r="K940" s="220"/>
    </row>
    <row r="941" spans="1:11" ht="12.75">
      <c r="A941" s="226"/>
      <c r="B941" s="226"/>
      <c r="C941" s="226"/>
      <c r="D941" s="227"/>
      <c r="E941" s="227"/>
      <c r="F941" s="226"/>
      <c r="G941" s="226"/>
      <c r="H941" s="226"/>
      <c r="I941" s="228"/>
      <c r="J941" s="229"/>
      <c r="K941" s="220"/>
    </row>
    <row r="942" spans="1:11" ht="12.75">
      <c r="A942" s="226"/>
      <c r="B942" s="226"/>
      <c r="C942" s="226"/>
      <c r="D942" s="227"/>
      <c r="E942" s="227"/>
      <c r="F942" s="226"/>
      <c r="G942" s="226"/>
      <c r="H942" s="226"/>
      <c r="I942" s="228"/>
      <c r="J942" s="229"/>
      <c r="K942" s="220"/>
    </row>
    <row r="943" spans="1:11" ht="12.75">
      <c r="A943" s="226"/>
      <c r="B943" s="226"/>
      <c r="C943" s="226"/>
      <c r="D943" s="227"/>
      <c r="E943" s="227"/>
      <c r="F943" s="226"/>
      <c r="G943" s="226"/>
      <c r="H943" s="226"/>
      <c r="I943" s="228"/>
      <c r="J943" s="229"/>
      <c r="K943" s="220"/>
    </row>
    <row r="944" spans="1:11" ht="12.75">
      <c r="A944" s="226"/>
      <c r="B944" s="226"/>
      <c r="C944" s="226"/>
      <c r="D944" s="227"/>
      <c r="E944" s="227"/>
      <c r="F944" s="226"/>
      <c r="G944" s="226"/>
      <c r="H944" s="226"/>
      <c r="I944" s="228"/>
      <c r="J944" s="229"/>
      <c r="K944" s="220"/>
    </row>
    <row r="945" spans="1:11" ht="12.75">
      <c r="A945" s="226"/>
      <c r="B945" s="226"/>
      <c r="C945" s="226"/>
      <c r="D945" s="227"/>
      <c r="E945" s="227"/>
      <c r="F945" s="226"/>
      <c r="G945" s="226"/>
      <c r="H945" s="226"/>
      <c r="I945" s="228"/>
      <c r="J945" s="229"/>
      <c r="K945" s="220"/>
    </row>
    <row r="946" spans="1:11" ht="12.75">
      <c r="A946" s="226"/>
      <c r="B946" s="226"/>
      <c r="C946" s="226"/>
      <c r="D946" s="227"/>
      <c r="E946" s="227"/>
      <c r="F946" s="226"/>
      <c r="G946" s="226"/>
      <c r="H946" s="226"/>
      <c r="I946" s="228"/>
      <c r="J946" s="229"/>
      <c r="K946" s="220"/>
    </row>
    <row r="947" spans="1:11" ht="12.75">
      <c r="A947" s="226"/>
      <c r="B947" s="226"/>
      <c r="C947" s="226"/>
      <c r="D947" s="227"/>
      <c r="E947" s="227"/>
      <c r="F947" s="226"/>
      <c r="G947" s="226"/>
      <c r="H947" s="226"/>
      <c r="I947" s="228"/>
      <c r="J947" s="229"/>
      <c r="K947" s="220"/>
    </row>
    <row r="948" spans="1:11" ht="12.75">
      <c r="A948" s="226"/>
      <c r="B948" s="226"/>
      <c r="C948" s="226"/>
      <c r="D948" s="227"/>
      <c r="E948" s="227"/>
      <c r="F948" s="226"/>
      <c r="G948" s="226"/>
      <c r="H948" s="226"/>
      <c r="I948" s="228"/>
      <c r="J948" s="229"/>
      <c r="K948" s="220"/>
    </row>
    <row r="949" spans="1:11" ht="12.75">
      <c r="A949" s="226"/>
      <c r="B949" s="226"/>
      <c r="C949" s="226"/>
      <c r="D949" s="227"/>
      <c r="E949" s="227"/>
      <c r="F949" s="226"/>
      <c r="G949" s="226"/>
      <c r="H949" s="226"/>
      <c r="I949" s="228"/>
      <c r="J949" s="229"/>
      <c r="K949" s="220"/>
    </row>
    <row r="950" spans="1:11" ht="12.75">
      <c r="A950" s="226"/>
      <c r="B950" s="226"/>
      <c r="C950" s="226"/>
      <c r="D950" s="227"/>
      <c r="E950" s="227"/>
      <c r="F950" s="226"/>
      <c r="G950" s="226"/>
      <c r="H950" s="226"/>
      <c r="I950" s="228"/>
      <c r="J950" s="229"/>
      <c r="K950" s="220"/>
    </row>
    <row r="951" spans="1:11" ht="12.75">
      <c r="A951" s="226"/>
      <c r="B951" s="226"/>
      <c r="C951" s="226"/>
      <c r="D951" s="227"/>
      <c r="E951" s="227"/>
      <c r="F951" s="226"/>
      <c r="G951" s="226"/>
      <c r="H951" s="226"/>
      <c r="I951" s="228"/>
      <c r="J951" s="229"/>
      <c r="K951" s="220"/>
    </row>
    <row r="952" spans="1:11" ht="12.75">
      <c r="A952" s="226"/>
      <c r="B952" s="226"/>
      <c r="C952" s="226"/>
      <c r="D952" s="227"/>
      <c r="E952" s="227"/>
      <c r="F952" s="226"/>
      <c r="G952" s="226"/>
      <c r="H952" s="226"/>
      <c r="I952" s="228"/>
      <c r="J952" s="229"/>
      <c r="K952" s="220"/>
    </row>
    <row r="953" spans="1:11" ht="12.75">
      <c r="A953" s="226"/>
      <c r="B953" s="226"/>
      <c r="C953" s="226"/>
      <c r="D953" s="227"/>
      <c r="E953" s="227"/>
      <c r="F953" s="226"/>
      <c r="G953" s="226"/>
      <c r="H953" s="226"/>
      <c r="I953" s="228"/>
      <c r="J953" s="229"/>
      <c r="K953" s="220"/>
    </row>
    <row r="954" spans="1:11" ht="12.75">
      <c r="A954" s="226"/>
      <c r="B954" s="226"/>
      <c r="C954" s="226"/>
      <c r="D954" s="227"/>
      <c r="E954" s="227"/>
      <c r="F954" s="226"/>
      <c r="G954" s="226"/>
      <c r="H954" s="226"/>
      <c r="I954" s="228"/>
      <c r="J954" s="229"/>
      <c r="K954" s="220"/>
    </row>
    <row r="955" spans="1:11" ht="12.75">
      <c r="A955" s="226"/>
      <c r="B955" s="226"/>
      <c r="C955" s="226"/>
      <c r="D955" s="227"/>
      <c r="E955" s="227"/>
      <c r="F955" s="226"/>
      <c r="G955" s="226"/>
      <c r="H955" s="226"/>
      <c r="I955" s="228"/>
      <c r="J955" s="229"/>
      <c r="K955" s="220"/>
    </row>
    <row r="956" spans="1:11" ht="12.75">
      <c r="A956" s="226"/>
      <c r="B956" s="226"/>
      <c r="C956" s="226"/>
      <c r="D956" s="227"/>
      <c r="E956" s="227"/>
      <c r="F956" s="226"/>
      <c r="G956" s="226"/>
      <c r="H956" s="226"/>
      <c r="I956" s="228"/>
      <c r="J956" s="229"/>
      <c r="K956" s="220"/>
    </row>
    <row r="957" spans="1:11" ht="12.75">
      <c r="A957" s="226"/>
      <c r="B957" s="226"/>
      <c r="C957" s="226"/>
      <c r="D957" s="227"/>
      <c r="E957" s="227"/>
      <c r="F957" s="226"/>
      <c r="G957" s="226"/>
      <c r="H957" s="226"/>
      <c r="I957" s="228"/>
      <c r="J957" s="229"/>
      <c r="K957" s="220"/>
    </row>
    <row r="958" spans="1:11" ht="12.75">
      <c r="A958" s="226"/>
      <c r="B958" s="226"/>
      <c r="C958" s="226"/>
      <c r="D958" s="227"/>
      <c r="E958" s="227"/>
      <c r="F958" s="226"/>
      <c r="G958" s="226"/>
      <c r="H958" s="226"/>
      <c r="I958" s="228"/>
      <c r="J958" s="229"/>
      <c r="K958" s="220"/>
    </row>
    <row r="959" spans="1:11" ht="12.75">
      <c r="A959" s="226"/>
      <c r="B959" s="226"/>
      <c r="C959" s="226"/>
      <c r="D959" s="227"/>
      <c r="E959" s="227"/>
      <c r="F959" s="226"/>
      <c r="G959" s="226"/>
      <c r="H959" s="226"/>
      <c r="I959" s="228"/>
      <c r="J959" s="229"/>
      <c r="K959" s="220"/>
    </row>
    <row r="960" spans="1:11" ht="12.75">
      <c r="A960" s="226"/>
      <c r="B960" s="226"/>
      <c r="C960" s="226"/>
      <c r="D960" s="227"/>
      <c r="E960" s="227"/>
      <c r="F960" s="226"/>
      <c r="G960" s="226"/>
      <c r="H960" s="226"/>
      <c r="I960" s="228"/>
      <c r="J960" s="229"/>
      <c r="K960" s="220"/>
    </row>
    <row r="961" spans="1:11" ht="12.75">
      <c r="A961" s="226"/>
      <c r="B961" s="226"/>
      <c r="C961" s="226"/>
      <c r="D961" s="227"/>
      <c r="E961" s="227"/>
      <c r="F961" s="226"/>
      <c r="G961" s="226"/>
      <c r="H961" s="226"/>
      <c r="I961" s="228"/>
      <c r="J961" s="229"/>
      <c r="K961" s="220"/>
    </row>
    <row r="962" spans="1:11" ht="12.75">
      <c r="A962" s="226"/>
      <c r="B962" s="226"/>
      <c r="C962" s="226"/>
      <c r="D962" s="227"/>
      <c r="E962" s="227"/>
      <c r="F962" s="226"/>
      <c r="G962" s="226"/>
      <c r="H962" s="226"/>
      <c r="I962" s="228"/>
      <c r="J962" s="229"/>
      <c r="K962" s="220"/>
    </row>
    <row r="963" spans="1:11" ht="12.75">
      <c r="A963" s="226"/>
      <c r="B963" s="226"/>
      <c r="C963" s="226"/>
      <c r="D963" s="227"/>
      <c r="E963" s="227"/>
      <c r="F963" s="226"/>
      <c r="G963" s="226"/>
      <c r="H963" s="226"/>
      <c r="I963" s="228"/>
      <c r="J963" s="229"/>
      <c r="K963" s="220"/>
    </row>
    <row r="964" spans="1:11" ht="12.75">
      <c r="A964" s="226"/>
      <c r="B964" s="226"/>
      <c r="C964" s="226"/>
      <c r="D964" s="227"/>
      <c r="E964" s="227"/>
      <c r="F964" s="226"/>
      <c r="G964" s="226"/>
      <c r="H964" s="226"/>
      <c r="I964" s="228"/>
      <c r="J964" s="229"/>
      <c r="K964" s="220"/>
    </row>
    <row r="965" spans="1:11" ht="12.75">
      <c r="A965" s="226"/>
      <c r="B965" s="226"/>
      <c r="C965" s="226"/>
      <c r="D965" s="227"/>
      <c r="E965" s="227"/>
      <c r="F965" s="226"/>
      <c r="G965" s="226"/>
      <c r="H965" s="226"/>
      <c r="I965" s="228"/>
      <c r="J965" s="229"/>
      <c r="K965" s="220"/>
    </row>
    <row r="966" spans="1:11" ht="12.75">
      <c r="A966" s="226"/>
      <c r="B966" s="226"/>
      <c r="C966" s="226"/>
      <c r="D966" s="227"/>
      <c r="E966" s="227"/>
      <c r="F966" s="226"/>
      <c r="G966" s="226"/>
      <c r="H966" s="226"/>
      <c r="I966" s="228"/>
      <c r="J966" s="229"/>
      <c r="K966" s="220"/>
    </row>
    <row r="967" spans="1:11" ht="12.75">
      <c r="A967" s="226"/>
      <c r="B967" s="226"/>
      <c r="C967" s="226"/>
      <c r="D967" s="227"/>
      <c r="E967" s="227"/>
      <c r="F967" s="226"/>
      <c r="G967" s="226"/>
      <c r="H967" s="226"/>
      <c r="I967" s="228"/>
      <c r="J967" s="229"/>
      <c r="K967" s="220"/>
    </row>
    <row r="968" spans="1:11" ht="12.75">
      <c r="A968" s="226"/>
      <c r="B968" s="226"/>
      <c r="C968" s="226"/>
      <c r="D968" s="227"/>
      <c r="E968" s="227"/>
      <c r="F968" s="226"/>
      <c r="G968" s="226"/>
      <c r="H968" s="226"/>
      <c r="I968" s="228"/>
      <c r="J968" s="229"/>
      <c r="K968" s="220"/>
    </row>
    <row r="969" spans="1:11" ht="12.75">
      <c r="A969" s="226"/>
      <c r="B969" s="226"/>
      <c r="C969" s="226"/>
      <c r="D969" s="227"/>
      <c r="E969" s="227"/>
      <c r="F969" s="226"/>
      <c r="G969" s="226"/>
      <c r="H969" s="226"/>
      <c r="I969" s="228"/>
      <c r="J969" s="229"/>
      <c r="K969" s="220"/>
    </row>
    <row r="970" spans="1:11" ht="12.75">
      <c r="A970" s="226"/>
      <c r="B970" s="226"/>
      <c r="C970" s="226"/>
      <c r="D970" s="227"/>
      <c r="E970" s="227"/>
      <c r="F970" s="226"/>
      <c r="G970" s="226"/>
      <c r="H970" s="226"/>
      <c r="I970" s="228"/>
      <c r="J970" s="229"/>
      <c r="K970" s="220"/>
    </row>
    <row r="971" spans="1:11" ht="12.75">
      <c r="A971" s="226"/>
      <c r="B971" s="226"/>
      <c r="C971" s="226"/>
      <c r="D971" s="227"/>
      <c r="E971" s="227"/>
      <c r="F971" s="226"/>
      <c r="G971" s="226"/>
      <c r="H971" s="226"/>
      <c r="I971" s="228"/>
      <c r="J971" s="229"/>
      <c r="K971" s="220"/>
    </row>
    <row r="972" spans="1:11" ht="12.75">
      <c r="A972" s="226"/>
      <c r="B972" s="226"/>
      <c r="C972" s="226"/>
      <c r="D972" s="227"/>
      <c r="E972" s="227"/>
      <c r="F972" s="226"/>
      <c r="G972" s="226"/>
      <c r="H972" s="226"/>
      <c r="I972" s="228"/>
      <c r="J972" s="229"/>
      <c r="K972" s="220"/>
    </row>
    <row r="973" spans="1:11" ht="12.75">
      <c r="A973" s="226"/>
      <c r="B973" s="226"/>
      <c r="C973" s="226"/>
      <c r="D973" s="227"/>
      <c r="E973" s="227"/>
      <c r="F973" s="226"/>
      <c r="G973" s="226"/>
      <c r="H973" s="226"/>
      <c r="I973" s="228"/>
      <c r="J973" s="229"/>
      <c r="K973" s="220"/>
    </row>
    <row r="974" spans="1:11" ht="12.75">
      <c r="A974" s="226"/>
      <c r="B974" s="226"/>
      <c r="C974" s="226"/>
      <c r="D974" s="227"/>
      <c r="E974" s="227"/>
      <c r="F974" s="226"/>
      <c r="G974" s="226"/>
      <c r="H974" s="226"/>
      <c r="I974" s="228"/>
      <c r="J974" s="229"/>
      <c r="K974" s="220"/>
    </row>
    <row r="975" spans="1:11" ht="12.75">
      <c r="A975" s="226"/>
      <c r="B975" s="226"/>
      <c r="C975" s="226"/>
      <c r="D975" s="227"/>
      <c r="E975" s="227"/>
      <c r="F975" s="226"/>
      <c r="G975" s="226"/>
      <c r="H975" s="226"/>
      <c r="I975" s="228"/>
      <c r="J975" s="229"/>
      <c r="K975" s="220"/>
    </row>
    <row r="976" spans="1:11" ht="12.75">
      <c r="A976" s="226"/>
      <c r="B976" s="226"/>
      <c r="C976" s="226"/>
      <c r="D976" s="227"/>
      <c r="E976" s="227"/>
      <c r="F976" s="226"/>
      <c r="G976" s="226"/>
      <c r="H976" s="226"/>
      <c r="I976" s="228"/>
      <c r="J976" s="229"/>
      <c r="K976" s="220"/>
    </row>
    <row r="977" spans="1:11" ht="12.75">
      <c r="A977" s="226"/>
      <c r="B977" s="226"/>
      <c r="C977" s="226"/>
      <c r="D977" s="227"/>
      <c r="E977" s="227"/>
      <c r="F977" s="226"/>
      <c r="G977" s="226"/>
      <c r="H977" s="226"/>
      <c r="I977" s="228"/>
      <c r="J977" s="229"/>
      <c r="K977" s="220"/>
    </row>
    <row r="978" spans="1:11" ht="12.75">
      <c r="A978" s="226"/>
      <c r="B978" s="226"/>
      <c r="C978" s="226"/>
      <c r="D978" s="227"/>
      <c r="E978" s="227"/>
      <c r="F978" s="226"/>
      <c r="G978" s="226"/>
      <c r="H978" s="226"/>
      <c r="I978" s="228"/>
      <c r="J978" s="229"/>
      <c r="K978" s="220"/>
    </row>
    <row r="979" spans="1:11" ht="12.75">
      <c r="A979" s="226"/>
      <c r="B979" s="226"/>
      <c r="C979" s="226"/>
      <c r="D979" s="227"/>
      <c r="E979" s="227"/>
      <c r="F979" s="226"/>
      <c r="G979" s="226"/>
      <c r="H979" s="226"/>
      <c r="I979" s="228"/>
      <c r="J979" s="229"/>
      <c r="K979" s="220"/>
    </row>
    <row r="980" spans="1:11" ht="12.75">
      <c r="A980" s="226"/>
      <c r="B980" s="226"/>
      <c r="C980" s="226"/>
      <c r="D980" s="227"/>
      <c r="E980" s="227"/>
      <c r="F980" s="226"/>
      <c r="G980" s="226"/>
      <c r="H980" s="226"/>
      <c r="I980" s="228"/>
      <c r="J980" s="229"/>
      <c r="K980" s="220"/>
    </row>
    <row r="981" spans="1:11" ht="12.75">
      <c r="A981" s="226"/>
      <c r="B981" s="226"/>
      <c r="C981" s="226"/>
      <c r="D981" s="227"/>
      <c r="E981" s="227"/>
      <c r="F981" s="226"/>
      <c r="G981" s="226"/>
      <c r="H981" s="226"/>
      <c r="I981" s="228"/>
      <c r="J981" s="229"/>
      <c r="K981" s="220"/>
    </row>
    <row r="982" spans="1:11" ht="12.75">
      <c r="A982" s="226"/>
      <c r="B982" s="226"/>
      <c r="C982" s="226"/>
      <c r="D982" s="227"/>
      <c r="E982" s="227"/>
      <c r="F982" s="226"/>
      <c r="G982" s="226"/>
      <c r="H982" s="226"/>
      <c r="I982" s="228"/>
      <c r="J982" s="229"/>
      <c r="K982" s="220"/>
    </row>
    <row r="983" spans="1:11" ht="12.75">
      <c r="A983" s="226"/>
      <c r="B983" s="226"/>
      <c r="C983" s="226"/>
      <c r="D983" s="227"/>
      <c r="E983" s="227"/>
      <c r="F983" s="226"/>
      <c r="G983" s="226"/>
      <c r="H983" s="226"/>
      <c r="I983" s="228"/>
      <c r="J983" s="229"/>
      <c r="K983" s="220"/>
    </row>
    <row r="984" spans="1:11" ht="12.75">
      <c r="A984" s="226"/>
      <c r="B984" s="226"/>
      <c r="C984" s="226"/>
      <c r="D984" s="227"/>
      <c r="E984" s="227"/>
      <c r="F984" s="226"/>
      <c r="G984" s="226"/>
      <c r="H984" s="226"/>
      <c r="I984" s="228"/>
      <c r="J984" s="229"/>
      <c r="K984" s="220"/>
    </row>
    <row r="985" spans="1:11" ht="12.75">
      <c r="A985" s="226"/>
      <c r="B985" s="226"/>
      <c r="C985" s="226"/>
      <c r="D985" s="227"/>
      <c r="E985" s="227"/>
      <c r="F985" s="226"/>
      <c r="G985" s="226"/>
      <c r="H985" s="226"/>
      <c r="I985" s="228"/>
      <c r="J985" s="229"/>
      <c r="K985" s="220"/>
    </row>
    <row r="986" spans="1:11" ht="12.75">
      <c r="A986" s="226"/>
      <c r="B986" s="226"/>
      <c r="C986" s="226"/>
      <c r="D986" s="227"/>
      <c r="E986" s="227"/>
      <c r="F986" s="226"/>
      <c r="G986" s="226"/>
      <c r="H986" s="226"/>
      <c r="I986" s="228"/>
      <c r="J986" s="229"/>
      <c r="K986" s="220"/>
    </row>
    <row r="987" spans="1:11" ht="12.75">
      <c r="A987" s="226"/>
      <c r="B987" s="226"/>
      <c r="C987" s="226"/>
      <c r="D987" s="227"/>
      <c r="E987" s="227"/>
      <c r="F987" s="226"/>
      <c r="G987" s="226"/>
      <c r="H987" s="226"/>
      <c r="I987" s="228"/>
      <c r="J987" s="229"/>
      <c r="K987" s="220"/>
    </row>
    <row r="988" spans="1:11" ht="12.75">
      <c r="A988" s="226"/>
      <c r="B988" s="226"/>
      <c r="C988" s="226"/>
      <c r="D988" s="227"/>
      <c r="E988" s="227"/>
      <c r="F988" s="226"/>
      <c r="G988" s="226"/>
      <c r="H988" s="226"/>
      <c r="I988" s="228"/>
      <c r="J988" s="229"/>
      <c r="K988" s="220"/>
    </row>
    <row r="989" spans="1:11" ht="12.75">
      <c r="A989" s="226"/>
      <c r="B989" s="226"/>
      <c r="C989" s="226"/>
      <c r="D989" s="227"/>
      <c r="E989" s="227"/>
      <c r="F989" s="226"/>
      <c r="G989" s="226"/>
      <c r="H989" s="226"/>
      <c r="I989" s="228"/>
      <c r="J989" s="229"/>
      <c r="K989" s="220"/>
    </row>
    <row r="990" spans="1:11" ht="12.75">
      <c r="A990" s="226"/>
      <c r="B990" s="226"/>
      <c r="C990" s="226"/>
      <c r="D990" s="227"/>
      <c r="E990" s="227"/>
      <c r="F990" s="226"/>
      <c r="G990" s="226"/>
      <c r="H990" s="226"/>
      <c r="I990" s="228"/>
      <c r="J990" s="229"/>
      <c r="K990" s="220"/>
    </row>
    <row r="991" spans="1:11" ht="12.75">
      <c r="A991" s="226"/>
      <c r="B991" s="226"/>
      <c r="C991" s="226"/>
      <c r="D991" s="227"/>
      <c r="E991" s="227"/>
      <c r="F991" s="226"/>
      <c r="G991" s="226"/>
      <c r="H991" s="226"/>
      <c r="I991" s="228"/>
      <c r="J991" s="229"/>
      <c r="K991" s="220"/>
    </row>
    <row r="992" spans="1:11" ht="12.75">
      <c r="A992" s="226"/>
      <c r="B992" s="226"/>
      <c r="C992" s="226"/>
      <c r="D992" s="227"/>
      <c r="E992" s="227"/>
      <c r="F992" s="226"/>
      <c r="G992" s="226"/>
      <c r="H992" s="226"/>
      <c r="I992" s="228"/>
      <c r="J992" s="229"/>
      <c r="K992" s="220"/>
    </row>
    <row r="993" spans="1:11" ht="12.75">
      <c r="A993" s="226"/>
      <c r="B993" s="226"/>
      <c r="C993" s="226"/>
      <c r="D993" s="227"/>
      <c r="E993" s="227"/>
      <c r="F993" s="226"/>
      <c r="G993" s="226"/>
      <c r="H993" s="226"/>
      <c r="I993" s="228"/>
      <c r="J993" s="229"/>
      <c r="K993" s="220"/>
    </row>
    <row r="994" spans="1:11" ht="12.75">
      <c r="A994" s="226"/>
      <c r="B994" s="226"/>
      <c r="C994" s="226"/>
      <c r="D994" s="227"/>
      <c r="E994" s="227"/>
      <c r="F994" s="226"/>
      <c r="G994" s="226"/>
      <c r="H994" s="226"/>
      <c r="I994" s="228"/>
      <c r="J994" s="229"/>
      <c r="K994" s="220"/>
    </row>
    <row r="995" spans="1:11" ht="12.75">
      <c r="A995" s="226"/>
      <c r="B995" s="226"/>
      <c r="C995" s="226"/>
      <c r="D995" s="227"/>
      <c r="E995" s="227"/>
      <c r="F995" s="226"/>
      <c r="G995" s="226"/>
      <c r="H995" s="226"/>
      <c r="I995" s="228"/>
      <c r="J995" s="229"/>
      <c r="K995" s="220"/>
    </row>
    <row r="996" spans="1:11" ht="12.75">
      <c r="A996" s="226"/>
      <c r="B996" s="226"/>
      <c r="C996" s="226"/>
      <c r="D996" s="227"/>
      <c r="E996" s="227"/>
      <c r="F996" s="226"/>
      <c r="G996" s="226"/>
      <c r="H996" s="226"/>
      <c r="I996" s="228"/>
      <c r="J996" s="229"/>
      <c r="K996" s="220"/>
    </row>
    <row r="997" spans="1:11" ht="12.75">
      <c r="A997" s="226"/>
      <c r="B997" s="226"/>
      <c r="C997" s="226"/>
      <c r="D997" s="227"/>
      <c r="E997" s="227"/>
      <c r="F997" s="226"/>
      <c r="G997" s="226"/>
      <c r="H997" s="226"/>
      <c r="I997" s="228"/>
      <c r="J997" s="229"/>
      <c r="K997" s="220"/>
    </row>
    <row r="998" spans="1:11" ht="12.75">
      <c r="A998" s="226"/>
      <c r="B998" s="226"/>
      <c r="C998" s="226"/>
      <c r="D998" s="227"/>
      <c r="E998" s="227"/>
      <c r="F998" s="226"/>
      <c r="G998" s="226"/>
      <c r="H998" s="226"/>
      <c r="I998" s="228"/>
      <c r="J998" s="229"/>
      <c r="K998" s="220"/>
    </row>
    <row r="999" spans="1:11" ht="12.75">
      <c r="A999" s="226"/>
      <c r="B999" s="226"/>
      <c r="C999" s="226"/>
      <c r="D999" s="227"/>
      <c r="E999" s="227"/>
      <c r="F999" s="226"/>
      <c r="G999" s="226"/>
      <c r="H999" s="226"/>
      <c r="I999" s="228"/>
      <c r="J999" s="229"/>
      <c r="K999" s="220"/>
    </row>
    <row r="1000" spans="1:11" ht="12.75">
      <c r="A1000" s="226"/>
      <c r="B1000" s="226"/>
      <c r="C1000" s="226"/>
      <c r="D1000" s="227"/>
      <c r="E1000" s="227"/>
      <c r="F1000" s="226"/>
      <c r="G1000" s="226"/>
      <c r="H1000" s="226"/>
      <c r="I1000" s="228"/>
      <c r="J1000" s="229"/>
      <c r="K1000" s="220"/>
    </row>
    <row r="1001" spans="1:11" ht="12.75">
      <c r="A1001" s="226"/>
      <c r="B1001" s="226"/>
      <c r="C1001" s="226"/>
      <c r="D1001" s="227"/>
      <c r="E1001" s="227"/>
      <c r="F1001" s="226"/>
      <c r="G1001" s="226"/>
      <c r="H1001" s="226"/>
      <c r="I1001" s="228"/>
      <c r="J1001" s="229"/>
      <c r="K1001" s="220"/>
    </row>
    <row r="1002" spans="1:11" ht="12.75">
      <c r="A1002" s="226"/>
      <c r="B1002" s="226"/>
      <c r="C1002" s="226"/>
      <c r="D1002" s="227"/>
      <c r="E1002" s="227"/>
      <c r="F1002" s="226"/>
      <c r="G1002" s="226"/>
      <c r="H1002" s="226"/>
      <c r="I1002" s="228"/>
      <c r="J1002" s="229"/>
      <c r="K1002" s="220"/>
    </row>
    <row r="1003" spans="1:11" ht="12.75">
      <c r="A1003" s="226"/>
      <c r="B1003" s="226"/>
      <c r="C1003" s="226"/>
      <c r="D1003" s="227"/>
      <c r="E1003" s="227"/>
      <c r="F1003" s="226"/>
      <c r="G1003" s="226"/>
      <c r="H1003" s="226"/>
      <c r="I1003" s="228"/>
      <c r="J1003" s="229"/>
      <c r="K1003" s="220"/>
    </row>
    <row r="1004" spans="1:11" ht="12.75">
      <c r="A1004" s="226"/>
      <c r="B1004" s="226"/>
      <c r="C1004" s="226"/>
      <c r="D1004" s="227"/>
      <c r="E1004" s="227"/>
      <c r="F1004" s="226"/>
      <c r="G1004" s="226"/>
      <c r="H1004" s="226"/>
      <c r="I1004" s="228"/>
      <c r="J1004" s="229"/>
      <c r="K1004" s="220"/>
    </row>
    <row r="1005" spans="1:11" ht="12.75">
      <c r="A1005" s="226"/>
      <c r="B1005" s="226"/>
      <c r="C1005" s="226"/>
      <c r="D1005" s="227"/>
      <c r="E1005" s="227"/>
      <c r="F1005" s="226"/>
      <c r="G1005" s="226"/>
      <c r="H1005" s="226"/>
      <c r="I1005" s="228"/>
      <c r="J1005" s="229"/>
      <c r="K1005" s="220"/>
    </row>
    <row r="1006" spans="1:11" ht="12.75">
      <c r="A1006" s="226"/>
      <c r="B1006" s="226"/>
      <c r="C1006" s="226"/>
      <c r="D1006" s="227"/>
      <c r="E1006" s="227"/>
      <c r="F1006" s="226"/>
      <c r="G1006" s="226"/>
      <c r="H1006" s="226"/>
      <c r="I1006" s="228"/>
      <c r="J1006" s="229"/>
      <c r="K1006" s="220"/>
    </row>
    <row r="1007" spans="1:11" ht="12.75">
      <c r="A1007" s="226"/>
      <c r="B1007" s="226"/>
      <c r="C1007" s="226"/>
      <c r="D1007" s="227"/>
      <c r="E1007" s="227"/>
      <c r="F1007" s="226"/>
      <c r="G1007" s="226"/>
      <c r="H1007" s="226"/>
      <c r="I1007" s="228"/>
      <c r="J1007" s="229"/>
      <c r="K1007" s="220"/>
    </row>
    <row r="1008" spans="1:11" ht="12.75">
      <c r="A1008" s="226"/>
      <c r="B1008" s="226"/>
      <c r="C1008" s="226"/>
      <c r="D1008" s="227"/>
      <c r="E1008" s="227"/>
      <c r="F1008" s="226"/>
      <c r="G1008" s="226"/>
      <c r="H1008" s="226"/>
      <c r="I1008" s="228"/>
      <c r="J1008" s="229"/>
      <c r="K1008" s="220"/>
    </row>
    <row r="1009" spans="1:11" ht="12.75">
      <c r="A1009" s="226"/>
      <c r="B1009" s="226"/>
      <c r="C1009" s="226"/>
      <c r="D1009" s="227"/>
      <c r="E1009" s="227"/>
      <c r="F1009" s="226"/>
      <c r="G1009" s="226"/>
      <c r="H1009" s="226"/>
      <c r="I1009" s="228"/>
      <c r="J1009" s="229"/>
      <c r="K1009" s="220"/>
    </row>
    <row r="1010" spans="1:11" ht="12.75">
      <c r="A1010" s="226"/>
      <c r="B1010" s="226"/>
      <c r="C1010" s="226"/>
      <c r="D1010" s="227"/>
      <c r="E1010" s="227"/>
      <c r="F1010" s="226"/>
      <c r="G1010" s="226"/>
      <c r="H1010" s="226"/>
      <c r="I1010" s="228"/>
      <c r="J1010" s="229"/>
      <c r="K1010" s="220"/>
    </row>
    <row r="1011" spans="1:11" ht="12.75">
      <c r="A1011" s="226"/>
      <c r="B1011" s="226"/>
      <c r="C1011" s="226"/>
      <c r="D1011" s="227"/>
      <c r="E1011" s="227"/>
      <c r="F1011" s="226"/>
      <c r="G1011" s="226"/>
      <c r="H1011" s="226"/>
      <c r="I1011" s="228"/>
      <c r="J1011" s="229"/>
      <c r="K1011" s="220"/>
    </row>
    <row r="1012" spans="1:11" ht="12.75">
      <c r="A1012" s="226"/>
      <c r="B1012" s="226"/>
      <c r="C1012" s="226"/>
      <c r="D1012" s="227"/>
      <c r="E1012" s="227"/>
      <c r="F1012" s="226"/>
      <c r="G1012" s="226"/>
      <c r="H1012" s="226"/>
      <c r="I1012" s="228"/>
      <c r="J1012" s="229"/>
      <c r="K1012" s="220"/>
    </row>
    <row r="1013" spans="1:11" ht="12.75">
      <c r="A1013" s="226"/>
      <c r="B1013" s="226"/>
      <c r="C1013" s="226"/>
      <c r="D1013" s="227"/>
      <c r="E1013" s="227"/>
      <c r="F1013" s="226"/>
      <c r="G1013" s="226"/>
      <c r="H1013" s="226"/>
      <c r="I1013" s="228"/>
      <c r="J1013" s="229"/>
      <c r="K1013" s="220"/>
    </row>
    <row r="1014" spans="1:11" ht="12.75">
      <c r="A1014" s="226"/>
      <c r="B1014" s="226"/>
      <c r="C1014" s="226"/>
      <c r="D1014" s="227"/>
      <c r="E1014" s="227"/>
      <c r="F1014" s="226"/>
      <c r="G1014" s="226"/>
      <c r="H1014" s="226"/>
      <c r="I1014" s="228"/>
      <c r="J1014" s="229"/>
      <c r="K1014" s="220"/>
    </row>
    <row r="1015" spans="1:11" ht="12.75">
      <c r="A1015" s="226"/>
      <c r="B1015" s="226"/>
      <c r="C1015" s="226"/>
      <c r="D1015" s="227"/>
      <c r="E1015" s="227"/>
      <c r="F1015" s="226"/>
      <c r="G1015" s="226"/>
      <c r="H1015" s="226"/>
      <c r="I1015" s="228"/>
      <c r="J1015" s="229"/>
      <c r="K1015" s="220"/>
    </row>
    <row r="1016" spans="1:11" ht="12.75">
      <c r="A1016" s="226"/>
      <c r="B1016" s="226"/>
      <c r="C1016" s="226"/>
      <c r="D1016" s="227"/>
      <c r="E1016" s="227"/>
      <c r="F1016" s="226"/>
      <c r="G1016" s="226"/>
      <c r="H1016" s="226"/>
      <c r="I1016" s="228"/>
      <c r="J1016" s="229"/>
      <c r="K1016" s="220"/>
    </row>
    <row r="1017" spans="1:11" ht="12.75">
      <c r="A1017" s="226"/>
      <c r="B1017" s="226"/>
      <c r="C1017" s="226"/>
      <c r="D1017" s="227"/>
      <c r="E1017" s="227"/>
      <c r="F1017" s="226"/>
      <c r="G1017" s="226"/>
      <c r="H1017" s="226"/>
      <c r="I1017" s="228"/>
      <c r="J1017" s="229"/>
      <c r="K1017" s="220"/>
    </row>
    <row r="1018" spans="1:11" ht="12.75">
      <c r="A1018" s="226"/>
      <c r="B1018" s="226"/>
      <c r="C1018" s="226"/>
      <c r="D1018" s="227"/>
      <c r="E1018" s="227"/>
      <c r="F1018" s="226"/>
      <c r="G1018" s="226"/>
      <c r="H1018" s="226"/>
      <c r="I1018" s="228"/>
      <c r="J1018" s="229"/>
      <c r="K1018" s="220"/>
    </row>
    <row r="1019" spans="1:11" ht="12.75">
      <c r="A1019" s="226"/>
      <c r="B1019" s="226"/>
      <c r="C1019" s="226"/>
      <c r="D1019" s="227"/>
      <c r="E1019" s="227"/>
      <c r="F1019" s="226"/>
      <c r="G1019" s="226"/>
      <c r="H1019" s="226"/>
      <c r="I1019" s="228"/>
      <c r="J1019" s="229"/>
      <c r="K1019" s="220"/>
    </row>
    <row r="1020" spans="1:11" ht="12.75">
      <c r="A1020" s="226"/>
      <c r="B1020" s="226"/>
      <c r="C1020" s="226"/>
      <c r="D1020" s="227"/>
      <c r="E1020" s="227"/>
      <c r="F1020" s="226"/>
      <c r="G1020" s="226"/>
      <c r="H1020" s="226"/>
      <c r="I1020" s="228"/>
      <c r="J1020" s="229"/>
      <c r="K1020" s="220"/>
    </row>
    <row r="1021" spans="1:11" ht="12.75">
      <c r="A1021" s="226"/>
      <c r="B1021" s="226"/>
      <c r="C1021" s="226"/>
      <c r="D1021" s="227"/>
      <c r="E1021" s="227"/>
      <c r="F1021" s="226"/>
      <c r="G1021" s="226"/>
      <c r="H1021" s="226"/>
      <c r="I1021" s="228"/>
      <c r="J1021" s="229"/>
      <c r="K1021" s="220"/>
    </row>
    <row r="1022" spans="1:11" ht="12.75">
      <c r="A1022" s="226"/>
      <c r="B1022" s="226"/>
      <c r="C1022" s="226"/>
      <c r="D1022" s="227"/>
      <c r="E1022" s="227"/>
      <c r="F1022" s="226"/>
      <c r="G1022" s="226"/>
      <c r="H1022" s="226"/>
      <c r="I1022" s="228"/>
      <c r="J1022" s="229"/>
      <c r="K1022" s="220"/>
    </row>
    <row r="1023" spans="1:11" ht="12.75">
      <c r="A1023" s="226"/>
      <c r="B1023" s="226"/>
      <c r="C1023" s="226"/>
      <c r="D1023" s="227"/>
      <c r="E1023" s="227"/>
      <c r="F1023" s="226"/>
      <c r="G1023" s="226"/>
      <c r="H1023" s="226"/>
      <c r="I1023" s="228"/>
      <c r="J1023" s="229"/>
      <c r="K1023" s="220"/>
    </row>
    <row r="1024" spans="1:11" ht="12.75">
      <c r="A1024" s="226"/>
      <c r="B1024" s="226"/>
      <c r="C1024" s="226"/>
      <c r="D1024" s="227"/>
      <c r="E1024" s="227"/>
      <c r="F1024" s="226"/>
      <c r="G1024" s="226"/>
      <c r="H1024" s="226"/>
      <c r="I1024" s="228"/>
      <c r="J1024" s="229"/>
      <c r="K1024" s="220"/>
    </row>
    <row r="1025" spans="1:11" ht="12.75">
      <c r="A1025" s="226"/>
      <c r="B1025" s="226"/>
      <c r="C1025" s="226"/>
      <c r="D1025" s="227"/>
      <c r="E1025" s="227"/>
      <c r="F1025" s="226"/>
      <c r="G1025" s="226"/>
      <c r="H1025" s="226"/>
      <c r="I1025" s="228"/>
      <c r="J1025" s="229"/>
      <c r="K1025" s="220"/>
    </row>
    <row r="1026" spans="1:11" ht="12.75">
      <c r="A1026" s="226"/>
      <c r="B1026" s="226"/>
      <c r="C1026" s="226"/>
      <c r="D1026" s="227"/>
      <c r="E1026" s="227"/>
      <c r="F1026" s="226"/>
      <c r="G1026" s="226"/>
      <c r="H1026" s="226"/>
      <c r="I1026" s="228"/>
      <c r="J1026" s="229"/>
      <c r="K1026" s="220"/>
    </row>
    <row r="1027" spans="1:11" ht="12.75">
      <c r="A1027" s="226"/>
      <c r="B1027" s="226"/>
      <c r="C1027" s="226"/>
      <c r="D1027" s="227"/>
      <c r="E1027" s="227"/>
      <c r="F1027" s="226"/>
      <c r="G1027" s="226"/>
      <c r="H1027" s="226"/>
      <c r="I1027" s="228"/>
      <c r="J1027" s="229"/>
      <c r="K1027" s="220"/>
    </row>
    <row r="1028" spans="1:11" ht="12.75">
      <c r="A1028" s="226"/>
      <c r="B1028" s="226"/>
      <c r="C1028" s="226"/>
      <c r="D1028" s="227"/>
      <c r="E1028" s="227"/>
      <c r="F1028" s="226"/>
      <c r="G1028" s="226"/>
      <c r="H1028" s="226"/>
      <c r="I1028" s="228"/>
      <c r="J1028" s="229"/>
      <c r="K1028" s="220"/>
    </row>
    <row r="1029" spans="1:11" ht="12.75">
      <c r="A1029" s="226"/>
      <c r="B1029" s="226"/>
      <c r="C1029" s="226"/>
      <c r="D1029" s="227"/>
      <c r="E1029" s="227"/>
      <c r="F1029" s="226"/>
      <c r="G1029" s="226"/>
      <c r="H1029" s="226"/>
      <c r="I1029" s="228"/>
      <c r="J1029" s="229"/>
      <c r="K1029" s="220"/>
    </row>
    <row r="1030" spans="1:11" ht="12.75">
      <c r="A1030" s="226"/>
      <c r="B1030" s="226"/>
      <c r="C1030" s="226"/>
      <c r="D1030" s="227"/>
      <c r="E1030" s="227"/>
      <c r="F1030" s="226"/>
      <c r="G1030" s="226"/>
      <c r="H1030" s="226"/>
      <c r="I1030" s="228"/>
      <c r="J1030" s="229"/>
      <c r="K1030" s="220"/>
    </row>
    <row r="1031" spans="1:11" ht="12.75">
      <c r="A1031" s="226"/>
      <c r="B1031" s="226"/>
      <c r="C1031" s="226"/>
      <c r="D1031" s="227"/>
      <c r="E1031" s="227"/>
      <c r="F1031" s="226"/>
      <c r="G1031" s="226"/>
      <c r="H1031" s="226"/>
      <c r="I1031" s="228"/>
      <c r="J1031" s="229"/>
      <c r="K1031" s="220"/>
    </row>
    <row r="1032" spans="1:11" ht="12.75">
      <c r="A1032" s="226"/>
      <c r="B1032" s="226"/>
      <c r="C1032" s="226"/>
      <c r="D1032" s="227"/>
      <c r="E1032" s="227"/>
      <c r="F1032" s="226"/>
      <c r="G1032" s="226"/>
      <c r="H1032" s="226"/>
      <c r="I1032" s="228"/>
      <c r="J1032" s="229"/>
      <c r="K1032" s="220"/>
    </row>
    <row r="1033" spans="1:11" ht="12.75">
      <c r="A1033" s="226"/>
      <c r="B1033" s="226"/>
      <c r="C1033" s="226"/>
      <c r="D1033" s="227"/>
      <c r="E1033" s="227"/>
      <c r="F1033" s="226"/>
      <c r="G1033" s="226"/>
      <c r="H1033" s="226"/>
      <c r="I1033" s="228"/>
      <c r="J1033" s="229"/>
      <c r="K1033" s="220"/>
    </row>
    <row r="1034" spans="1:11" ht="12.75">
      <c r="A1034" s="226"/>
      <c r="B1034" s="226"/>
      <c r="C1034" s="226"/>
      <c r="D1034" s="227"/>
      <c r="E1034" s="227"/>
      <c r="F1034" s="226"/>
      <c r="G1034" s="226"/>
      <c r="H1034" s="226"/>
      <c r="I1034" s="228"/>
      <c r="J1034" s="229"/>
      <c r="K1034" s="220"/>
    </row>
    <row r="1035" spans="1:11" ht="12.75">
      <c r="A1035" s="226"/>
      <c r="B1035" s="226"/>
      <c r="C1035" s="226"/>
      <c r="D1035" s="227"/>
      <c r="E1035" s="227"/>
      <c r="F1035" s="226"/>
      <c r="G1035" s="226"/>
      <c r="H1035" s="226"/>
      <c r="I1035" s="228"/>
      <c r="J1035" s="229"/>
      <c r="K1035" s="220"/>
    </row>
    <row r="1036" spans="1:11" ht="12.75">
      <c r="A1036" s="226"/>
      <c r="B1036" s="226"/>
      <c r="C1036" s="226"/>
      <c r="D1036" s="227"/>
      <c r="E1036" s="227"/>
      <c r="F1036" s="226"/>
      <c r="G1036" s="226"/>
      <c r="H1036" s="226"/>
      <c r="I1036" s="228"/>
      <c r="J1036" s="229"/>
      <c r="K1036" s="220"/>
    </row>
    <row r="1037" spans="1:11" ht="12.75">
      <c r="A1037" s="226"/>
      <c r="B1037" s="226"/>
      <c r="C1037" s="226"/>
      <c r="D1037" s="227"/>
      <c r="E1037" s="227"/>
      <c r="F1037" s="226"/>
      <c r="G1037" s="226"/>
      <c r="H1037" s="226"/>
      <c r="I1037" s="228"/>
      <c r="J1037" s="229"/>
      <c r="K1037" s="220"/>
    </row>
    <row r="1038" spans="1:11" ht="12.75">
      <c r="A1038" s="226"/>
      <c r="B1038" s="226"/>
      <c r="C1038" s="226"/>
      <c r="D1038" s="227"/>
      <c r="E1038" s="227"/>
      <c r="F1038" s="226"/>
      <c r="G1038" s="226"/>
      <c r="H1038" s="226"/>
      <c r="I1038" s="228"/>
      <c r="J1038" s="229"/>
      <c r="K1038" s="220"/>
    </row>
    <row r="1039" spans="1:11" ht="12.75">
      <c r="A1039" s="226"/>
      <c r="B1039" s="226"/>
      <c r="C1039" s="226"/>
      <c r="D1039" s="227"/>
      <c r="E1039" s="227"/>
      <c r="F1039" s="226"/>
      <c r="G1039" s="226"/>
      <c r="H1039" s="226"/>
      <c r="I1039" s="228"/>
      <c r="J1039" s="229"/>
      <c r="K1039" s="220"/>
    </row>
    <row r="1040" spans="1:11" ht="12.75">
      <c r="A1040" s="226"/>
      <c r="B1040" s="226"/>
      <c r="C1040" s="226"/>
      <c r="D1040" s="227"/>
      <c r="E1040" s="227"/>
      <c r="F1040" s="226"/>
      <c r="G1040" s="226"/>
      <c r="H1040" s="226"/>
      <c r="I1040" s="228"/>
      <c r="J1040" s="229"/>
      <c r="K1040" s="220"/>
    </row>
    <row r="1041" spans="1:11" ht="12.75">
      <c r="A1041" s="226"/>
      <c r="B1041" s="226"/>
      <c r="C1041" s="226"/>
      <c r="D1041" s="227"/>
      <c r="E1041" s="227"/>
      <c r="F1041" s="226"/>
      <c r="G1041" s="226"/>
      <c r="H1041" s="226"/>
      <c r="I1041" s="228"/>
      <c r="J1041" s="229"/>
      <c r="K1041" s="220"/>
    </row>
    <row r="1042" spans="1:11" ht="12.75">
      <c r="A1042" s="226"/>
      <c r="B1042" s="226"/>
      <c r="C1042" s="226"/>
      <c r="D1042" s="227"/>
      <c r="E1042" s="227"/>
      <c r="F1042" s="226"/>
      <c r="G1042" s="226"/>
      <c r="H1042" s="226"/>
      <c r="I1042" s="228"/>
      <c r="J1042" s="229"/>
      <c r="K1042" s="220"/>
    </row>
    <row r="1043" spans="1:11" ht="12.75">
      <c r="A1043" s="226"/>
      <c r="B1043" s="226"/>
      <c r="C1043" s="226"/>
      <c r="D1043" s="227"/>
      <c r="E1043" s="227"/>
      <c r="F1043" s="226"/>
      <c r="G1043" s="226"/>
      <c r="H1043" s="226"/>
      <c r="I1043" s="228"/>
      <c r="J1043" s="229"/>
      <c r="K1043" s="220"/>
    </row>
    <row r="1044" spans="1:11" ht="12.75">
      <c r="A1044" s="226"/>
      <c r="B1044" s="226"/>
      <c r="C1044" s="226"/>
      <c r="D1044" s="227"/>
      <c r="E1044" s="227"/>
      <c r="F1044" s="226"/>
      <c r="G1044" s="226"/>
      <c r="H1044" s="226"/>
      <c r="I1044" s="228"/>
      <c r="J1044" s="229"/>
      <c r="K1044" s="220"/>
    </row>
    <row r="1045" spans="1:11" ht="12.75">
      <c r="A1045" s="226"/>
      <c r="B1045" s="226"/>
      <c r="C1045" s="226"/>
      <c r="D1045" s="227"/>
      <c r="E1045" s="227"/>
      <c r="F1045" s="226"/>
      <c r="G1045" s="226"/>
      <c r="H1045" s="226"/>
      <c r="I1045" s="228"/>
      <c r="J1045" s="229"/>
      <c r="K1045" s="220"/>
    </row>
    <row r="1046" spans="1:11" ht="12.75">
      <c r="A1046" s="226"/>
      <c r="B1046" s="226"/>
      <c r="C1046" s="226"/>
      <c r="D1046" s="227"/>
      <c r="E1046" s="227"/>
      <c r="F1046" s="226"/>
      <c r="G1046" s="226"/>
      <c r="H1046" s="226"/>
      <c r="I1046" s="228"/>
      <c r="J1046" s="229"/>
      <c r="K1046" s="220"/>
    </row>
    <row r="1047" spans="1:11" ht="12.75">
      <c r="A1047" s="226"/>
      <c r="B1047" s="226"/>
      <c r="C1047" s="226"/>
      <c r="D1047" s="227"/>
      <c r="E1047" s="227"/>
      <c r="F1047" s="226"/>
      <c r="G1047" s="226"/>
      <c r="H1047" s="226"/>
      <c r="I1047" s="228"/>
      <c r="J1047" s="229"/>
      <c r="K1047" s="220"/>
    </row>
    <row r="1048" spans="1:11" ht="12.75">
      <c r="A1048" s="226"/>
      <c r="B1048" s="226"/>
      <c r="C1048" s="226"/>
      <c r="D1048" s="227"/>
      <c r="E1048" s="227"/>
      <c r="F1048" s="226"/>
      <c r="G1048" s="226"/>
      <c r="H1048" s="226"/>
      <c r="I1048" s="228"/>
      <c r="J1048" s="229"/>
      <c r="K1048" s="220"/>
    </row>
    <row r="1049" spans="1:11" ht="12.75">
      <c r="A1049" s="226"/>
      <c r="B1049" s="226"/>
      <c r="C1049" s="226"/>
      <c r="D1049" s="227"/>
      <c r="E1049" s="227"/>
      <c r="F1049" s="226"/>
      <c r="G1049" s="226"/>
      <c r="H1049" s="226"/>
      <c r="I1049" s="228"/>
      <c r="J1049" s="229"/>
      <c r="K1049" s="220"/>
    </row>
    <row r="1050" spans="1:11" ht="12.75">
      <c r="A1050" s="226"/>
      <c r="B1050" s="226"/>
      <c r="C1050" s="226"/>
      <c r="D1050" s="227"/>
      <c r="E1050" s="227"/>
      <c r="F1050" s="226"/>
      <c r="G1050" s="226"/>
      <c r="H1050" s="226"/>
      <c r="I1050" s="228"/>
      <c r="J1050" s="229"/>
      <c r="K1050" s="220"/>
    </row>
    <row r="1051" spans="1:11" ht="12.75">
      <c r="A1051" s="226"/>
      <c r="B1051" s="226"/>
      <c r="C1051" s="226"/>
      <c r="D1051" s="227"/>
      <c r="E1051" s="227"/>
      <c r="F1051" s="226"/>
      <c r="G1051" s="226"/>
      <c r="H1051" s="226"/>
      <c r="I1051" s="228"/>
      <c r="J1051" s="229"/>
      <c r="K1051" s="220"/>
    </row>
    <row r="1052" spans="1:11" ht="12.75">
      <c r="A1052" s="226"/>
      <c r="B1052" s="226"/>
      <c r="C1052" s="226"/>
      <c r="D1052" s="227"/>
      <c r="E1052" s="227"/>
      <c r="F1052" s="226"/>
      <c r="G1052" s="226"/>
      <c r="H1052" s="226"/>
      <c r="I1052" s="228"/>
      <c r="J1052" s="229"/>
      <c r="K1052" s="220"/>
    </row>
    <row r="1053" spans="1:11" ht="12.75">
      <c r="A1053" s="226"/>
      <c r="B1053" s="226"/>
      <c r="C1053" s="226"/>
      <c r="D1053" s="227"/>
      <c r="E1053" s="227"/>
      <c r="F1053" s="226"/>
      <c r="G1053" s="226"/>
      <c r="H1053" s="226"/>
      <c r="I1053" s="228"/>
      <c r="J1053" s="229"/>
      <c r="K1053" s="220"/>
    </row>
    <row r="1054" spans="1:11" ht="12.75">
      <c r="A1054" s="226"/>
      <c r="B1054" s="226"/>
      <c r="C1054" s="226"/>
      <c r="D1054" s="227"/>
      <c r="E1054" s="227"/>
      <c r="F1054" s="226"/>
      <c r="G1054" s="226"/>
      <c r="H1054" s="226"/>
      <c r="I1054" s="228"/>
      <c r="J1054" s="229"/>
      <c r="K1054" s="220"/>
    </row>
    <row r="1055" spans="1:11" ht="12.75">
      <c r="A1055" s="226"/>
      <c r="B1055" s="226"/>
      <c r="C1055" s="226"/>
      <c r="D1055" s="227"/>
      <c r="E1055" s="227"/>
      <c r="F1055" s="226"/>
      <c r="G1055" s="226"/>
      <c r="H1055" s="226"/>
      <c r="I1055" s="228"/>
      <c r="J1055" s="229"/>
      <c r="K1055" s="220"/>
    </row>
    <row r="1056" spans="1:11" ht="12.75">
      <c r="A1056" s="226"/>
      <c r="B1056" s="226"/>
      <c r="C1056" s="226"/>
      <c r="D1056" s="227"/>
      <c r="E1056" s="227"/>
      <c r="F1056" s="226"/>
      <c r="G1056" s="226"/>
      <c r="H1056" s="226"/>
      <c r="I1056" s="228"/>
      <c r="J1056" s="229"/>
      <c r="K1056" s="220"/>
    </row>
    <row r="1057" spans="1:11" ht="12.75">
      <c r="A1057" s="226"/>
      <c r="B1057" s="226"/>
      <c r="C1057" s="226"/>
      <c r="D1057" s="227"/>
      <c r="E1057" s="227"/>
      <c r="F1057" s="226"/>
      <c r="G1057" s="226"/>
      <c r="H1057" s="226"/>
      <c r="I1057" s="228"/>
      <c r="J1057" s="229"/>
      <c r="K1057" s="220"/>
    </row>
    <row r="1058" spans="1:11" ht="12.75">
      <c r="A1058" s="226"/>
      <c r="B1058" s="226"/>
      <c r="C1058" s="226"/>
      <c r="D1058" s="227"/>
      <c r="E1058" s="227"/>
      <c r="F1058" s="226"/>
      <c r="G1058" s="226"/>
      <c r="H1058" s="226"/>
      <c r="I1058" s="228"/>
      <c r="J1058" s="229"/>
      <c r="K1058" s="220"/>
    </row>
    <row r="1059" spans="1:11" ht="12.75">
      <c r="A1059" s="226"/>
      <c r="B1059" s="226"/>
      <c r="C1059" s="226"/>
      <c r="D1059" s="227"/>
      <c r="E1059" s="227"/>
      <c r="F1059" s="226"/>
      <c r="G1059" s="226"/>
      <c r="H1059" s="226"/>
      <c r="I1059" s="228"/>
      <c r="J1059" s="229"/>
      <c r="K1059" s="220"/>
    </row>
    <row r="1060" spans="1:11" ht="12.75">
      <c r="A1060" s="226"/>
      <c r="B1060" s="226"/>
      <c r="C1060" s="226"/>
      <c r="D1060" s="227"/>
      <c r="E1060" s="227"/>
      <c r="F1060" s="226"/>
      <c r="G1060" s="226"/>
      <c r="H1060" s="226"/>
      <c r="I1060" s="228"/>
      <c r="J1060" s="229"/>
      <c r="K1060" s="220"/>
    </row>
    <row r="1061" spans="1:11" ht="12.75">
      <c r="A1061" s="226"/>
      <c r="B1061" s="226"/>
      <c r="C1061" s="226"/>
      <c r="D1061" s="227"/>
      <c r="E1061" s="227"/>
      <c r="F1061" s="226"/>
      <c r="G1061" s="226"/>
      <c r="H1061" s="226"/>
      <c r="I1061" s="228"/>
      <c r="J1061" s="229"/>
      <c r="K1061" s="220"/>
    </row>
    <row r="1062" spans="1:11" ht="12.75">
      <c r="A1062" s="226"/>
      <c r="B1062" s="226"/>
      <c r="C1062" s="226"/>
      <c r="D1062" s="227"/>
      <c r="E1062" s="227"/>
      <c r="F1062" s="226"/>
      <c r="G1062" s="226"/>
      <c r="H1062" s="226"/>
      <c r="I1062" s="228"/>
      <c r="J1062" s="229"/>
      <c r="K1062" s="220"/>
    </row>
    <row r="1063" spans="1:11" ht="12.75">
      <c r="A1063" s="226"/>
      <c r="B1063" s="226"/>
      <c r="C1063" s="226"/>
      <c r="D1063" s="227"/>
      <c r="E1063" s="227"/>
      <c r="F1063" s="226"/>
      <c r="G1063" s="226"/>
      <c r="H1063" s="226"/>
      <c r="I1063" s="228"/>
      <c r="J1063" s="229"/>
      <c r="K1063" s="220"/>
    </row>
    <row r="1064" spans="1:11" ht="12.75">
      <c r="A1064" s="226"/>
      <c r="B1064" s="226"/>
      <c r="C1064" s="226"/>
      <c r="D1064" s="227"/>
      <c r="E1064" s="227"/>
      <c r="F1064" s="226"/>
      <c r="G1064" s="226"/>
      <c r="H1064" s="226"/>
      <c r="I1064" s="228"/>
      <c r="J1064" s="229"/>
      <c r="K1064" s="220"/>
    </row>
    <row r="1065" spans="1:11" ht="12.75">
      <c r="A1065" s="226"/>
      <c r="B1065" s="226"/>
      <c r="C1065" s="226"/>
      <c r="D1065" s="227"/>
      <c r="E1065" s="227"/>
      <c r="F1065" s="226"/>
      <c r="G1065" s="226"/>
      <c r="H1065" s="226"/>
      <c r="I1065" s="228"/>
      <c r="J1065" s="229"/>
      <c r="K1065" s="220"/>
    </row>
    <row r="1066" spans="1:11" ht="12.75">
      <c r="A1066" s="226"/>
      <c r="B1066" s="226"/>
      <c r="C1066" s="226"/>
      <c r="D1066" s="227"/>
      <c r="E1066" s="227"/>
      <c r="F1066" s="226"/>
      <c r="G1066" s="226"/>
      <c r="H1066" s="226"/>
      <c r="I1066" s="228"/>
      <c r="J1066" s="229"/>
      <c r="K1066" s="220"/>
    </row>
    <row r="1067" spans="1:11" ht="12.75">
      <c r="A1067" s="226"/>
      <c r="B1067" s="226"/>
      <c r="C1067" s="226"/>
      <c r="D1067" s="227"/>
      <c r="E1067" s="227"/>
      <c r="F1067" s="226"/>
      <c r="G1067" s="226"/>
      <c r="H1067" s="226"/>
      <c r="I1067" s="228"/>
      <c r="J1067" s="229"/>
      <c r="K1067" s="220"/>
    </row>
    <row r="1068" spans="1:11" ht="12.75">
      <c r="A1068" s="226"/>
      <c r="B1068" s="226"/>
      <c r="C1068" s="226"/>
      <c r="D1068" s="227"/>
      <c r="E1068" s="227"/>
      <c r="F1068" s="226"/>
      <c r="G1068" s="226"/>
      <c r="H1068" s="226"/>
      <c r="I1068" s="228"/>
      <c r="J1068" s="229"/>
      <c r="K1068" s="220"/>
    </row>
    <row r="1069" spans="1:11" ht="12.75">
      <c r="A1069" s="226"/>
      <c r="B1069" s="226"/>
      <c r="C1069" s="226"/>
      <c r="D1069" s="227"/>
      <c r="E1069" s="227"/>
      <c r="F1069" s="226"/>
      <c r="G1069" s="226"/>
      <c r="H1069" s="226"/>
      <c r="I1069" s="228"/>
      <c r="J1069" s="229"/>
      <c r="K1069" s="220"/>
    </row>
    <row r="1070" spans="1:11" ht="12.75">
      <c r="A1070" s="226"/>
      <c r="B1070" s="226"/>
      <c r="C1070" s="226"/>
      <c r="D1070" s="227"/>
      <c r="E1070" s="227"/>
      <c r="F1070" s="226"/>
      <c r="G1070" s="226"/>
      <c r="H1070" s="226"/>
      <c r="I1070" s="228"/>
      <c r="J1070" s="229"/>
      <c r="K1070" s="220"/>
    </row>
    <row r="1071" spans="1:11" ht="12.75">
      <c r="A1071" s="226"/>
      <c r="B1071" s="226"/>
      <c r="C1071" s="226"/>
      <c r="D1071" s="227"/>
      <c r="E1071" s="227"/>
      <c r="F1071" s="226"/>
      <c r="G1071" s="226"/>
      <c r="H1071" s="226"/>
      <c r="I1071" s="228"/>
      <c r="J1071" s="229"/>
      <c r="K1071" s="220"/>
    </row>
    <row r="1072" spans="1:11" ht="12.75">
      <c r="A1072" s="226"/>
      <c r="B1072" s="226"/>
      <c r="C1072" s="226"/>
      <c r="D1072" s="227"/>
      <c r="E1072" s="227"/>
      <c r="F1072" s="226"/>
      <c r="G1072" s="226"/>
      <c r="H1072" s="226"/>
      <c r="I1072" s="228"/>
      <c r="J1072" s="229"/>
      <c r="K1072" s="220"/>
    </row>
    <row r="1073" spans="1:11" ht="12.75">
      <c r="A1073" s="226"/>
      <c r="B1073" s="226"/>
      <c r="C1073" s="226"/>
      <c r="D1073" s="227"/>
      <c r="E1073" s="227"/>
      <c r="F1073" s="226"/>
      <c r="G1073" s="226"/>
      <c r="H1073" s="226"/>
      <c r="I1073" s="228"/>
      <c r="J1073" s="229"/>
      <c r="K1073" s="220"/>
    </row>
    <row r="1074" spans="1:11" ht="12.75">
      <c r="A1074" s="226"/>
      <c r="B1074" s="226"/>
      <c r="C1074" s="226"/>
      <c r="D1074" s="227"/>
      <c r="E1074" s="227"/>
      <c r="F1074" s="226"/>
      <c r="G1074" s="226"/>
      <c r="H1074" s="226"/>
      <c r="I1074" s="228"/>
      <c r="J1074" s="229"/>
      <c r="K1074" s="220"/>
    </row>
    <row r="1075" spans="1:11" ht="12.75">
      <c r="A1075" s="226"/>
      <c r="B1075" s="226"/>
      <c r="C1075" s="226"/>
      <c r="D1075" s="227"/>
      <c r="E1075" s="227"/>
      <c r="F1075" s="226"/>
      <c r="G1075" s="226"/>
      <c r="H1075" s="226"/>
      <c r="I1075" s="228"/>
      <c r="J1075" s="229"/>
      <c r="K1075" s="220"/>
    </row>
    <row r="1076" spans="1:11" ht="12.75">
      <c r="A1076" s="226"/>
      <c r="B1076" s="226"/>
      <c r="C1076" s="226"/>
      <c r="D1076" s="227"/>
      <c r="E1076" s="227"/>
      <c r="F1076" s="226"/>
      <c r="G1076" s="226"/>
      <c r="H1076" s="226"/>
      <c r="I1076" s="228"/>
      <c r="J1076" s="229"/>
      <c r="K1076" s="220"/>
    </row>
    <row r="1077" spans="1:11" ht="12.75">
      <c r="A1077" s="226"/>
      <c r="B1077" s="226"/>
      <c r="C1077" s="226"/>
      <c r="D1077" s="227"/>
      <c r="E1077" s="227"/>
      <c r="F1077" s="226"/>
      <c r="G1077" s="226"/>
      <c r="H1077" s="226"/>
      <c r="I1077" s="228"/>
      <c r="J1077" s="229"/>
      <c r="K1077" s="220"/>
    </row>
    <row r="1078" spans="1:11" ht="12.75">
      <c r="A1078" s="226"/>
      <c r="B1078" s="226"/>
      <c r="C1078" s="226"/>
      <c r="D1078" s="227"/>
      <c r="E1078" s="227"/>
      <c r="F1078" s="226"/>
      <c r="G1078" s="226"/>
      <c r="H1078" s="226"/>
      <c r="I1078" s="228"/>
      <c r="J1078" s="229"/>
      <c r="K1078" s="220"/>
    </row>
    <row r="1079" spans="1:11" ht="12.75">
      <c r="A1079" s="226"/>
      <c r="B1079" s="226"/>
      <c r="C1079" s="226"/>
      <c r="D1079" s="227"/>
      <c r="E1079" s="227"/>
      <c r="F1079" s="226"/>
      <c r="G1079" s="226"/>
      <c r="H1079" s="226"/>
      <c r="I1079" s="228"/>
      <c r="J1079" s="229"/>
      <c r="K1079" s="220"/>
    </row>
    <row r="1080" spans="1:11" ht="12.75">
      <c r="A1080" s="226"/>
      <c r="B1080" s="226"/>
      <c r="C1080" s="226"/>
      <c r="D1080" s="227"/>
      <c r="E1080" s="227"/>
      <c r="F1080" s="226"/>
      <c r="G1080" s="226"/>
      <c r="H1080" s="226"/>
      <c r="I1080" s="228"/>
      <c r="J1080" s="229"/>
      <c r="K1080" s="220"/>
    </row>
    <row r="1081" spans="1:11" ht="12.75">
      <c r="A1081" s="226"/>
      <c r="B1081" s="226"/>
      <c r="C1081" s="226"/>
      <c r="D1081" s="227"/>
      <c r="E1081" s="227"/>
      <c r="F1081" s="226"/>
      <c r="G1081" s="226"/>
      <c r="H1081" s="226"/>
      <c r="I1081" s="228"/>
      <c r="J1081" s="229"/>
      <c r="K1081" s="220"/>
    </row>
    <row r="1082" spans="1:11" ht="12.75">
      <c r="A1082" s="226"/>
      <c r="B1082" s="226"/>
      <c r="C1082" s="226"/>
      <c r="D1082" s="227"/>
      <c r="E1082" s="227"/>
      <c r="F1082" s="226"/>
      <c r="G1082" s="226"/>
      <c r="H1082" s="226"/>
      <c r="I1082" s="228"/>
      <c r="J1082" s="229"/>
      <c r="K1082" s="220"/>
    </row>
    <row r="1083" spans="1:11" ht="12.75">
      <c r="A1083" s="226"/>
      <c r="B1083" s="226"/>
      <c r="C1083" s="226"/>
      <c r="D1083" s="227"/>
      <c r="E1083" s="227"/>
      <c r="F1083" s="226"/>
      <c r="G1083" s="226"/>
      <c r="H1083" s="226"/>
      <c r="I1083" s="228"/>
      <c r="J1083" s="229"/>
      <c r="K1083" s="220"/>
    </row>
    <row r="1084" spans="1:11" ht="12.75">
      <c r="A1084" s="226"/>
      <c r="B1084" s="226"/>
      <c r="C1084" s="226"/>
      <c r="D1084" s="227"/>
      <c r="E1084" s="227"/>
      <c r="F1084" s="226"/>
      <c r="G1084" s="226"/>
      <c r="H1084" s="226"/>
      <c r="I1084" s="228"/>
      <c r="J1084" s="229"/>
      <c r="K1084" s="220"/>
    </row>
    <row r="1085" spans="1:11" ht="12.75">
      <c r="A1085" s="226"/>
      <c r="B1085" s="226"/>
      <c r="C1085" s="226"/>
      <c r="D1085" s="227"/>
      <c r="E1085" s="227"/>
      <c r="F1085" s="226"/>
      <c r="G1085" s="226"/>
      <c r="H1085" s="226"/>
      <c r="I1085" s="228"/>
      <c r="J1085" s="229"/>
      <c r="K1085" s="220"/>
    </row>
    <row r="1086" spans="1:11" ht="12.75">
      <c r="A1086" s="226"/>
      <c r="B1086" s="226"/>
      <c r="C1086" s="226"/>
      <c r="D1086" s="227"/>
      <c r="E1086" s="227"/>
      <c r="F1086" s="226"/>
      <c r="G1086" s="226"/>
      <c r="H1086" s="226"/>
      <c r="I1086" s="228"/>
      <c r="J1086" s="229"/>
      <c r="K1086" s="220"/>
    </row>
    <row r="1087" spans="1:11" ht="12.75">
      <c r="A1087" s="226"/>
      <c r="B1087" s="226"/>
      <c r="C1087" s="226"/>
      <c r="D1087" s="227"/>
      <c r="E1087" s="227"/>
      <c r="F1087" s="226"/>
      <c r="G1087" s="226"/>
      <c r="H1087" s="226"/>
      <c r="I1087" s="228"/>
      <c r="J1087" s="229"/>
      <c r="K1087" s="220"/>
    </row>
    <row r="1088" spans="1:11" ht="12.75">
      <c r="A1088" s="226"/>
      <c r="B1088" s="226"/>
      <c r="C1088" s="226"/>
      <c r="D1088" s="227"/>
      <c r="E1088" s="227"/>
      <c r="F1088" s="226"/>
      <c r="G1088" s="226"/>
      <c r="H1088" s="226"/>
      <c r="I1088" s="228"/>
      <c r="J1088" s="229"/>
      <c r="K1088" s="220"/>
    </row>
    <row r="1089" spans="1:11" ht="12.75">
      <c r="A1089" s="226"/>
      <c r="B1089" s="226"/>
      <c r="C1089" s="226"/>
      <c r="D1089" s="227"/>
      <c r="E1089" s="227"/>
      <c r="F1089" s="226"/>
      <c r="G1089" s="226"/>
      <c r="H1089" s="226"/>
      <c r="I1089" s="228"/>
      <c r="J1089" s="229"/>
      <c r="K1089" s="220"/>
    </row>
    <row r="1090" spans="1:11" ht="12.75">
      <c r="A1090" s="226"/>
      <c r="B1090" s="226"/>
      <c r="C1090" s="226"/>
      <c r="D1090" s="227"/>
      <c r="E1090" s="227"/>
      <c r="F1090" s="226"/>
      <c r="G1090" s="226"/>
      <c r="H1090" s="226"/>
      <c r="I1090" s="228"/>
      <c r="J1090" s="229"/>
      <c r="K1090" s="220"/>
    </row>
    <row r="1091" spans="1:11" ht="12.75">
      <c r="A1091" s="226"/>
      <c r="B1091" s="226"/>
      <c r="C1091" s="226"/>
      <c r="D1091" s="227"/>
      <c r="E1091" s="227"/>
      <c r="F1091" s="226"/>
      <c r="G1091" s="226"/>
      <c r="H1091" s="226"/>
      <c r="I1091" s="228"/>
      <c r="J1091" s="229"/>
      <c r="K1091" s="220"/>
    </row>
    <row r="1092" spans="1:11" ht="12.75">
      <c r="A1092" s="226"/>
      <c r="B1092" s="226"/>
      <c r="C1092" s="226"/>
      <c r="D1092" s="227"/>
      <c r="E1092" s="227"/>
      <c r="F1092" s="226"/>
      <c r="G1092" s="226"/>
      <c r="H1092" s="226"/>
      <c r="I1092" s="228"/>
      <c r="J1092" s="229"/>
      <c r="K1092" s="220"/>
    </row>
    <row r="1093" spans="1:11" ht="12.75">
      <c r="A1093" s="226"/>
      <c r="B1093" s="226"/>
      <c r="C1093" s="226"/>
      <c r="D1093" s="227"/>
      <c r="E1093" s="227"/>
      <c r="F1093" s="226"/>
      <c r="G1093" s="226"/>
      <c r="H1093" s="226"/>
      <c r="I1093" s="228"/>
      <c r="J1093" s="229"/>
      <c r="K1093" s="220"/>
    </row>
    <row r="1094" spans="1:11" ht="12.75">
      <c r="A1094" s="226"/>
      <c r="B1094" s="226"/>
      <c r="C1094" s="226"/>
      <c r="D1094" s="227"/>
      <c r="E1094" s="227"/>
      <c r="F1094" s="226"/>
      <c r="G1094" s="226"/>
      <c r="H1094" s="226"/>
      <c r="I1094" s="228"/>
      <c r="J1094" s="229"/>
      <c r="K1094" s="220"/>
    </row>
    <row r="1095" spans="1:11" ht="12.75">
      <c r="A1095" s="226"/>
      <c r="B1095" s="226"/>
      <c r="C1095" s="226"/>
      <c r="D1095" s="227"/>
      <c r="E1095" s="227"/>
      <c r="F1095" s="226"/>
      <c r="G1095" s="226"/>
      <c r="H1095" s="226"/>
      <c r="I1095" s="228"/>
      <c r="J1095" s="229"/>
      <c r="K1095" s="220"/>
    </row>
    <row r="1096" spans="1:11" ht="12.75">
      <c r="A1096" s="226"/>
      <c r="B1096" s="226"/>
      <c r="C1096" s="226"/>
      <c r="D1096" s="227"/>
      <c r="E1096" s="227"/>
      <c r="F1096" s="226"/>
      <c r="G1096" s="226"/>
      <c r="H1096" s="226"/>
      <c r="I1096" s="228"/>
      <c r="J1096" s="229"/>
      <c r="K1096" s="220"/>
    </row>
    <row r="1097" spans="1:11" ht="12.75">
      <c r="A1097" s="226"/>
      <c r="B1097" s="226"/>
      <c r="C1097" s="226"/>
      <c r="D1097" s="227"/>
      <c r="E1097" s="227"/>
      <c r="F1097" s="226"/>
      <c r="G1097" s="226"/>
      <c r="H1097" s="226"/>
      <c r="I1097" s="228"/>
      <c r="J1097" s="229"/>
      <c r="K1097" s="220"/>
    </row>
    <row r="1098" spans="1:11" ht="12.75">
      <c r="A1098" s="226"/>
      <c r="B1098" s="226"/>
      <c r="C1098" s="226"/>
      <c r="D1098" s="227"/>
      <c r="E1098" s="227"/>
      <c r="F1098" s="226"/>
      <c r="G1098" s="226"/>
      <c r="H1098" s="226"/>
      <c r="I1098" s="228"/>
      <c r="J1098" s="229"/>
      <c r="K1098" s="220"/>
    </row>
    <row r="1099" spans="1:11" ht="12.75">
      <c r="A1099" s="226"/>
      <c r="B1099" s="226"/>
      <c r="C1099" s="226"/>
      <c r="D1099" s="227"/>
      <c r="E1099" s="227"/>
      <c r="F1099" s="226"/>
      <c r="G1099" s="226"/>
      <c r="H1099" s="226"/>
      <c r="I1099" s="228"/>
      <c r="J1099" s="229"/>
      <c r="K1099" s="220"/>
    </row>
    <row r="1100" spans="1:11" ht="12.75">
      <c r="A1100" s="226"/>
      <c r="B1100" s="226"/>
      <c r="C1100" s="226"/>
      <c r="D1100" s="227"/>
      <c r="E1100" s="227"/>
      <c r="F1100" s="226"/>
      <c r="G1100" s="226"/>
      <c r="H1100" s="226"/>
      <c r="I1100" s="228"/>
      <c r="J1100" s="229"/>
      <c r="K1100" s="220"/>
    </row>
    <row r="1101" spans="1:11" ht="12.75">
      <c r="A1101" s="226"/>
      <c r="B1101" s="226"/>
      <c r="C1101" s="226"/>
      <c r="D1101" s="227"/>
      <c r="E1101" s="227"/>
      <c r="F1101" s="226"/>
      <c r="G1101" s="226"/>
      <c r="H1101" s="226"/>
      <c r="I1101" s="228"/>
      <c r="J1101" s="229"/>
      <c r="K1101" s="220"/>
    </row>
    <row r="1102" spans="1:11" ht="12.75">
      <c r="A1102" s="226"/>
      <c r="B1102" s="226"/>
      <c r="C1102" s="226"/>
      <c r="D1102" s="227"/>
      <c r="E1102" s="227"/>
      <c r="F1102" s="226"/>
      <c r="G1102" s="226"/>
      <c r="H1102" s="226"/>
      <c r="I1102" s="228"/>
      <c r="J1102" s="229"/>
      <c r="K1102" s="220"/>
    </row>
    <row r="1103" spans="1:11" ht="12.75">
      <c r="A1103" s="226"/>
      <c r="B1103" s="226"/>
      <c r="C1103" s="226"/>
      <c r="D1103" s="227"/>
      <c r="E1103" s="227"/>
      <c r="F1103" s="226"/>
      <c r="G1103" s="226"/>
      <c r="H1103" s="226"/>
      <c r="I1103" s="228"/>
      <c r="J1103" s="229"/>
      <c r="K1103" s="220"/>
    </row>
    <row r="1104" spans="1:11" ht="12.75">
      <c r="A1104" s="226"/>
      <c r="B1104" s="226"/>
      <c r="C1104" s="226"/>
      <c r="D1104" s="227"/>
      <c r="E1104" s="227"/>
      <c r="F1104" s="226"/>
      <c r="G1104" s="226"/>
      <c r="H1104" s="226"/>
      <c r="I1104" s="228"/>
      <c r="J1104" s="229"/>
      <c r="K1104" s="220"/>
    </row>
    <row r="1105" spans="1:11" ht="12.75">
      <c r="A1105" s="226"/>
      <c r="B1105" s="226"/>
      <c r="C1105" s="226"/>
      <c r="D1105" s="227"/>
      <c r="E1105" s="227"/>
      <c r="F1105" s="226"/>
      <c r="G1105" s="226"/>
      <c r="H1105" s="226"/>
      <c r="I1105" s="228"/>
      <c r="J1105" s="229"/>
      <c r="K1105" s="220"/>
    </row>
    <row r="1106" spans="1:11" ht="12.75">
      <c r="A1106" s="226"/>
      <c r="B1106" s="226"/>
      <c r="C1106" s="226"/>
      <c r="D1106" s="227"/>
      <c r="E1106" s="227"/>
      <c r="F1106" s="226"/>
      <c r="G1106" s="226"/>
      <c r="H1106" s="226"/>
      <c r="I1106" s="228"/>
      <c r="J1106" s="229"/>
      <c r="K1106" s="220"/>
    </row>
    <row r="1107" spans="1:11" ht="12.75">
      <c r="A1107" s="226"/>
      <c r="B1107" s="226"/>
      <c r="C1107" s="226"/>
      <c r="D1107" s="227"/>
      <c r="E1107" s="227"/>
      <c r="F1107" s="226"/>
      <c r="G1107" s="226"/>
      <c r="H1107" s="226"/>
      <c r="I1107" s="228"/>
      <c r="J1107" s="229"/>
      <c r="K1107" s="220"/>
    </row>
    <row r="1108" spans="1:11" ht="12.75">
      <c r="A1108" s="226"/>
      <c r="B1108" s="226"/>
      <c r="C1108" s="226"/>
      <c r="D1108" s="227"/>
      <c r="E1108" s="227"/>
      <c r="F1108" s="226"/>
      <c r="G1108" s="226"/>
      <c r="H1108" s="226"/>
      <c r="I1108" s="228"/>
      <c r="J1108" s="229"/>
      <c r="K1108" s="220"/>
    </row>
    <row r="1109" spans="1:11" ht="12.75">
      <c r="A1109" s="226"/>
      <c r="B1109" s="226"/>
      <c r="C1109" s="226"/>
      <c r="D1109" s="227"/>
      <c r="E1109" s="227"/>
      <c r="F1109" s="226"/>
      <c r="G1109" s="226"/>
      <c r="H1109" s="226"/>
      <c r="I1109" s="228"/>
      <c r="J1109" s="229"/>
      <c r="K1109" s="220"/>
    </row>
    <row r="1110" spans="1:11" ht="12.75">
      <c r="A1110" s="226"/>
      <c r="B1110" s="226"/>
      <c r="C1110" s="226"/>
      <c r="D1110" s="227"/>
      <c r="E1110" s="227"/>
      <c r="F1110" s="226"/>
      <c r="G1110" s="226"/>
      <c r="H1110" s="226"/>
      <c r="I1110" s="228"/>
      <c r="J1110" s="229"/>
      <c r="K1110" s="220"/>
    </row>
    <row r="1111" spans="1:11" ht="12.75">
      <c r="A1111" s="226"/>
      <c r="B1111" s="226"/>
      <c r="C1111" s="226"/>
      <c r="D1111" s="227"/>
      <c r="E1111" s="227"/>
      <c r="F1111" s="226"/>
      <c r="G1111" s="226"/>
      <c r="H1111" s="226"/>
      <c r="I1111" s="228"/>
      <c r="J1111" s="229"/>
      <c r="K1111" s="220"/>
    </row>
    <row r="1112" spans="1:11" ht="12.75">
      <c r="A1112" s="226"/>
      <c r="B1112" s="226"/>
      <c r="C1112" s="226"/>
      <c r="D1112" s="227"/>
      <c r="E1112" s="227"/>
      <c r="F1112" s="226"/>
      <c r="G1112" s="226"/>
      <c r="H1112" s="226"/>
      <c r="I1112" s="228"/>
      <c r="J1112" s="229"/>
      <c r="K1112" s="220"/>
    </row>
    <row r="1113" spans="1:11" ht="12.75">
      <c r="A1113" s="226"/>
      <c r="B1113" s="226"/>
      <c r="C1113" s="226"/>
      <c r="D1113" s="227"/>
      <c r="E1113" s="227"/>
      <c r="F1113" s="226"/>
      <c r="G1113" s="226"/>
      <c r="H1113" s="226"/>
      <c r="I1113" s="228"/>
      <c r="J1113" s="229"/>
      <c r="K1113" s="220"/>
    </row>
    <row r="1114" spans="1:11" ht="12.75">
      <c r="A1114" s="226"/>
      <c r="B1114" s="226"/>
      <c r="C1114" s="226"/>
      <c r="D1114" s="227"/>
      <c r="E1114" s="227"/>
      <c r="F1114" s="226"/>
      <c r="G1114" s="226"/>
      <c r="H1114" s="226"/>
      <c r="I1114" s="228"/>
      <c r="J1114" s="229"/>
      <c r="K1114" s="220"/>
    </row>
    <row r="1115" spans="1:11" ht="12.75">
      <c r="A1115" s="226"/>
      <c r="B1115" s="226"/>
      <c r="C1115" s="226"/>
      <c r="D1115" s="227"/>
      <c r="E1115" s="227"/>
      <c r="F1115" s="226"/>
      <c r="G1115" s="226"/>
      <c r="H1115" s="226"/>
      <c r="I1115" s="228"/>
      <c r="J1115" s="229"/>
      <c r="K1115" s="220"/>
    </row>
    <row r="1116" spans="1:11" ht="12.75">
      <c r="A1116" s="226"/>
      <c r="B1116" s="226"/>
      <c r="C1116" s="226"/>
      <c r="D1116" s="227"/>
      <c r="E1116" s="227"/>
      <c r="F1116" s="226"/>
      <c r="G1116" s="226"/>
      <c r="H1116" s="226"/>
      <c r="I1116" s="228"/>
      <c r="J1116" s="229"/>
      <c r="K1116" s="220"/>
    </row>
    <row r="1117" spans="1:11" ht="12.75">
      <c r="A1117" s="226"/>
      <c r="B1117" s="226"/>
      <c r="C1117" s="226"/>
      <c r="D1117" s="227"/>
      <c r="E1117" s="227"/>
      <c r="F1117" s="226"/>
      <c r="G1117" s="226"/>
      <c r="H1117" s="226"/>
      <c r="I1117" s="228"/>
      <c r="J1117" s="229"/>
      <c r="K1117" s="220"/>
    </row>
    <row r="1118" spans="1:11" ht="12.75">
      <c r="A1118" s="226"/>
      <c r="B1118" s="226"/>
      <c r="C1118" s="226"/>
      <c r="D1118" s="227"/>
      <c r="E1118" s="227"/>
      <c r="F1118" s="226"/>
      <c r="G1118" s="226"/>
      <c r="H1118" s="226"/>
      <c r="I1118" s="228"/>
      <c r="J1118" s="229"/>
      <c r="K1118" s="220"/>
    </row>
    <row r="1119" spans="1:11" ht="12.75">
      <c r="A1119" s="226"/>
      <c r="B1119" s="226"/>
      <c r="C1119" s="226"/>
      <c r="D1119" s="227"/>
      <c r="E1119" s="227"/>
      <c r="F1119" s="226"/>
      <c r="G1119" s="226"/>
      <c r="H1119" s="226"/>
      <c r="I1119" s="228"/>
      <c r="J1119" s="229"/>
      <c r="K1119" s="220"/>
    </row>
    <row r="1120" spans="1:11" ht="12.75">
      <c r="A1120" s="226"/>
      <c r="B1120" s="226"/>
      <c r="C1120" s="226"/>
      <c r="D1120" s="227"/>
      <c r="E1120" s="227"/>
      <c r="F1120" s="226"/>
      <c r="G1120" s="226"/>
      <c r="H1120" s="226"/>
      <c r="I1120" s="228"/>
      <c r="J1120" s="229"/>
      <c r="K1120" s="220"/>
    </row>
    <row r="1121" spans="1:11" ht="12.75">
      <c r="A1121" s="226"/>
      <c r="B1121" s="226"/>
      <c r="C1121" s="226"/>
      <c r="D1121" s="227"/>
      <c r="E1121" s="227"/>
      <c r="F1121" s="226"/>
      <c r="G1121" s="226"/>
      <c r="H1121" s="226"/>
      <c r="I1121" s="228"/>
      <c r="J1121" s="229"/>
      <c r="K1121" s="220"/>
    </row>
    <row r="1122" spans="1:11" ht="12.75">
      <c r="A1122" s="226"/>
      <c r="B1122" s="226"/>
      <c r="C1122" s="226"/>
      <c r="D1122" s="227"/>
      <c r="E1122" s="227"/>
      <c r="F1122" s="226"/>
      <c r="G1122" s="226"/>
      <c r="H1122" s="226"/>
      <c r="I1122" s="228"/>
      <c r="J1122" s="229"/>
      <c r="K1122" s="220"/>
    </row>
    <row r="1123" spans="1:11" ht="12.75">
      <c r="A1123" s="226"/>
      <c r="B1123" s="226"/>
      <c r="C1123" s="226"/>
      <c r="D1123" s="227"/>
      <c r="E1123" s="227"/>
      <c r="F1123" s="226"/>
      <c r="G1123" s="226"/>
      <c r="H1123" s="226"/>
      <c r="I1123" s="228"/>
      <c r="J1123" s="229"/>
      <c r="K1123" s="220"/>
    </row>
    <row r="1124" spans="1:11" ht="12.75">
      <c r="A1124" s="226"/>
      <c r="B1124" s="226"/>
      <c r="C1124" s="226"/>
      <c r="D1124" s="227"/>
      <c r="E1124" s="227"/>
      <c r="F1124" s="226"/>
      <c r="G1124" s="226"/>
      <c r="H1124" s="226"/>
      <c r="I1124" s="228"/>
      <c r="J1124" s="229"/>
      <c r="K1124" s="220"/>
    </row>
    <row r="1125" spans="1:11" ht="12.75">
      <c r="A1125" s="226"/>
      <c r="B1125" s="226"/>
      <c r="C1125" s="226"/>
      <c r="D1125" s="227"/>
      <c r="E1125" s="227"/>
      <c r="F1125" s="226"/>
      <c r="G1125" s="226"/>
      <c r="H1125" s="226"/>
      <c r="I1125" s="228"/>
      <c r="J1125" s="229"/>
      <c r="K1125" s="220"/>
    </row>
  </sheetData>
  <sheetProtection sheet="1" objects="1" scenarios="1"/>
  <mergeCells count="5">
    <mergeCell ref="A100:H100"/>
    <mergeCell ref="I100:J100"/>
    <mergeCell ref="A101:H101"/>
    <mergeCell ref="I101:J101"/>
    <mergeCell ref="A105:J105"/>
  </mergeCells>
  <conditionalFormatting sqref="B599:J625">
    <cfRule type="expression" dxfId="88" priority="2">
      <formula>$A599&lt;&gt;""</formula>
    </cfRule>
  </conditionalFormatting>
  <conditionalFormatting sqref="A107:J5000">
    <cfRule type="expression" dxfId="87" priority="3">
      <formula>$A107&lt;&gt;""</formula>
    </cfRule>
  </conditionalFormatting>
  <conditionalFormatting sqref="B1127:J1130">
    <cfRule type="expression" dxfId="86" priority="4">
      <formula>$A1127&lt;&gt;""</formula>
    </cfRule>
  </conditionalFormatting>
  <conditionalFormatting sqref="H200:H228">
    <cfRule type="expression" dxfId="85" priority="5">
      <formula>$A200&lt;&gt;""</formula>
    </cfRule>
  </conditionalFormatting>
  <conditionalFormatting sqref="H1393:J1404">
    <cfRule type="expression" dxfId="84" priority="6">
      <formula>$A1393&lt;&gt;""</formula>
    </cfRule>
  </conditionalFormatting>
  <conditionalFormatting sqref="B701:E701 H701:I701">
    <cfRule type="expression" dxfId="83" priority="7">
      <formula>$A701&lt;&gt;""</formula>
    </cfRule>
  </conditionalFormatting>
  <conditionalFormatting sqref="B1149:I1151">
    <cfRule type="expression" dxfId="82" priority="8">
      <formula>$A1149&lt;&gt;""</formula>
    </cfRule>
  </conditionalFormatting>
  <conditionalFormatting sqref="B1380:H1385">
    <cfRule type="expression" dxfId="81" priority="9">
      <formula>$A1380&lt;&gt;""</formula>
    </cfRule>
  </conditionalFormatting>
  <conditionalFormatting sqref="B1153:I1157">
    <cfRule type="expression" dxfId="80" priority="10">
      <formula>$A1153&lt;&gt;""</formula>
    </cfRule>
  </conditionalFormatting>
  <conditionalFormatting sqref="H1369:H1379">
    <cfRule type="expression" dxfId="79" priority="11">
      <formula>$A1369&lt;&gt;""</formula>
    </cfRule>
  </conditionalFormatting>
  <conditionalFormatting sqref="B690:I690">
    <cfRule type="expression" dxfId="78" priority="12">
      <formula>$A690&lt;&gt;""</formula>
    </cfRule>
  </conditionalFormatting>
  <conditionalFormatting sqref="B691:E691 H691:I691 B692:I693 B694:E699 H694:I699">
    <cfRule type="expression" dxfId="77" priority="13">
      <formula>$A691&lt;&gt;""</formula>
    </cfRule>
  </conditionalFormatting>
  <conditionalFormatting sqref="B1158:J1252">
    <cfRule type="expression" dxfId="76" priority="14">
      <formula>$A1158&lt;&gt;""</formula>
    </cfRule>
  </conditionalFormatting>
  <conditionalFormatting sqref="A1055:H1066">
    <cfRule type="expression" dxfId="75" priority="15">
      <formula>$A1055&lt;&gt;""</formula>
    </cfRule>
  </conditionalFormatting>
  <conditionalFormatting sqref="B1303:E1326">
    <cfRule type="expression" dxfId="74" priority="16">
      <formula>$A1303&lt;&gt;""</formula>
    </cfRule>
  </conditionalFormatting>
  <conditionalFormatting sqref="H1303:H1326">
    <cfRule type="expression" dxfId="73" priority="17">
      <formula>$A1303&lt;&gt;""</formula>
    </cfRule>
  </conditionalFormatting>
  <conditionalFormatting sqref="B1461:J4374">
    <cfRule type="expression" dxfId="72" priority="18">
      <formula>$A1461&lt;&gt;""</formula>
    </cfRule>
  </conditionalFormatting>
  <conditionalFormatting sqref="B1290:H1292">
    <cfRule type="expression" dxfId="71" priority="19">
      <formula>$A1290&lt;&gt;""</formula>
    </cfRule>
  </conditionalFormatting>
  <conditionalFormatting sqref="A1112:H1113">
    <cfRule type="expression" dxfId="70" priority="20">
      <formula>$A1112&lt;&gt;""</formula>
    </cfRule>
  </conditionalFormatting>
  <conditionalFormatting sqref="B1138:E1148">
    <cfRule type="expression" dxfId="69" priority="21">
      <formula>$A1138&lt;&gt;""</formula>
    </cfRule>
  </conditionalFormatting>
  <conditionalFormatting sqref="H1138:I1148">
    <cfRule type="expression" dxfId="68" priority="22">
      <formula>$A1138&lt;&gt;""</formula>
    </cfRule>
  </conditionalFormatting>
  <conditionalFormatting sqref="B1360:E1363">
    <cfRule type="expression" dxfId="67" priority="23">
      <formula>$A1360&lt;&gt;""</formula>
    </cfRule>
  </conditionalFormatting>
  <conditionalFormatting sqref="H1360:J1363">
    <cfRule type="expression" dxfId="66" priority="24">
      <formula>$A1360&lt;&gt;""</formula>
    </cfRule>
  </conditionalFormatting>
  <conditionalFormatting sqref="B689:E689">
    <cfRule type="expression" dxfId="65" priority="25">
      <formula>$A689&lt;&gt;""</formula>
    </cfRule>
  </conditionalFormatting>
  <conditionalFormatting sqref="H689:I689">
    <cfRule type="expression" dxfId="64" priority="26">
      <formula>$A689&lt;&gt;""</formula>
    </cfRule>
  </conditionalFormatting>
  <conditionalFormatting sqref="B135:J163">
    <cfRule type="expression" dxfId="63" priority="27">
      <formula>$A135&lt;&gt;""</formula>
    </cfRule>
  </conditionalFormatting>
  <conditionalFormatting sqref="B1152:E1152">
    <cfRule type="expression" dxfId="62" priority="28">
      <formula>$A1152&lt;&gt;""</formula>
    </cfRule>
  </conditionalFormatting>
  <conditionalFormatting sqref="H1152:I1152">
    <cfRule type="expression" dxfId="61" priority="29">
      <formula>$A1152&lt;&gt;""</formula>
    </cfRule>
  </conditionalFormatting>
  <conditionalFormatting sqref="B1369:E1379">
    <cfRule type="expression" dxfId="60" priority="30">
      <formula>$A1369&lt;&gt;""</formula>
    </cfRule>
  </conditionalFormatting>
  <conditionalFormatting sqref="I1369:I1385">
    <cfRule type="expression" dxfId="59" priority="31">
      <formula>$A1369&lt;&gt;""</formula>
    </cfRule>
  </conditionalFormatting>
  <conditionalFormatting sqref="B819:E819">
    <cfRule type="expression" dxfId="58" priority="32">
      <formula>$A819&lt;&gt;""</formula>
    </cfRule>
  </conditionalFormatting>
  <conditionalFormatting sqref="B276:I320">
    <cfRule type="expression" dxfId="57" priority="33">
      <formula>$A276&lt;&gt;""</formula>
    </cfRule>
  </conditionalFormatting>
  <conditionalFormatting sqref="B497:I499">
    <cfRule type="expression" dxfId="56" priority="34">
      <formula>$A497&lt;&gt;""</formula>
    </cfRule>
  </conditionalFormatting>
  <conditionalFormatting sqref="B1393:E1404">
    <cfRule type="expression" dxfId="55" priority="35">
      <formula>$A1393&lt;&gt;""</formula>
    </cfRule>
  </conditionalFormatting>
  <conditionalFormatting sqref="F198:H199">
    <cfRule type="expression" dxfId="54" priority="36">
      <formula>$A198&lt;&gt;""</formula>
    </cfRule>
  </conditionalFormatting>
  <conditionalFormatting sqref="H196:H197">
    <cfRule type="expression" dxfId="53" priority="37">
      <formula>$A196&lt;&gt;""</formula>
    </cfRule>
  </conditionalFormatting>
  <conditionalFormatting sqref="F1255:H1260">
    <cfRule type="expression" dxfId="52" priority="38">
      <formula>$A1255&lt;&gt;""</formula>
    </cfRule>
  </conditionalFormatting>
  <conditionalFormatting sqref="B1253:E1260 I1253:J1270">
    <cfRule type="expression" dxfId="51" priority="39">
      <formula>$A1253&lt;&gt;""</formula>
    </cfRule>
  </conditionalFormatting>
  <conditionalFormatting sqref="F191:H195">
    <cfRule type="expression" dxfId="50" priority="40">
      <formula>$A191&lt;&gt;""</formula>
    </cfRule>
  </conditionalFormatting>
  <conditionalFormatting sqref="H248:I248">
    <cfRule type="expression" dxfId="49" priority="41">
      <formula>$A248&lt;&gt;""</formula>
    </cfRule>
  </conditionalFormatting>
  <conditionalFormatting sqref="H190">
    <cfRule type="expression" dxfId="48" priority="42">
      <formula>$A190&lt;&gt;""</formula>
    </cfRule>
  </conditionalFormatting>
  <conditionalFormatting sqref="H1110:J1110">
    <cfRule type="expression" dxfId="47" priority="43">
      <formula>$A1110&lt;&gt;""</formula>
    </cfRule>
  </conditionalFormatting>
  <conditionalFormatting sqref="B1110:E1110">
    <cfRule type="expression" dxfId="46" priority="44">
      <formula>$A1110&lt;&gt;""</formula>
    </cfRule>
  </conditionalFormatting>
  <conditionalFormatting sqref="B472:E477">
    <cfRule type="expression" dxfId="45" priority="45">
      <formula>$A472&lt;&gt;""</formula>
    </cfRule>
  </conditionalFormatting>
  <conditionalFormatting sqref="F472:H473">
    <cfRule type="expression" dxfId="44" priority="46">
      <formula>$A472&lt;&gt;""</formula>
    </cfRule>
  </conditionalFormatting>
  <conditionalFormatting sqref="I472:I496">
    <cfRule type="expression" dxfId="43" priority="47">
      <formula>$A472&lt;&gt;""</formula>
    </cfRule>
  </conditionalFormatting>
  <conditionalFormatting sqref="H474:H475">
    <cfRule type="expression" dxfId="42" priority="48">
      <formula>$A474&lt;&gt;""</formula>
    </cfRule>
  </conditionalFormatting>
  <conditionalFormatting sqref="B1368:I1368">
    <cfRule type="expression" dxfId="41" priority="49">
      <formula>$A1368&lt;&gt;""</formula>
    </cfRule>
  </conditionalFormatting>
  <conditionalFormatting sqref="B1137:I1137">
    <cfRule type="expression" dxfId="40" priority="50">
      <formula>$A1137&lt;&gt;""</formula>
    </cfRule>
  </conditionalFormatting>
  <conditionalFormatting sqref="B1272:H1274 B1275:E1288 H1275:H1288">
    <cfRule type="expression" dxfId="39" priority="51">
      <formula>$A1272&lt;&gt;""</formula>
    </cfRule>
  </conditionalFormatting>
  <conditionalFormatting sqref="B490:H496">
    <cfRule type="expression" dxfId="38" priority="52">
      <formula>$A490&lt;&gt;""</formula>
    </cfRule>
  </conditionalFormatting>
  <conditionalFormatting sqref="F247:I247">
    <cfRule type="expression" dxfId="37" priority="53">
      <formula>$A247&lt;&gt;""</formula>
    </cfRule>
  </conditionalFormatting>
  <conditionalFormatting sqref="B1271:I1271 I1272:I1288">
    <cfRule type="expression" dxfId="36" priority="54">
      <formula>$A1271&lt;&gt;""</formula>
    </cfRule>
  </conditionalFormatting>
  <conditionalFormatting sqref="B1412:E1450">
    <cfRule type="expression" dxfId="35" priority="55">
      <formula>$A1412&lt;&gt;""</formula>
    </cfRule>
  </conditionalFormatting>
  <conditionalFormatting sqref="H1412">
    <cfRule type="expression" dxfId="34" priority="56">
      <formula>$A1412&lt;&gt;""</formula>
    </cfRule>
  </conditionalFormatting>
  <conditionalFormatting sqref="I1410:J1447">
    <cfRule type="expression" dxfId="33" priority="57">
      <formula>$A1410&lt;&gt;""</formula>
    </cfRule>
  </conditionalFormatting>
  <conditionalFormatting sqref="B1293:E1301">
    <cfRule type="expression" dxfId="32" priority="58">
      <formula>$A1293&lt;&gt;""</formula>
    </cfRule>
  </conditionalFormatting>
  <conditionalFormatting sqref="H1293:H1301">
    <cfRule type="expression" dxfId="31" priority="59">
      <formula>$A1293&lt;&gt;""</formula>
    </cfRule>
  </conditionalFormatting>
  <conditionalFormatting sqref="I1290:J1359">
    <cfRule type="expression" dxfId="30" priority="60">
      <formula>$A1290&lt;&gt;""</formula>
    </cfRule>
  </conditionalFormatting>
  <conditionalFormatting sqref="F484:H486 H487:H489">
    <cfRule type="expression" dxfId="29" priority="61">
      <formula>$A484&lt;&gt;""</formula>
    </cfRule>
  </conditionalFormatting>
  <conditionalFormatting sqref="B484:E488">
    <cfRule type="expression" dxfId="28" priority="62">
      <formula>$A484&lt;&gt;""</formula>
    </cfRule>
  </conditionalFormatting>
  <conditionalFormatting sqref="B489:G489">
    <cfRule type="expression" dxfId="27" priority="63">
      <formula>$A489&lt;&gt;""</formula>
    </cfRule>
  </conditionalFormatting>
  <conditionalFormatting sqref="B1131:E1136">
    <cfRule type="expression" dxfId="26" priority="64">
      <formula>$A1131&lt;&gt;""</formula>
    </cfRule>
  </conditionalFormatting>
  <conditionalFormatting sqref="H1132:H1136">
    <cfRule type="expression" dxfId="25" priority="65">
      <formula>$A1132&lt;&gt;""</formula>
    </cfRule>
  </conditionalFormatting>
  <conditionalFormatting sqref="B1114:E1114">
    <cfRule type="expression" dxfId="24" priority="66">
      <formula>$A1114&lt;&gt;""</formula>
    </cfRule>
  </conditionalFormatting>
  <conditionalFormatting sqref="H1254">
    <cfRule type="expression" dxfId="23" priority="67">
      <formula>$A1254&lt;&gt;""</formula>
    </cfRule>
  </conditionalFormatting>
  <conditionalFormatting sqref="B478:H483">
    <cfRule type="expression" dxfId="22" priority="68">
      <formula>$A478&lt;&gt;""</formula>
    </cfRule>
  </conditionalFormatting>
  <conditionalFormatting sqref="B1410:H1411">
    <cfRule type="expression" dxfId="21" priority="69">
      <formula>$A1410&lt;&gt;""</formula>
    </cfRule>
  </conditionalFormatting>
  <conditionalFormatting sqref="B1406:J1406">
    <cfRule type="expression" dxfId="20" priority="70">
      <formula>$A1406&lt;&gt;""</formula>
    </cfRule>
  </conditionalFormatting>
  <conditionalFormatting sqref="B1053:J1054">
    <cfRule type="expression" dxfId="19" priority="71">
      <formula>$A1053&lt;&gt;""</formula>
    </cfRule>
  </conditionalFormatting>
  <conditionalFormatting sqref="B1067:H1082">
    <cfRule type="expression" dxfId="18" priority="72">
      <formula>$A1067&lt;&gt;""</formula>
    </cfRule>
  </conditionalFormatting>
  <conditionalFormatting sqref="B457:J458">
    <cfRule type="expression" dxfId="17" priority="73">
      <formula>$A457&lt;&gt;""</formula>
    </cfRule>
  </conditionalFormatting>
  <conditionalFormatting sqref="B1453:E1458">
    <cfRule type="expression" dxfId="16" priority="74">
      <formula>$A1453&lt;&gt;""</formula>
    </cfRule>
  </conditionalFormatting>
  <conditionalFormatting sqref="H1453:H1458">
    <cfRule type="expression" dxfId="15" priority="75">
      <formula>$A1453&lt;&gt;""</formula>
    </cfRule>
  </conditionalFormatting>
  <conditionalFormatting sqref="F476:H477">
    <cfRule type="expression" dxfId="14" priority="76">
      <formula>$A476&lt;&gt;""</formula>
    </cfRule>
  </conditionalFormatting>
  <conditionalFormatting sqref="B175:I189 I190:I227 B190:E241">
    <cfRule type="expression" dxfId="13" priority="77">
      <formula>$A175&lt;&gt;""</formula>
    </cfRule>
  </conditionalFormatting>
  <conditionalFormatting sqref="H173:I174">
    <cfRule type="expression" dxfId="12" priority="78">
      <formula>$A173&lt;&gt;""</formula>
    </cfRule>
  </conditionalFormatting>
  <conditionalFormatting sqref="H243:I246">
    <cfRule type="expression" dxfId="11" priority="79">
      <formula>$A243&lt;&gt;""</formula>
    </cfRule>
  </conditionalFormatting>
  <conditionalFormatting sqref="F170:I172">
    <cfRule type="expression" dxfId="10" priority="80">
      <formula>$A170&lt;&gt;""</formula>
    </cfRule>
  </conditionalFormatting>
  <conditionalFormatting sqref="I1451:J1458">
    <cfRule type="expression" dxfId="9" priority="81">
      <formula>$A1451&lt;&gt;""</formula>
    </cfRule>
  </conditionalFormatting>
  <conditionalFormatting sqref="B645:I688">
    <cfRule type="expression" dxfId="8" priority="82">
      <formula>$A645&lt;&gt;""</formula>
    </cfRule>
  </conditionalFormatting>
  <conditionalFormatting sqref="H1365:H1367">
    <cfRule type="expression" dxfId="7" priority="83">
      <formula>$A1365&lt;&gt;""</formula>
    </cfRule>
  </conditionalFormatting>
  <conditionalFormatting sqref="B1365:E1367">
    <cfRule type="expression" dxfId="6" priority="84">
      <formula>$A1365&lt;&gt;""</formula>
    </cfRule>
  </conditionalFormatting>
  <conditionalFormatting sqref="B242:I242 B243:E275">
    <cfRule type="expression" dxfId="5" priority="85">
      <formula>$A242&lt;&gt;""</formula>
    </cfRule>
  </conditionalFormatting>
  <conditionalFormatting sqref="B360:J420">
    <cfRule type="expression" dxfId="4" priority="86">
      <formula>$A360&lt;&gt;""</formula>
    </cfRule>
  </conditionalFormatting>
  <conditionalFormatting sqref="F1131:H1131">
    <cfRule type="expression" dxfId="3" priority="87">
      <formula>$A1131&lt;&gt;""</formula>
    </cfRule>
  </conditionalFormatting>
  <conditionalFormatting sqref="J1137:J1157">
    <cfRule type="expression" dxfId="2" priority="88">
      <formula>$A1137&lt;&gt;""</formula>
    </cfRule>
  </conditionalFormatting>
  <conditionalFormatting sqref="B1364:H1364">
    <cfRule type="expression" dxfId="1" priority="89">
      <formula>$A1364&lt;&gt;""</formula>
    </cfRule>
  </conditionalFormatting>
  <conditionalFormatting sqref="F164:J169 B164:E174 J170:J227 I228:J228 F229:J241 J242:J320 F249:I275 B470:I471 J470:J499 J645:J703 B700:I700 B702:I703 B811:E811 H811:J811 H819:J819 B826:E826 H826:J826 I1055:J1082 B1111:H1111 I1111:J1126 H1114:H1126 B1115:G1126 I1131:J1136 F1253:H1253 B1261:H1270 J1271:J1288 B1302:H1302 B1327:H1359 I1364:J1367 J1368:J1385 F1413:H1447 F1448:J1450 B1451:H1452">
    <cfRule type="expression" dxfId="0" priority="90">
      <formula>$A164&lt;&gt;""</formula>
    </cfRule>
  </conditionalFormatting>
  <dataValidations count="5">
    <dataValidation type="date" allowBlank="1" showInputMessage="1" showErrorMessage="1" sqref="D102:E102 D106:E106">
      <formula1>42370</formula1>
      <formula2>42735</formula2>
    </dataValidation>
    <dataValidation type="list" allowBlank="1" sqref="F107:F1125">
      <formula1>$F$96:$F$99</formula1>
      <formula2>0</formula2>
    </dataValidation>
    <dataValidation type="list" allowBlank="1" showInputMessage="1" showErrorMessage="1" sqref="A107:A1125">
      <formula1>OFFSET($A$1,0,0,$B$3,1)</formula1>
      <formula2>0</formula2>
    </dataValidation>
    <dataValidation allowBlank="1" sqref="G107:G1125">
      <formula1>0</formula1>
      <formula2>0</formula2>
    </dataValidation>
    <dataValidation type="list" allowBlank="1" showInputMessage="1" showErrorMessage="1" errorTitle="Chyba !" error="zadajte (vyberte zo zoznamu) platný analytický kód podľa nápovedy k bunke I104" sqref="J107:J1125">
      <formula1>"1,2,3,4,5,10,99"</formula1>
      <formula2>0</formula2>
    </dataValidation>
  </dataValidations>
  <printOptions verticalCentered="1"/>
  <pageMargins left="0.196527777777778" right="0.196527777777778" top="0.47222222222222199" bottom="0.47291666666666698" header="0.511811023622047" footer="0.31527777777777799"/>
  <pageSetup paperSize="9" scale="90" orientation="landscape" horizontalDpi="300" verticalDpi="300"/>
  <headerFooter>
    <oddFooter>&amp;CStrana &amp;P</oddFooter>
  </headerFooter>
  <legacyDrawing r:id="rId1"/>
</worksheet>
</file>

<file path=xl/worksheets/sheet6.xml><?xml version="1.0" encoding="utf-8"?>
<worksheet xmlns="http://schemas.openxmlformats.org/spreadsheetml/2006/main" xmlns:r="http://schemas.openxmlformats.org/officeDocument/2006/relationships">
  <dimension ref="A1:R93"/>
  <sheetViews>
    <sheetView zoomScaleNormal="100" workbookViewId="0">
      <pane ySplit="1" topLeftCell="A2" activePane="bottomLeft" state="frozen"/>
      <selection pane="bottomLeft" activeCell="A2" sqref="A2"/>
    </sheetView>
  </sheetViews>
  <sheetFormatPr defaultColWidth="9.140625" defaultRowHeight="11.25"/>
  <cols>
    <col min="1" max="1" width="9.5703125" style="230" customWidth="1"/>
    <col min="2" max="2" width="46.140625" style="231" customWidth="1"/>
    <col min="3" max="3" width="15.42578125" style="231" customWidth="1"/>
    <col min="4" max="4" width="20.5703125" style="231" customWidth="1"/>
    <col min="5" max="5" width="21" style="231" customWidth="1"/>
    <col min="6" max="6" width="6.140625" style="231" customWidth="1"/>
    <col min="7" max="7" width="22.85546875" style="231" customWidth="1"/>
    <col min="8" max="8" width="23.5703125" style="231" customWidth="1"/>
    <col min="9" max="9" width="26.85546875" style="231" customWidth="1"/>
    <col min="10" max="10" width="19" style="231" customWidth="1"/>
    <col min="11" max="11" width="19.85546875" style="231" customWidth="1"/>
    <col min="12" max="12" width="14.42578125" style="232" customWidth="1"/>
    <col min="13" max="14" width="24.85546875" style="231" customWidth="1"/>
    <col min="15" max="15" width="24.42578125" style="231" customWidth="1"/>
    <col min="16" max="16" width="24.85546875" style="231" customWidth="1"/>
    <col min="17" max="16384" width="9.140625" style="231"/>
  </cols>
  <sheetData>
    <row r="1" spans="1:18" s="237" customFormat="1" ht="19.5" customHeight="1">
      <c r="A1" s="233" t="s">
        <v>513</v>
      </c>
      <c r="B1" s="234" t="s">
        <v>514</v>
      </c>
      <c r="C1" s="234" t="s">
        <v>515</v>
      </c>
      <c r="D1" s="234" t="s">
        <v>516</v>
      </c>
      <c r="E1" s="234" t="s">
        <v>517</v>
      </c>
      <c r="F1" s="234" t="s">
        <v>518</v>
      </c>
      <c r="G1" s="234" t="s">
        <v>519</v>
      </c>
      <c r="H1" s="234" t="s">
        <v>520</v>
      </c>
      <c r="I1" s="234" t="s">
        <v>521</v>
      </c>
      <c r="J1" s="234" t="s">
        <v>522</v>
      </c>
      <c r="K1" s="234" t="s">
        <v>523</v>
      </c>
      <c r="L1" s="235" t="s">
        <v>524</v>
      </c>
      <c r="M1" s="236" t="s">
        <v>525</v>
      </c>
      <c r="N1" s="236" t="s">
        <v>526</v>
      </c>
      <c r="O1" s="236" t="s">
        <v>527</v>
      </c>
      <c r="P1" s="236" t="s">
        <v>528</v>
      </c>
    </row>
    <row r="2" spans="1:18" s="244" customFormat="1">
      <c r="A2" s="238" t="s">
        <v>529</v>
      </c>
      <c r="B2" s="239" t="s">
        <v>530</v>
      </c>
      <c r="C2" s="240" t="s">
        <v>531</v>
      </c>
      <c r="D2" s="239" t="s">
        <v>532</v>
      </c>
      <c r="E2" s="239" t="s">
        <v>533</v>
      </c>
      <c r="F2" s="239" t="s">
        <v>534</v>
      </c>
      <c r="G2" s="241" t="s">
        <v>535</v>
      </c>
      <c r="H2" s="241" t="s">
        <v>536</v>
      </c>
      <c r="I2" s="242" t="s">
        <v>537</v>
      </c>
      <c r="J2" s="239" t="s">
        <v>538</v>
      </c>
      <c r="K2" s="242" t="s">
        <v>539</v>
      </c>
      <c r="L2" s="243">
        <v>421911370554</v>
      </c>
      <c r="M2" s="239" t="s">
        <v>540</v>
      </c>
      <c r="N2" s="239"/>
      <c r="O2" s="239"/>
      <c r="P2" s="239"/>
      <c r="R2" s="245" t="str">
        <f t="shared" ref="R2:R33" si="0">A2</f>
        <v>42254388</v>
      </c>
    </row>
    <row r="3" spans="1:18" s="244" customFormat="1">
      <c r="A3" s="238" t="s">
        <v>541</v>
      </c>
      <c r="B3" s="239" t="s">
        <v>542</v>
      </c>
      <c r="C3" s="240" t="s">
        <v>531</v>
      </c>
      <c r="D3" s="239" t="s">
        <v>543</v>
      </c>
      <c r="E3" s="239" t="s">
        <v>544</v>
      </c>
      <c r="F3" s="239" t="s">
        <v>545</v>
      </c>
      <c r="G3" s="241" t="s">
        <v>546</v>
      </c>
      <c r="H3" s="241" t="s">
        <v>547</v>
      </c>
      <c r="I3" s="242" t="s">
        <v>548</v>
      </c>
      <c r="J3" s="239" t="s">
        <v>549</v>
      </c>
      <c r="K3" s="242" t="s">
        <v>550</v>
      </c>
      <c r="L3" s="243">
        <v>421903705119</v>
      </c>
      <c r="M3" s="239" t="s">
        <v>551</v>
      </c>
      <c r="N3" s="239"/>
      <c r="O3" s="239"/>
      <c r="P3" s="239"/>
      <c r="R3" s="245" t="str">
        <f t="shared" si="0"/>
        <v>00688312</v>
      </c>
    </row>
    <row r="4" spans="1:18" s="244" customFormat="1">
      <c r="A4" s="238" t="s">
        <v>552</v>
      </c>
      <c r="B4" s="239" t="s">
        <v>553</v>
      </c>
      <c r="C4" s="240" t="s">
        <v>531</v>
      </c>
      <c r="D4" s="239" t="s">
        <v>554</v>
      </c>
      <c r="E4" s="239" t="s">
        <v>555</v>
      </c>
      <c r="F4" s="239" t="s">
        <v>556</v>
      </c>
      <c r="G4" s="241" t="s">
        <v>557</v>
      </c>
      <c r="H4" s="241" t="s">
        <v>558</v>
      </c>
      <c r="I4" s="242" t="s">
        <v>559</v>
      </c>
      <c r="J4" s="239" t="s">
        <v>538</v>
      </c>
      <c r="K4" s="242" t="s">
        <v>560</v>
      </c>
      <c r="L4" s="243" t="s">
        <v>560</v>
      </c>
      <c r="M4" s="239" t="s">
        <v>561</v>
      </c>
      <c r="N4" s="239"/>
      <c r="O4" s="239"/>
      <c r="P4" s="239"/>
      <c r="R4" s="245" t="str">
        <f t="shared" si="0"/>
        <v>00595209</v>
      </c>
    </row>
    <row r="5" spans="1:18" s="244" customFormat="1">
      <c r="A5" s="238" t="s">
        <v>562</v>
      </c>
      <c r="B5" s="239" t="s">
        <v>563</v>
      </c>
      <c r="C5" s="240" t="s">
        <v>531</v>
      </c>
      <c r="D5" s="239" t="s">
        <v>564</v>
      </c>
      <c r="E5" s="239" t="s">
        <v>565</v>
      </c>
      <c r="F5" s="239" t="s">
        <v>566</v>
      </c>
      <c r="G5" s="241" t="s">
        <v>567</v>
      </c>
      <c r="H5" s="241" t="s">
        <v>568</v>
      </c>
      <c r="I5" s="242" t="s">
        <v>569</v>
      </c>
      <c r="J5" s="239" t="s">
        <v>538</v>
      </c>
      <c r="K5" s="242" t="s">
        <v>569</v>
      </c>
      <c r="L5" s="243">
        <v>421908868248</v>
      </c>
      <c r="M5" s="239" t="s">
        <v>570</v>
      </c>
      <c r="N5" s="239"/>
      <c r="O5" s="239"/>
      <c r="P5" s="239"/>
      <c r="R5" s="245" t="str">
        <f t="shared" si="0"/>
        <v>30787009</v>
      </c>
    </row>
    <row r="6" spans="1:18" s="244" customFormat="1" ht="22.5">
      <c r="A6" s="238" t="s">
        <v>571</v>
      </c>
      <c r="B6" s="239" t="s">
        <v>572</v>
      </c>
      <c r="C6" s="240" t="s">
        <v>531</v>
      </c>
      <c r="D6" s="239" t="s">
        <v>573</v>
      </c>
      <c r="E6" s="239" t="s">
        <v>574</v>
      </c>
      <c r="F6" s="239" t="s">
        <v>575</v>
      </c>
      <c r="G6" s="241" t="s">
        <v>576</v>
      </c>
      <c r="H6" s="241" t="s">
        <v>577</v>
      </c>
      <c r="I6" s="242" t="s">
        <v>578</v>
      </c>
      <c r="J6" s="239" t="s">
        <v>579</v>
      </c>
      <c r="K6" s="242" t="s">
        <v>580</v>
      </c>
      <c r="L6" s="243">
        <v>421919188236</v>
      </c>
      <c r="M6" s="239" t="s">
        <v>581</v>
      </c>
      <c r="N6" s="239"/>
      <c r="O6" s="240"/>
      <c r="P6" s="239"/>
      <c r="R6" s="245" t="str">
        <f t="shared" si="0"/>
        <v>00631655</v>
      </c>
    </row>
    <row r="7" spans="1:18" s="244" customFormat="1">
      <c r="A7" s="238" t="s">
        <v>582</v>
      </c>
      <c r="B7" s="239" t="s">
        <v>583</v>
      </c>
      <c r="C7" s="240" t="s">
        <v>531</v>
      </c>
      <c r="D7" s="239" t="s">
        <v>584</v>
      </c>
      <c r="E7" s="239" t="s">
        <v>565</v>
      </c>
      <c r="F7" s="239" t="s">
        <v>585</v>
      </c>
      <c r="G7" s="241" t="s">
        <v>586</v>
      </c>
      <c r="H7" s="241" t="s">
        <v>587</v>
      </c>
      <c r="I7" s="242" t="s">
        <v>588</v>
      </c>
      <c r="J7" s="239" t="s">
        <v>538</v>
      </c>
      <c r="K7" s="242" t="s">
        <v>588</v>
      </c>
      <c r="L7" s="243">
        <v>421905948422</v>
      </c>
      <c r="M7" s="239" t="s">
        <v>589</v>
      </c>
      <c r="N7" s="239"/>
      <c r="O7" s="239"/>
      <c r="P7" s="239"/>
      <c r="R7" s="245" t="str">
        <f t="shared" si="0"/>
        <v>42019541</v>
      </c>
    </row>
    <row r="8" spans="1:18" s="244" customFormat="1">
      <c r="A8" s="238" t="s">
        <v>590</v>
      </c>
      <c r="B8" s="239" t="s">
        <v>591</v>
      </c>
      <c r="C8" s="240" t="s">
        <v>531</v>
      </c>
      <c r="D8" s="239" t="s">
        <v>592</v>
      </c>
      <c r="E8" s="239" t="s">
        <v>555</v>
      </c>
      <c r="F8" s="239" t="s">
        <v>556</v>
      </c>
      <c r="G8" s="241" t="s">
        <v>593</v>
      </c>
      <c r="H8" s="241" t="s">
        <v>594</v>
      </c>
      <c r="I8" s="242" t="s">
        <v>595</v>
      </c>
      <c r="J8" s="239" t="s">
        <v>538</v>
      </c>
      <c r="K8" s="242" t="s">
        <v>595</v>
      </c>
      <c r="L8" s="243">
        <v>421915184709</v>
      </c>
      <c r="M8" s="239" t="s">
        <v>596</v>
      </c>
      <c r="N8" s="239"/>
      <c r="O8" s="239"/>
      <c r="P8" s="239"/>
      <c r="R8" s="245" t="str">
        <f t="shared" si="0"/>
        <v>30810108</v>
      </c>
    </row>
    <row r="9" spans="1:18" s="244" customFormat="1">
      <c r="A9" s="238" t="s">
        <v>597</v>
      </c>
      <c r="B9" s="239" t="s">
        <v>598</v>
      </c>
      <c r="C9" s="240" t="s">
        <v>531</v>
      </c>
      <c r="D9" s="239" t="s">
        <v>599</v>
      </c>
      <c r="E9" s="239" t="s">
        <v>565</v>
      </c>
      <c r="F9" s="239" t="s">
        <v>600</v>
      </c>
      <c r="G9" s="241" t="s">
        <v>601</v>
      </c>
      <c r="H9" s="241" t="s">
        <v>602</v>
      </c>
      <c r="I9" s="242" t="s">
        <v>603</v>
      </c>
      <c r="J9" s="239" t="s">
        <v>538</v>
      </c>
      <c r="K9" s="242" t="s">
        <v>604</v>
      </c>
      <c r="L9" s="243">
        <v>421908965156</v>
      </c>
      <c r="M9" s="239" t="s">
        <v>605</v>
      </c>
      <c r="N9" s="239"/>
      <c r="O9" s="239"/>
      <c r="P9" s="239"/>
      <c r="R9" s="245" t="str">
        <f t="shared" si="0"/>
        <v>30842069</v>
      </c>
    </row>
    <row r="10" spans="1:18" s="244" customFormat="1">
      <c r="A10" s="238" t="s">
        <v>606</v>
      </c>
      <c r="B10" s="239" t="s">
        <v>607</v>
      </c>
      <c r="C10" s="240" t="s">
        <v>531</v>
      </c>
      <c r="D10" s="239" t="s">
        <v>608</v>
      </c>
      <c r="E10" s="239" t="s">
        <v>609</v>
      </c>
      <c r="F10" s="239" t="s">
        <v>610</v>
      </c>
      <c r="G10" s="241" t="s">
        <v>611</v>
      </c>
      <c r="H10" s="241" t="s">
        <v>612</v>
      </c>
      <c r="I10" s="242" t="s">
        <v>613</v>
      </c>
      <c r="J10" s="239" t="s">
        <v>549</v>
      </c>
      <c r="K10" s="242" t="s">
        <v>614</v>
      </c>
      <c r="L10" s="243">
        <v>421905998953</v>
      </c>
      <c r="M10" s="239" t="s">
        <v>615</v>
      </c>
      <c r="N10" s="239"/>
      <c r="O10" s="239"/>
      <c r="P10" s="239"/>
      <c r="R10" s="245" t="str">
        <f t="shared" si="0"/>
        <v>31749852</v>
      </c>
    </row>
    <row r="11" spans="1:18" s="244" customFormat="1" ht="22.5">
      <c r="A11" s="238" t="s">
        <v>616</v>
      </c>
      <c r="B11" s="239" t="s">
        <v>617</v>
      </c>
      <c r="C11" s="240" t="s">
        <v>531</v>
      </c>
      <c r="D11" s="239" t="s">
        <v>599</v>
      </c>
      <c r="E11" s="239" t="s">
        <v>565</v>
      </c>
      <c r="F11" s="239" t="s">
        <v>600</v>
      </c>
      <c r="G11" s="241" t="s">
        <v>618</v>
      </c>
      <c r="H11" s="241" t="s">
        <v>619</v>
      </c>
      <c r="I11" s="242" t="s">
        <v>620</v>
      </c>
      <c r="J11" s="239" t="s">
        <v>538</v>
      </c>
      <c r="K11" s="242" t="s">
        <v>621</v>
      </c>
      <c r="L11" s="243" t="s">
        <v>622</v>
      </c>
      <c r="M11" s="239" t="s">
        <v>623</v>
      </c>
      <c r="N11" s="239"/>
      <c r="O11" s="240"/>
      <c r="P11" s="239"/>
      <c r="R11" s="245" t="str">
        <f t="shared" si="0"/>
        <v>30844711</v>
      </c>
    </row>
    <row r="12" spans="1:18" s="244" customFormat="1">
      <c r="A12" s="238" t="s">
        <v>624</v>
      </c>
      <c r="B12" s="239" t="s">
        <v>625</v>
      </c>
      <c r="C12" s="240" t="s">
        <v>531</v>
      </c>
      <c r="D12" s="239" t="s">
        <v>626</v>
      </c>
      <c r="E12" s="239" t="s">
        <v>627</v>
      </c>
      <c r="F12" s="239" t="s">
        <v>628</v>
      </c>
      <c r="G12" s="241" t="s">
        <v>629</v>
      </c>
      <c r="H12" s="241" t="s">
        <v>630</v>
      </c>
      <c r="I12" s="242" t="s">
        <v>631</v>
      </c>
      <c r="J12" s="239" t="s">
        <v>538</v>
      </c>
      <c r="K12" s="242" t="s">
        <v>631</v>
      </c>
      <c r="L12" s="243">
        <v>421911361044</v>
      </c>
      <c r="M12" s="239" t="s">
        <v>632</v>
      </c>
      <c r="N12" s="239"/>
      <c r="O12" s="240"/>
      <c r="P12" s="239"/>
      <c r="R12" s="245" t="str">
        <f t="shared" si="0"/>
        <v>31940668</v>
      </c>
    </row>
    <row r="13" spans="1:18" s="244" customFormat="1">
      <c r="A13" s="238" t="s">
        <v>633</v>
      </c>
      <c r="B13" s="239" t="s">
        <v>634</v>
      </c>
      <c r="C13" s="240" t="s">
        <v>531</v>
      </c>
      <c r="D13" s="239" t="s">
        <v>635</v>
      </c>
      <c r="E13" s="239" t="s">
        <v>636</v>
      </c>
      <c r="F13" s="239" t="s">
        <v>637</v>
      </c>
      <c r="G13" s="241" t="s">
        <v>638</v>
      </c>
      <c r="H13" s="241" t="s">
        <v>639</v>
      </c>
      <c r="I13" s="242" t="s">
        <v>640</v>
      </c>
      <c r="J13" s="239" t="s">
        <v>538</v>
      </c>
      <c r="K13" s="242" t="s">
        <v>641</v>
      </c>
      <c r="L13" s="243">
        <v>421903403105</v>
      </c>
      <c r="M13" s="239" t="s">
        <v>642</v>
      </c>
      <c r="N13" s="239"/>
      <c r="O13" s="240"/>
      <c r="P13" s="239"/>
      <c r="R13" s="245" t="str">
        <f t="shared" si="0"/>
        <v>31824021</v>
      </c>
    </row>
    <row r="14" spans="1:18">
      <c r="A14" s="238" t="s">
        <v>643</v>
      </c>
      <c r="B14" s="239" t="s">
        <v>644</v>
      </c>
      <c r="C14" s="240" t="s">
        <v>531</v>
      </c>
      <c r="D14" s="239" t="s">
        <v>645</v>
      </c>
      <c r="E14" s="239" t="s">
        <v>646</v>
      </c>
      <c r="F14" s="239" t="s">
        <v>647</v>
      </c>
      <c r="G14" s="241" t="s">
        <v>648</v>
      </c>
      <c r="H14" s="241" t="s">
        <v>649</v>
      </c>
      <c r="I14" s="242" t="s">
        <v>650</v>
      </c>
      <c r="J14" s="239" t="s">
        <v>538</v>
      </c>
      <c r="K14" s="242" t="s">
        <v>651</v>
      </c>
      <c r="L14" s="243">
        <v>421905162424</v>
      </c>
      <c r="M14" s="239" t="s">
        <v>652</v>
      </c>
      <c r="N14" s="239"/>
      <c r="O14" s="240"/>
      <c r="P14" s="239"/>
      <c r="Q14" s="244"/>
      <c r="R14" s="245" t="str">
        <f t="shared" si="0"/>
        <v>30811686</v>
      </c>
    </row>
    <row r="15" spans="1:18" ht="22.5">
      <c r="A15" s="238" t="s">
        <v>653</v>
      </c>
      <c r="B15" s="239" t="s">
        <v>654</v>
      </c>
      <c r="C15" s="240" t="s">
        <v>531</v>
      </c>
      <c r="D15" s="239" t="s">
        <v>655</v>
      </c>
      <c r="E15" s="239" t="s">
        <v>555</v>
      </c>
      <c r="F15" s="239" t="s">
        <v>556</v>
      </c>
      <c r="G15" s="241" t="s">
        <v>656</v>
      </c>
      <c r="H15" s="241" t="s">
        <v>657</v>
      </c>
      <c r="I15" s="242" t="s">
        <v>658</v>
      </c>
      <c r="J15" s="239" t="s">
        <v>538</v>
      </c>
      <c r="K15" s="242" t="s">
        <v>659</v>
      </c>
      <c r="L15" s="243" t="s">
        <v>660</v>
      </c>
      <c r="M15" s="239" t="s">
        <v>661</v>
      </c>
      <c r="N15" s="239"/>
      <c r="O15" s="239"/>
      <c r="P15" s="239"/>
      <c r="Q15" s="244"/>
      <c r="R15" s="245" t="str">
        <f t="shared" si="0"/>
        <v>30814910</v>
      </c>
    </row>
    <row r="16" spans="1:18">
      <c r="A16" s="238" t="s">
        <v>662</v>
      </c>
      <c r="B16" s="239" t="s">
        <v>663</v>
      </c>
      <c r="C16" s="240" t="s">
        <v>531</v>
      </c>
      <c r="D16" s="239" t="s">
        <v>664</v>
      </c>
      <c r="E16" s="239" t="s">
        <v>544</v>
      </c>
      <c r="F16" s="239" t="s">
        <v>665</v>
      </c>
      <c r="G16" s="241" t="s">
        <v>666</v>
      </c>
      <c r="H16" s="241" t="s">
        <v>667</v>
      </c>
      <c r="I16" s="242" t="s">
        <v>668</v>
      </c>
      <c r="J16" s="239" t="s">
        <v>538</v>
      </c>
      <c r="K16" s="242" t="s">
        <v>669</v>
      </c>
      <c r="L16" s="243">
        <v>421907696186</v>
      </c>
      <c r="M16" s="239" t="s">
        <v>670</v>
      </c>
      <c r="N16" s="239"/>
      <c r="O16" s="240"/>
      <c r="P16" s="239"/>
      <c r="Q16" s="244"/>
      <c r="R16" s="245" t="str">
        <f t="shared" si="0"/>
        <v>17316731</v>
      </c>
    </row>
    <row r="17" spans="1:18">
      <c r="A17" s="238" t="s">
        <v>671</v>
      </c>
      <c r="B17" s="239" t="s">
        <v>672</v>
      </c>
      <c r="C17" s="240" t="s">
        <v>531</v>
      </c>
      <c r="D17" s="239" t="s">
        <v>673</v>
      </c>
      <c r="E17" s="239" t="s">
        <v>674</v>
      </c>
      <c r="F17" s="239" t="s">
        <v>675</v>
      </c>
      <c r="G17" s="241" t="s">
        <v>676</v>
      </c>
      <c r="H17" s="241" t="s">
        <v>677</v>
      </c>
      <c r="I17" s="242" t="s">
        <v>678</v>
      </c>
      <c r="J17" s="239" t="s">
        <v>549</v>
      </c>
      <c r="K17" s="242" t="s">
        <v>678</v>
      </c>
      <c r="L17" s="243">
        <v>421907253794</v>
      </c>
      <c r="M17" s="239" t="s">
        <v>679</v>
      </c>
      <c r="N17" s="239"/>
      <c r="O17" s="240"/>
      <c r="P17" s="239"/>
      <c r="Q17" s="244"/>
      <c r="R17" s="245" t="str">
        <f t="shared" si="0"/>
        <v>30841798</v>
      </c>
    </row>
    <row r="18" spans="1:18">
      <c r="A18" s="238" t="s">
        <v>680</v>
      </c>
      <c r="B18" s="239" t="s">
        <v>681</v>
      </c>
      <c r="C18" s="240" t="s">
        <v>531</v>
      </c>
      <c r="D18" s="239" t="s">
        <v>599</v>
      </c>
      <c r="E18" s="239" t="s">
        <v>565</v>
      </c>
      <c r="F18" s="239" t="s">
        <v>665</v>
      </c>
      <c r="G18" s="241" t="s">
        <v>682</v>
      </c>
      <c r="H18" s="241" t="s">
        <v>683</v>
      </c>
      <c r="I18" s="242" t="s">
        <v>684</v>
      </c>
      <c r="J18" s="239" t="s">
        <v>538</v>
      </c>
      <c r="K18" s="242" t="s">
        <v>685</v>
      </c>
      <c r="L18" s="243">
        <v>421905294239</v>
      </c>
      <c r="M18" s="239" t="s">
        <v>686</v>
      </c>
      <c r="N18" s="240"/>
      <c r="O18" s="240"/>
      <c r="P18" s="240"/>
      <c r="Q18" s="244"/>
      <c r="R18" s="245" t="str">
        <f t="shared" si="0"/>
        <v>30844568</v>
      </c>
    </row>
    <row r="19" spans="1:18">
      <c r="A19" s="238" t="s">
        <v>687</v>
      </c>
      <c r="B19" s="239" t="s">
        <v>688</v>
      </c>
      <c r="C19" s="240" t="s">
        <v>531</v>
      </c>
      <c r="D19" s="239" t="s">
        <v>664</v>
      </c>
      <c r="E19" s="239" t="s">
        <v>565</v>
      </c>
      <c r="F19" s="239" t="s">
        <v>665</v>
      </c>
      <c r="G19" s="241" t="s">
        <v>689</v>
      </c>
      <c r="H19" s="241" t="s">
        <v>690</v>
      </c>
      <c r="I19" s="242" t="s">
        <v>691</v>
      </c>
      <c r="J19" s="239" t="s">
        <v>538</v>
      </c>
      <c r="K19" s="242" t="s">
        <v>692</v>
      </c>
      <c r="L19" s="243">
        <v>421905504810</v>
      </c>
      <c r="M19" s="239" t="s">
        <v>693</v>
      </c>
      <c r="N19" s="239"/>
      <c r="O19" s="240"/>
      <c r="P19" s="239"/>
      <c r="Q19" s="244"/>
      <c r="R19" s="245" t="str">
        <f t="shared" si="0"/>
        <v>17315166</v>
      </c>
    </row>
    <row r="20" spans="1:18">
      <c r="A20" s="238" t="s">
        <v>694</v>
      </c>
      <c r="B20" s="239" t="s">
        <v>695</v>
      </c>
      <c r="C20" s="240" t="s">
        <v>531</v>
      </c>
      <c r="D20" s="239" t="s">
        <v>696</v>
      </c>
      <c r="E20" s="239" t="s">
        <v>565</v>
      </c>
      <c r="F20" s="239" t="s">
        <v>697</v>
      </c>
      <c r="G20" s="241" t="s">
        <v>698</v>
      </c>
      <c r="H20" s="241" t="s">
        <v>699</v>
      </c>
      <c r="I20" s="242" t="s">
        <v>700</v>
      </c>
      <c r="J20" s="239" t="s">
        <v>538</v>
      </c>
      <c r="K20" s="242" t="s">
        <v>701</v>
      </c>
      <c r="L20" s="243">
        <v>421949246786</v>
      </c>
      <c r="M20" s="239" t="s">
        <v>702</v>
      </c>
      <c r="N20" s="239"/>
      <c r="O20" s="239" t="s">
        <v>703</v>
      </c>
      <c r="P20" s="239"/>
      <c r="Q20" s="244"/>
      <c r="R20" s="245" t="str">
        <f t="shared" si="0"/>
        <v>31744621</v>
      </c>
    </row>
    <row r="21" spans="1:18">
      <c r="A21" s="238" t="s">
        <v>704</v>
      </c>
      <c r="B21" s="239" t="s">
        <v>705</v>
      </c>
      <c r="C21" s="240" t="s">
        <v>531</v>
      </c>
      <c r="D21" s="239" t="s">
        <v>706</v>
      </c>
      <c r="E21" s="239" t="s">
        <v>565</v>
      </c>
      <c r="F21" s="239" t="s">
        <v>707</v>
      </c>
      <c r="G21" s="241" t="s">
        <v>708</v>
      </c>
      <c r="H21" s="241" t="s">
        <v>709</v>
      </c>
      <c r="I21" s="242" t="s">
        <v>710</v>
      </c>
      <c r="J21" s="239" t="s">
        <v>538</v>
      </c>
      <c r="K21" s="242" t="s">
        <v>710</v>
      </c>
      <c r="L21" s="243">
        <v>421903421644</v>
      </c>
      <c r="M21" s="239" t="s">
        <v>711</v>
      </c>
      <c r="N21" s="239"/>
      <c r="O21" s="239"/>
      <c r="P21" s="239"/>
      <c r="Q21" s="244"/>
      <c r="R21" s="245" t="str">
        <f t="shared" si="0"/>
        <v>36064742</v>
      </c>
    </row>
    <row r="22" spans="1:18">
      <c r="A22" s="238" t="s">
        <v>712</v>
      </c>
      <c r="B22" s="239" t="s">
        <v>713</v>
      </c>
      <c r="C22" s="240" t="s">
        <v>531</v>
      </c>
      <c r="D22" s="239" t="s">
        <v>714</v>
      </c>
      <c r="E22" s="239" t="s">
        <v>565</v>
      </c>
      <c r="F22" s="239" t="s">
        <v>715</v>
      </c>
      <c r="G22" s="241" t="s">
        <v>716</v>
      </c>
      <c r="H22" s="241" t="s">
        <v>717</v>
      </c>
      <c r="I22" s="242" t="s">
        <v>718</v>
      </c>
      <c r="J22" s="239" t="s">
        <v>719</v>
      </c>
      <c r="K22" s="242" t="s">
        <v>720</v>
      </c>
      <c r="L22" s="243">
        <v>421903446366</v>
      </c>
      <c r="M22" s="239" t="s">
        <v>721</v>
      </c>
      <c r="N22" s="239"/>
      <c r="O22" s="239"/>
      <c r="P22" s="239" t="s">
        <v>722</v>
      </c>
      <c r="Q22" s="244"/>
      <c r="R22" s="245" t="str">
        <f t="shared" si="0"/>
        <v>50284363</v>
      </c>
    </row>
    <row r="23" spans="1:18">
      <c r="A23" s="238" t="s">
        <v>723</v>
      </c>
      <c r="B23" s="239" t="s">
        <v>724</v>
      </c>
      <c r="C23" s="240" t="s">
        <v>531</v>
      </c>
      <c r="D23" s="239" t="s">
        <v>599</v>
      </c>
      <c r="E23" s="239" t="s">
        <v>565</v>
      </c>
      <c r="F23" s="239" t="s">
        <v>665</v>
      </c>
      <c r="G23" s="241" t="s">
        <v>725</v>
      </c>
      <c r="H23" s="241" t="s">
        <v>726</v>
      </c>
      <c r="I23" s="242" t="s">
        <v>727</v>
      </c>
      <c r="J23" s="239" t="s">
        <v>728</v>
      </c>
      <c r="K23" s="242" t="s">
        <v>729</v>
      </c>
      <c r="L23" s="243">
        <v>421915177492</v>
      </c>
      <c r="M23" s="239" t="s">
        <v>730</v>
      </c>
      <c r="N23" s="239"/>
      <c r="O23" s="240"/>
      <c r="P23" s="240"/>
      <c r="Q23" s="244"/>
      <c r="R23" s="245" t="str">
        <f t="shared" si="0"/>
        <v>00688321</v>
      </c>
    </row>
    <row r="24" spans="1:18">
      <c r="A24" s="238" t="s">
        <v>731</v>
      </c>
      <c r="B24" s="239" t="s">
        <v>732</v>
      </c>
      <c r="C24" s="240" t="s">
        <v>531</v>
      </c>
      <c r="D24" s="239" t="s">
        <v>733</v>
      </c>
      <c r="E24" s="239" t="s">
        <v>734</v>
      </c>
      <c r="F24" s="239" t="s">
        <v>735</v>
      </c>
      <c r="G24" s="241" t="s">
        <v>736</v>
      </c>
      <c r="H24" s="241" t="s">
        <v>737</v>
      </c>
      <c r="I24" s="242" t="s">
        <v>738</v>
      </c>
      <c r="J24" s="239" t="s">
        <v>739</v>
      </c>
      <c r="K24" s="242" t="s">
        <v>738</v>
      </c>
      <c r="L24" s="243">
        <v>421905380634</v>
      </c>
      <c r="M24" s="239" t="s">
        <v>740</v>
      </c>
      <c r="N24" s="239"/>
      <c r="O24" s="239"/>
      <c r="P24" s="239" t="s">
        <v>741</v>
      </c>
      <c r="Q24" s="244"/>
      <c r="R24" s="245" t="str">
        <f t="shared" si="0"/>
        <v>54041368</v>
      </c>
    </row>
    <row r="25" spans="1:18" ht="22.5">
      <c r="A25" s="238" t="s">
        <v>742</v>
      </c>
      <c r="B25" s="239" t="s">
        <v>743</v>
      </c>
      <c r="C25" s="240" t="s">
        <v>531</v>
      </c>
      <c r="D25" s="239" t="s">
        <v>599</v>
      </c>
      <c r="E25" s="239" t="s">
        <v>565</v>
      </c>
      <c r="F25" s="239" t="s">
        <v>665</v>
      </c>
      <c r="G25" s="241" t="s">
        <v>744</v>
      </c>
      <c r="H25" s="241" t="s">
        <v>745</v>
      </c>
      <c r="I25" s="242" t="s">
        <v>746</v>
      </c>
      <c r="J25" s="239" t="s">
        <v>549</v>
      </c>
      <c r="K25" s="242" t="s">
        <v>747</v>
      </c>
      <c r="L25" s="243">
        <v>421907100191</v>
      </c>
      <c r="M25" s="239" t="s">
        <v>748</v>
      </c>
      <c r="N25" s="239"/>
      <c r="O25" s="240"/>
      <c r="P25" s="239"/>
      <c r="Q25" s="244"/>
      <c r="R25" s="245" t="str">
        <f t="shared" si="0"/>
        <v>31787801</v>
      </c>
    </row>
    <row r="26" spans="1:18">
      <c r="A26" s="238" t="s">
        <v>749</v>
      </c>
      <c r="B26" s="239" t="s">
        <v>750</v>
      </c>
      <c r="C26" s="240" t="s">
        <v>531</v>
      </c>
      <c r="D26" s="239" t="s">
        <v>599</v>
      </c>
      <c r="E26" s="239" t="s">
        <v>565</v>
      </c>
      <c r="F26" s="239" t="s">
        <v>665</v>
      </c>
      <c r="G26" s="241" t="s">
        <v>751</v>
      </c>
      <c r="H26" s="241" t="s">
        <v>752</v>
      </c>
      <c r="I26" s="242" t="s">
        <v>753</v>
      </c>
      <c r="J26" s="239" t="s">
        <v>538</v>
      </c>
      <c r="K26" s="242" t="s">
        <v>754</v>
      </c>
      <c r="L26" s="243">
        <v>421905659739</v>
      </c>
      <c r="M26" s="239" t="s">
        <v>755</v>
      </c>
      <c r="N26" s="240"/>
      <c r="O26" s="240"/>
      <c r="P26" s="240"/>
      <c r="Q26" s="244"/>
      <c r="R26" s="245" t="str">
        <f t="shared" si="0"/>
        <v>50434101</v>
      </c>
    </row>
    <row r="27" spans="1:18">
      <c r="A27" s="238" t="s">
        <v>756</v>
      </c>
      <c r="B27" s="239" t="s">
        <v>757</v>
      </c>
      <c r="C27" s="240" t="s">
        <v>531</v>
      </c>
      <c r="D27" s="239" t="s">
        <v>758</v>
      </c>
      <c r="E27" s="239" t="s">
        <v>565</v>
      </c>
      <c r="F27" s="239" t="s">
        <v>759</v>
      </c>
      <c r="G27" s="241" t="s">
        <v>760</v>
      </c>
      <c r="H27" s="241" t="s">
        <v>761</v>
      </c>
      <c r="I27" s="242" t="s">
        <v>762</v>
      </c>
      <c r="J27" s="239" t="s">
        <v>538</v>
      </c>
      <c r="K27" s="242" t="s">
        <v>762</v>
      </c>
      <c r="L27" s="243">
        <v>421905620961</v>
      </c>
      <c r="M27" s="239" t="s">
        <v>763</v>
      </c>
      <c r="N27" s="239"/>
      <c r="O27" s="239"/>
      <c r="P27" s="239"/>
      <c r="Q27" s="244"/>
      <c r="R27" s="245" t="str">
        <f t="shared" si="0"/>
        <v>30853427</v>
      </c>
    </row>
    <row r="28" spans="1:18">
      <c r="A28" s="238" t="s">
        <v>764</v>
      </c>
      <c r="B28" s="239" t="s">
        <v>765</v>
      </c>
      <c r="C28" s="240" t="s">
        <v>531</v>
      </c>
      <c r="D28" s="239" t="s">
        <v>766</v>
      </c>
      <c r="E28" s="239" t="s">
        <v>767</v>
      </c>
      <c r="F28" s="239" t="s">
        <v>768</v>
      </c>
      <c r="G28" s="241" t="s">
        <v>769</v>
      </c>
      <c r="H28" s="241" t="s">
        <v>770</v>
      </c>
      <c r="I28" s="242" t="s">
        <v>771</v>
      </c>
      <c r="J28" s="239" t="s">
        <v>538</v>
      </c>
      <c r="K28" s="242" t="s">
        <v>772</v>
      </c>
      <c r="L28" s="243">
        <v>421905601243</v>
      </c>
      <c r="M28" s="239" t="s">
        <v>773</v>
      </c>
      <c r="N28" s="239"/>
      <c r="O28" s="239"/>
      <c r="P28" s="239"/>
      <c r="Q28" s="244"/>
      <c r="R28" s="245" t="str">
        <f t="shared" si="0"/>
        <v>30813883</v>
      </c>
    </row>
    <row r="29" spans="1:18">
      <c r="A29" s="238" t="s">
        <v>774</v>
      </c>
      <c r="B29" s="239" t="s">
        <v>775</v>
      </c>
      <c r="C29" s="240" t="s">
        <v>531</v>
      </c>
      <c r="D29" s="239" t="s">
        <v>776</v>
      </c>
      <c r="E29" s="239" t="s">
        <v>565</v>
      </c>
      <c r="F29" s="239" t="s">
        <v>534</v>
      </c>
      <c r="G29" s="241" t="s">
        <v>777</v>
      </c>
      <c r="H29" s="241" t="s">
        <v>778</v>
      </c>
      <c r="I29" s="242" t="s">
        <v>779</v>
      </c>
      <c r="J29" s="239" t="s">
        <v>538</v>
      </c>
      <c r="K29" s="242" t="s">
        <v>779</v>
      </c>
      <c r="L29" s="243">
        <v>421903584555</v>
      </c>
      <c r="M29" s="239" t="s">
        <v>780</v>
      </c>
      <c r="N29" s="239"/>
      <c r="O29" s="239"/>
      <c r="P29" s="239"/>
      <c r="Q29" s="244"/>
      <c r="R29" s="245" t="str">
        <f t="shared" si="0"/>
        <v>34057587</v>
      </c>
    </row>
    <row r="30" spans="1:18">
      <c r="A30" s="238" t="s">
        <v>781</v>
      </c>
      <c r="B30" s="239" t="s">
        <v>782</v>
      </c>
      <c r="C30" s="240" t="s">
        <v>531</v>
      </c>
      <c r="D30" s="239" t="s">
        <v>599</v>
      </c>
      <c r="E30" s="239" t="s">
        <v>544</v>
      </c>
      <c r="F30" s="239" t="s">
        <v>665</v>
      </c>
      <c r="G30" s="241" t="s">
        <v>783</v>
      </c>
      <c r="H30" s="241" t="s">
        <v>784</v>
      </c>
      <c r="I30" s="242" t="s">
        <v>785</v>
      </c>
      <c r="J30" s="239" t="s">
        <v>538</v>
      </c>
      <c r="K30" s="242" t="s">
        <v>785</v>
      </c>
      <c r="L30" s="243">
        <v>421917800004</v>
      </c>
      <c r="M30" s="239" t="s">
        <v>786</v>
      </c>
      <c r="N30" s="239"/>
      <c r="O30" s="240"/>
      <c r="P30" s="239"/>
      <c r="Q30" s="244"/>
      <c r="R30" s="245" t="str">
        <f t="shared" si="0"/>
        <v>30806887</v>
      </c>
    </row>
    <row r="31" spans="1:18">
      <c r="A31" s="238" t="s">
        <v>787</v>
      </c>
      <c r="B31" s="239" t="s">
        <v>788</v>
      </c>
      <c r="C31" s="240" t="s">
        <v>531</v>
      </c>
      <c r="D31" s="239" t="s">
        <v>789</v>
      </c>
      <c r="E31" s="239" t="s">
        <v>565</v>
      </c>
      <c r="F31" s="239" t="s">
        <v>545</v>
      </c>
      <c r="G31" s="241" t="s">
        <v>790</v>
      </c>
      <c r="H31" s="241" t="s">
        <v>791</v>
      </c>
      <c r="I31" s="242" t="s">
        <v>792</v>
      </c>
      <c r="J31" s="239" t="s">
        <v>538</v>
      </c>
      <c r="K31" s="242" t="s">
        <v>792</v>
      </c>
      <c r="L31" s="243">
        <v>421905297832</v>
      </c>
      <c r="M31" s="239" t="s">
        <v>793</v>
      </c>
      <c r="N31" s="239"/>
      <c r="O31" s="239"/>
      <c r="P31" s="239"/>
      <c r="Q31" s="244"/>
      <c r="R31" s="245" t="str">
        <f t="shared" si="0"/>
        <v>36068764</v>
      </c>
    </row>
    <row r="32" spans="1:18">
      <c r="A32" s="238" t="s">
        <v>794</v>
      </c>
      <c r="B32" s="239" t="s">
        <v>795</v>
      </c>
      <c r="C32" s="240" t="s">
        <v>531</v>
      </c>
      <c r="D32" s="239" t="s">
        <v>796</v>
      </c>
      <c r="E32" s="239" t="s">
        <v>565</v>
      </c>
      <c r="F32" s="239" t="s">
        <v>797</v>
      </c>
      <c r="G32" s="241" t="s">
        <v>798</v>
      </c>
      <c r="H32" s="241" t="s">
        <v>799</v>
      </c>
      <c r="I32" s="242" t="s">
        <v>800</v>
      </c>
      <c r="J32" s="239" t="s">
        <v>538</v>
      </c>
      <c r="K32" s="242" t="s">
        <v>801</v>
      </c>
      <c r="L32" s="243">
        <v>421911977728</v>
      </c>
      <c r="M32" s="239" t="s">
        <v>802</v>
      </c>
      <c r="N32" s="239"/>
      <c r="O32" s="239"/>
      <c r="P32" s="239"/>
      <c r="Q32" s="244"/>
      <c r="R32" s="245" t="str">
        <f t="shared" si="0"/>
        <v>30851459</v>
      </c>
    </row>
    <row r="33" spans="1:18">
      <c r="A33" s="238" t="s">
        <v>803</v>
      </c>
      <c r="B33" s="239" t="s">
        <v>804</v>
      </c>
      <c r="C33" s="240" t="s">
        <v>531</v>
      </c>
      <c r="D33" s="239" t="s">
        <v>805</v>
      </c>
      <c r="E33" s="239" t="s">
        <v>806</v>
      </c>
      <c r="F33" s="239" t="s">
        <v>807</v>
      </c>
      <c r="G33" s="241" t="s">
        <v>808</v>
      </c>
      <c r="H33" s="241" t="s">
        <v>809</v>
      </c>
      <c r="I33" s="242" t="s">
        <v>810</v>
      </c>
      <c r="J33" s="239" t="s">
        <v>811</v>
      </c>
      <c r="K33" s="242" t="s">
        <v>810</v>
      </c>
      <c r="L33" s="243">
        <v>421915156717</v>
      </c>
      <c r="M33" s="239" t="s">
        <v>812</v>
      </c>
      <c r="N33" s="240"/>
      <c r="O33" s="240"/>
      <c r="P33" s="240"/>
      <c r="Q33" s="244"/>
      <c r="R33" s="245" t="str">
        <f t="shared" si="0"/>
        <v>37998919</v>
      </c>
    </row>
    <row r="34" spans="1:18">
      <c r="A34" s="246" t="s">
        <v>813</v>
      </c>
      <c r="B34" s="239" t="s">
        <v>814</v>
      </c>
      <c r="C34" s="247" t="s">
        <v>531</v>
      </c>
      <c r="D34" s="239" t="s">
        <v>599</v>
      </c>
      <c r="E34" s="239" t="s">
        <v>565</v>
      </c>
      <c r="F34" s="239" t="s">
        <v>665</v>
      </c>
      <c r="G34" s="241" t="s">
        <v>815</v>
      </c>
      <c r="H34" s="241" t="s">
        <v>816</v>
      </c>
      <c r="I34" s="242" t="s">
        <v>817</v>
      </c>
      <c r="J34" s="239" t="s">
        <v>538</v>
      </c>
      <c r="K34" s="242" t="s">
        <v>685</v>
      </c>
      <c r="L34" s="243">
        <v>421905294239</v>
      </c>
      <c r="M34" s="239" t="s">
        <v>818</v>
      </c>
      <c r="N34" s="247"/>
      <c r="O34" s="247"/>
      <c r="P34" s="247"/>
      <c r="Q34" s="244"/>
      <c r="R34" s="245" t="str">
        <f t="shared" ref="R34:R65" si="1">A34</f>
        <v>17316723</v>
      </c>
    </row>
    <row r="35" spans="1:18">
      <c r="A35" s="238" t="s">
        <v>819</v>
      </c>
      <c r="B35" s="239" t="s">
        <v>820</v>
      </c>
      <c r="C35" s="240" t="s">
        <v>531</v>
      </c>
      <c r="D35" s="239" t="s">
        <v>599</v>
      </c>
      <c r="E35" s="239" t="s">
        <v>565</v>
      </c>
      <c r="F35" s="239" t="s">
        <v>665</v>
      </c>
      <c r="G35" s="241" t="s">
        <v>821</v>
      </c>
      <c r="H35" s="241" t="s">
        <v>822</v>
      </c>
      <c r="I35" s="242" t="s">
        <v>823</v>
      </c>
      <c r="J35" s="239" t="s">
        <v>824</v>
      </c>
      <c r="K35" s="242" t="s">
        <v>823</v>
      </c>
      <c r="L35" s="243">
        <v>421908447934</v>
      </c>
      <c r="M35" s="239" t="s">
        <v>825</v>
      </c>
      <c r="N35" s="239"/>
      <c r="O35" s="239"/>
      <c r="P35" s="239"/>
      <c r="Q35" s="244"/>
      <c r="R35" s="245" t="str">
        <f t="shared" si="1"/>
        <v>30807018</v>
      </c>
    </row>
    <row r="36" spans="1:18">
      <c r="A36" s="238" t="s">
        <v>826</v>
      </c>
      <c r="B36" s="239" t="s">
        <v>827</v>
      </c>
      <c r="C36" s="240" t="s">
        <v>531</v>
      </c>
      <c r="D36" s="239" t="s">
        <v>599</v>
      </c>
      <c r="E36" s="239" t="s">
        <v>565</v>
      </c>
      <c r="F36" s="239" t="s">
        <v>665</v>
      </c>
      <c r="G36" s="241" t="s">
        <v>828</v>
      </c>
      <c r="H36" s="241" t="s">
        <v>829</v>
      </c>
      <c r="I36" s="242" t="s">
        <v>830</v>
      </c>
      <c r="J36" s="239" t="s">
        <v>538</v>
      </c>
      <c r="K36" s="242" t="s">
        <v>831</v>
      </c>
      <c r="L36" s="243">
        <v>421918234840</v>
      </c>
      <c r="M36" s="239" t="s">
        <v>832</v>
      </c>
      <c r="N36" s="239"/>
      <c r="O36" s="239"/>
      <c r="P36" s="239"/>
      <c r="Q36" s="244"/>
      <c r="R36" s="245" t="str">
        <f t="shared" si="1"/>
        <v>31745466</v>
      </c>
    </row>
    <row r="37" spans="1:18">
      <c r="A37" s="238" t="s">
        <v>833</v>
      </c>
      <c r="B37" s="239" t="s">
        <v>834</v>
      </c>
      <c r="C37" s="240" t="s">
        <v>531</v>
      </c>
      <c r="D37" s="239" t="s">
        <v>835</v>
      </c>
      <c r="E37" s="239" t="s">
        <v>565</v>
      </c>
      <c r="F37" s="239" t="s">
        <v>665</v>
      </c>
      <c r="G37" s="241" t="s">
        <v>836</v>
      </c>
      <c r="H37" s="241" t="s">
        <v>837</v>
      </c>
      <c r="I37" s="242" t="s">
        <v>838</v>
      </c>
      <c r="J37" s="239" t="s">
        <v>538</v>
      </c>
      <c r="K37" s="242" t="s">
        <v>839</v>
      </c>
      <c r="L37" s="243">
        <v>421911427222</v>
      </c>
      <c r="M37" s="239" t="s">
        <v>840</v>
      </c>
      <c r="N37" s="239"/>
      <c r="O37" s="240"/>
      <c r="P37" s="239"/>
      <c r="Q37" s="244"/>
      <c r="R37" s="245" t="str">
        <f t="shared" si="1"/>
        <v>00688819</v>
      </c>
    </row>
    <row r="38" spans="1:18">
      <c r="A38" s="238" t="s">
        <v>841</v>
      </c>
      <c r="B38" s="239" t="s">
        <v>842</v>
      </c>
      <c r="C38" s="240" t="s">
        <v>531</v>
      </c>
      <c r="D38" s="239" t="s">
        <v>599</v>
      </c>
      <c r="E38" s="239" t="s">
        <v>565</v>
      </c>
      <c r="F38" s="239" t="s">
        <v>665</v>
      </c>
      <c r="G38" s="241" t="s">
        <v>843</v>
      </c>
      <c r="H38" s="241" t="s">
        <v>844</v>
      </c>
      <c r="I38" s="242" t="s">
        <v>845</v>
      </c>
      <c r="J38" s="239" t="s">
        <v>846</v>
      </c>
      <c r="K38" s="242" t="s">
        <v>847</v>
      </c>
      <c r="L38" s="243">
        <v>421905278836</v>
      </c>
      <c r="M38" s="239" t="s">
        <v>848</v>
      </c>
      <c r="N38" s="239"/>
      <c r="O38" s="240" t="s">
        <v>849</v>
      </c>
      <c r="P38" s="239" t="s">
        <v>850</v>
      </c>
      <c r="Q38" s="244"/>
      <c r="R38" s="245" t="str">
        <f t="shared" si="1"/>
        <v>36063835</v>
      </c>
    </row>
    <row r="39" spans="1:18">
      <c r="A39" s="238" t="s">
        <v>851</v>
      </c>
      <c r="B39" s="239" t="s">
        <v>852</v>
      </c>
      <c r="C39" s="240" t="s">
        <v>531</v>
      </c>
      <c r="D39" s="239" t="s">
        <v>599</v>
      </c>
      <c r="E39" s="239" t="s">
        <v>565</v>
      </c>
      <c r="F39" s="239" t="s">
        <v>665</v>
      </c>
      <c r="G39" s="241" t="s">
        <v>853</v>
      </c>
      <c r="H39" s="241" t="s">
        <v>854</v>
      </c>
      <c r="I39" s="242" t="s">
        <v>855</v>
      </c>
      <c r="J39" s="239" t="s">
        <v>549</v>
      </c>
      <c r="K39" s="242" t="s">
        <v>855</v>
      </c>
      <c r="L39" s="243">
        <v>421907194669</v>
      </c>
      <c r="M39" s="239" t="s">
        <v>856</v>
      </c>
      <c r="N39" s="239"/>
      <c r="O39" s="240"/>
      <c r="P39" s="239"/>
      <c r="Q39" s="244"/>
      <c r="R39" s="245" t="str">
        <f t="shared" si="1"/>
        <v>31753825</v>
      </c>
    </row>
    <row r="40" spans="1:18">
      <c r="A40" s="238" t="s">
        <v>857</v>
      </c>
      <c r="B40" s="239" t="s">
        <v>858</v>
      </c>
      <c r="C40" s="240" t="s">
        <v>531</v>
      </c>
      <c r="D40" s="239" t="s">
        <v>859</v>
      </c>
      <c r="E40" s="239" t="s">
        <v>860</v>
      </c>
      <c r="F40" s="239" t="s">
        <v>861</v>
      </c>
      <c r="G40" s="241" t="s">
        <v>862</v>
      </c>
      <c r="H40" s="241" t="s">
        <v>863</v>
      </c>
      <c r="I40" s="242" t="s">
        <v>864</v>
      </c>
      <c r="J40" s="239" t="s">
        <v>538</v>
      </c>
      <c r="K40" s="242" t="s">
        <v>864</v>
      </c>
      <c r="L40" s="243">
        <v>421903712927</v>
      </c>
      <c r="M40" s="239" t="s">
        <v>865</v>
      </c>
      <c r="N40" s="240"/>
      <c r="O40" s="240"/>
      <c r="P40" s="239"/>
      <c r="Q40" s="244"/>
      <c r="R40" s="245" t="str">
        <f t="shared" si="1"/>
        <v>36128147</v>
      </c>
    </row>
    <row r="41" spans="1:18">
      <c r="A41" s="238" t="s">
        <v>866</v>
      </c>
      <c r="B41" s="239" t="s">
        <v>867</v>
      </c>
      <c r="C41" s="240" t="s">
        <v>531</v>
      </c>
      <c r="D41" s="239" t="s">
        <v>868</v>
      </c>
      <c r="E41" s="239" t="s">
        <v>565</v>
      </c>
      <c r="F41" s="239" t="s">
        <v>715</v>
      </c>
      <c r="G41" s="241" t="s">
        <v>869</v>
      </c>
      <c r="H41" s="241" t="s">
        <v>870</v>
      </c>
      <c r="I41" s="242" t="s">
        <v>871</v>
      </c>
      <c r="J41" s="239" t="s">
        <v>538</v>
      </c>
      <c r="K41" s="242" t="s">
        <v>871</v>
      </c>
      <c r="L41" s="243">
        <v>421908672270</v>
      </c>
      <c r="M41" s="239" t="s">
        <v>872</v>
      </c>
      <c r="N41" s="239"/>
      <c r="O41" s="239"/>
      <c r="P41" s="239"/>
      <c r="Q41" s="244"/>
      <c r="R41" s="245" t="str">
        <f t="shared" si="1"/>
        <v>31770908</v>
      </c>
    </row>
    <row r="42" spans="1:18">
      <c r="A42" s="238" t="s">
        <v>873</v>
      </c>
      <c r="B42" s="239" t="s">
        <v>874</v>
      </c>
      <c r="C42" s="240" t="s">
        <v>531</v>
      </c>
      <c r="D42" s="239" t="s">
        <v>875</v>
      </c>
      <c r="E42" s="239" t="s">
        <v>565</v>
      </c>
      <c r="F42" s="239" t="s">
        <v>876</v>
      </c>
      <c r="G42" s="241" t="s">
        <v>877</v>
      </c>
      <c r="H42" s="241" t="s">
        <v>878</v>
      </c>
      <c r="I42" s="242" t="s">
        <v>879</v>
      </c>
      <c r="J42" s="239" t="s">
        <v>549</v>
      </c>
      <c r="K42" s="242" t="s">
        <v>880</v>
      </c>
      <c r="L42" s="243">
        <v>421918824449</v>
      </c>
      <c r="M42" s="239" t="s">
        <v>881</v>
      </c>
      <c r="N42" s="239"/>
      <c r="O42" s="239"/>
      <c r="P42" s="239"/>
      <c r="Q42" s="244"/>
      <c r="R42" s="245" t="str">
        <f t="shared" si="1"/>
        <v>37841866</v>
      </c>
    </row>
    <row r="43" spans="1:18">
      <c r="A43" s="238" t="s">
        <v>882</v>
      </c>
      <c r="B43" s="239" t="s">
        <v>883</v>
      </c>
      <c r="C43" s="240" t="s">
        <v>531</v>
      </c>
      <c r="D43" s="239" t="s">
        <v>884</v>
      </c>
      <c r="E43" s="239" t="s">
        <v>885</v>
      </c>
      <c r="F43" s="239" t="s">
        <v>886</v>
      </c>
      <c r="G43" s="241" t="s">
        <v>887</v>
      </c>
      <c r="H43" s="241" t="s">
        <v>888</v>
      </c>
      <c r="I43" s="242" t="s">
        <v>889</v>
      </c>
      <c r="J43" s="239" t="s">
        <v>549</v>
      </c>
      <c r="K43" s="242" t="s">
        <v>889</v>
      </c>
      <c r="L43" s="243">
        <v>421903996977</v>
      </c>
      <c r="M43" s="239" t="s">
        <v>890</v>
      </c>
      <c r="N43" s="248"/>
      <c r="O43" s="239"/>
      <c r="P43" s="239"/>
      <c r="Q43" s="244"/>
      <c r="R43" s="245" t="str">
        <f t="shared" si="1"/>
        <v>34009388</v>
      </c>
    </row>
    <row r="44" spans="1:18">
      <c r="A44" s="238" t="s">
        <v>891</v>
      </c>
      <c r="B44" s="239" t="s">
        <v>892</v>
      </c>
      <c r="C44" s="240" t="s">
        <v>531</v>
      </c>
      <c r="D44" s="239" t="s">
        <v>893</v>
      </c>
      <c r="E44" s="239" t="s">
        <v>565</v>
      </c>
      <c r="F44" s="239" t="s">
        <v>566</v>
      </c>
      <c r="G44" s="241" t="s">
        <v>894</v>
      </c>
      <c r="H44" s="241" t="s">
        <v>895</v>
      </c>
      <c r="I44" s="242" t="s">
        <v>896</v>
      </c>
      <c r="J44" s="239" t="s">
        <v>538</v>
      </c>
      <c r="K44" s="242" t="s">
        <v>897</v>
      </c>
      <c r="L44" s="243">
        <v>421907984638</v>
      </c>
      <c r="M44" s="239" t="s">
        <v>898</v>
      </c>
      <c r="N44" s="239"/>
      <c r="O44" s="239"/>
      <c r="P44" s="239"/>
      <c r="Q44" s="244"/>
      <c r="R44" s="245" t="str">
        <f t="shared" si="1"/>
        <v>00687308</v>
      </c>
    </row>
    <row r="45" spans="1:18">
      <c r="A45" s="238" t="s">
        <v>899</v>
      </c>
      <c r="B45" s="239" t="s">
        <v>900</v>
      </c>
      <c r="C45" s="240" t="s">
        <v>531</v>
      </c>
      <c r="D45" s="239" t="s">
        <v>599</v>
      </c>
      <c r="E45" s="239" t="s">
        <v>565</v>
      </c>
      <c r="F45" s="239" t="s">
        <v>665</v>
      </c>
      <c r="G45" s="241" t="s">
        <v>901</v>
      </c>
      <c r="H45" s="241" t="s">
        <v>902</v>
      </c>
      <c r="I45" s="242" t="s">
        <v>903</v>
      </c>
      <c r="J45" s="239" t="s">
        <v>549</v>
      </c>
      <c r="K45" s="242" t="s">
        <v>903</v>
      </c>
      <c r="L45" s="243">
        <v>421911597705</v>
      </c>
      <c r="M45" s="239" t="s">
        <v>904</v>
      </c>
      <c r="N45" s="239"/>
      <c r="O45" s="239" t="s">
        <v>905</v>
      </c>
      <c r="P45" s="239"/>
      <c r="Q45" s="244"/>
      <c r="R45" s="245" t="str">
        <f t="shared" si="1"/>
        <v>00586455</v>
      </c>
    </row>
    <row r="46" spans="1:18">
      <c r="A46" s="238" t="s">
        <v>906</v>
      </c>
      <c r="B46" s="239" t="s">
        <v>907</v>
      </c>
      <c r="C46" s="240" t="s">
        <v>531</v>
      </c>
      <c r="D46" s="239" t="s">
        <v>908</v>
      </c>
      <c r="E46" s="239" t="s">
        <v>565</v>
      </c>
      <c r="F46" s="239" t="s">
        <v>909</v>
      </c>
      <c r="G46" s="241" t="s">
        <v>910</v>
      </c>
      <c r="H46" s="241" t="s">
        <v>911</v>
      </c>
      <c r="I46" s="242" t="s">
        <v>912</v>
      </c>
      <c r="J46" s="239" t="s">
        <v>549</v>
      </c>
      <c r="K46" s="242" t="s">
        <v>913</v>
      </c>
      <c r="L46" s="243">
        <v>421905504040</v>
      </c>
      <c r="M46" s="239" t="s">
        <v>914</v>
      </c>
      <c r="N46" s="239"/>
      <c r="O46" s="239"/>
      <c r="P46" s="249"/>
      <c r="Q46" s="244"/>
      <c r="R46" s="245" t="str">
        <f t="shared" si="1"/>
        <v>31805540</v>
      </c>
    </row>
    <row r="47" spans="1:18">
      <c r="A47" s="238" t="s">
        <v>915</v>
      </c>
      <c r="B47" s="239" t="s">
        <v>916</v>
      </c>
      <c r="C47" s="240" t="s">
        <v>531</v>
      </c>
      <c r="D47" s="239" t="s">
        <v>599</v>
      </c>
      <c r="E47" s="239" t="s">
        <v>565</v>
      </c>
      <c r="F47" s="239" t="s">
        <v>665</v>
      </c>
      <c r="G47" s="241" t="s">
        <v>917</v>
      </c>
      <c r="H47" s="241" t="s">
        <v>918</v>
      </c>
      <c r="I47" s="242" t="s">
        <v>919</v>
      </c>
      <c r="J47" s="239" t="s">
        <v>549</v>
      </c>
      <c r="K47" s="242" t="s">
        <v>919</v>
      </c>
      <c r="L47" s="243">
        <v>421903202270</v>
      </c>
      <c r="M47" s="239" t="s">
        <v>920</v>
      </c>
      <c r="N47" s="239"/>
      <c r="O47" s="239"/>
      <c r="P47" s="239"/>
      <c r="Q47" s="244"/>
      <c r="R47" s="245" t="str">
        <f t="shared" si="1"/>
        <v>30793009</v>
      </c>
    </row>
    <row r="48" spans="1:18">
      <c r="A48" s="238" t="s">
        <v>921</v>
      </c>
      <c r="B48" s="239" t="s">
        <v>922</v>
      </c>
      <c r="C48" s="240" t="s">
        <v>531</v>
      </c>
      <c r="D48" s="239" t="s">
        <v>923</v>
      </c>
      <c r="E48" s="239" t="s">
        <v>924</v>
      </c>
      <c r="F48" s="239" t="s">
        <v>925</v>
      </c>
      <c r="G48" s="241" t="s">
        <v>926</v>
      </c>
      <c r="H48" s="241" t="s">
        <v>927</v>
      </c>
      <c r="I48" s="242" t="s">
        <v>928</v>
      </c>
      <c r="J48" s="239" t="s">
        <v>538</v>
      </c>
      <c r="K48" s="242" t="s">
        <v>929</v>
      </c>
      <c r="L48" s="243">
        <v>421911928826</v>
      </c>
      <c r="M48" s="239" t="s">
        <v>930</v>
      </c>
      <c r="N48" s="239"/>
      <c r="O48" s="239"/>
      <c r="P48" s="239"/>
      <c r="Q48" s="244"/>
      <c r="R48" s="245" t="str">
        <f t="shared" si="1"/>
        <v>00677604</v>
      </c>
    </row>
    <row r="49" spans="1:18" ht="22.5">
      <c r="A49" s="238" t="s">
        <v>931</v>
      </c>
      <c r="B49" s="239" t="s">
        <v>932</v>
      </c>
      <c r="C49" s="240" t="s">
        <v>531</v>
      </c>
      <c r="D49" s="239" t="s">
        <v>599</v>
      </c>
      <c r="E49" s="239" t="s">
        <v>544</v>
      </c>
      <c r="F49" s="239" t="s">
        <v>665</v>
      </c>
      <c r="G49" s="241" t="s">
        <v>933</v>
      </c>
      <c r="H49" s="241" t="s">
        <v>934</v>
      </c>
      <c r="I49" s="242" t="s">
        <v>935</v>
      </c>
      <c r="J49" s="239" t="s">
        <v>538</v>
      </c>
      <c r="K49" s="242" t="s">
        <v>936</v>
      </c>
      <c r="L49" s="243" t="s">
        <v>937</v>
      </c>
      <c r="M49" s="239" t="s">
        <v>938</v>
      </c>
      <c r="N49" s="239"/>
      <c r="O49" s="239"/>
      <c r="P49" s="239"/>
      <c r="Q49" s="244"/>
      <c r="R49" s="245" t="str">
        <f t="shared" si="1"/>
        <v>30811082</v>
      </c>
    </row>
    <row r="50" spans="1:18">
      <c r="A50" s="238" t="s">
        <v>939</v>
      </c>
      <c r="B50" s="239" t="s">
        <v>940</v>
      </c>
      <c r="C50" s="240" t="s">
        <v>531</v>
      </c>
      <c r="D50" s="239" t="s">
        <v>941</v>
      </c>
      <c r="E50" s="239" t="s">
        <v>533</v>
      </c>
      <c r="F50" s="239" t="s">
        <v>534</v>
      </c>
      <c r="G50" s="241" t="s">
        <v>942</v>
      </c>
      <c r="H50" s="241" t="s">
        <v>943</v>
      </c>
      <c r="I50" s="242" t="s">
        <v>944</v>
      </c>
      <c r="J50" s="239" t="s">
        <v>549</v>
      </c>
      <c r="K50" s="242" t="s">
        <v>945</v>
      </c>
      <c r="L50" s="243" t="s">
        <v>946</v>
      </c>
      <c r="M50" s="239" t="s">
        <v>947</v>
      </c>
      <c r="N50" s="239"/>
      <c r="O50" s="239"/>
      <c r="P50" s="239"/>
      <c r="Q50" s="244"/>
      <c r="R50" s="245" t="str">
        <f t="shared" si="1"/>
        <v>31745661</v>
      </c>
    </row>
    <row r="51" spans="1:18">
      <c r="A51" s="238" t="s">
        <v>948</v>
      </c>
      <c r="B51" s="239" t="s">
        <v>949</v>
      </c>
      <c r="C51" s="240" t="s">
        <v>531</v>
      </c>
      <c r="D51" s="239" t="s">
        <v>950</v>
      </c>
      <c r="E51" s="239" t="s">
        <v>951</v>
      </c>
      <c r="F51" s="239" t="s">
        <v>952</v>
      </c>
      <c r="G51" s="241" t="s">
        <v>953</v>
      </c>
      <c r="H51" s="241" t="s">
        <v>954</v>
      </c>
      <c r="I51" s="242" t="s">
        <v>955</v>
      </c>
      <c r="J51" s="239" t="s">
        <v>549</v>
      </c>
      <c r="K51" s="242" t="s">
        <v>956</v>
      </c>
      <c r="L51" s="243">
        <v>421903601379</v>
      </c>
      <c r="M51" s="239" t="s">
        <v>957</v>
      </c>
      <c r="N51" s="239"/>
      <c r="O51" s="239"/>
      <c r="P51" s="239"/>
      <c r="Q51" s="244"/>
      <c r="R51" s="245" t="str">
        <f t="shared" si="1"/>
        <v>30688060</v>
      </c>
    </row>
    <row r="52" spans="1:18">
      <c r="A52" s="238" t="s">
        <v>958</v>
      </c>
      <c r="B52" s="239" t="s">
        <v>959</v>
      </c>
      <c r="C52" s="240" t="s">
        <v>531</v>
      </c>
      <c r="D52" s="239" t="s">
        <v>960</v>
      </c>
      <c r="E52" s="239" t="s">
        <v>565</v>
      </c>
      <c r="F52" s="239" t="s">
        <v>961</v>
      </c>
      <c r="G52" s="241" t="s">
        <v>962</v>
      </c>
      <c r="H52" s="241" t="s">
        <v>963</v>
      </c>
      <c r="I52" s="242" t="s">
        <v>964</v>
      </c>
      <c r="J52" s="239" t="s">
        <v>549</v>
      </c>
      <c r="K52" s="242" t="s">
        <v>965</v>
      </c>
      <c r="L52" s="243">
        <v>421903370792</v>
      </c>
      <c r="M52" s="239" t="s">
        <v>966</v>
      </c>
      <c r="N52" s="239"/>
      <c r="O52" s="239"/>
      <c r="P52" s="239" t="s">
        <v>967</v>
      </c>
      <c r="Q52" s="244"/>
      <c r="R52" s="245" t="str">
        <f t="shared" si="1"/>
        <v>30806836</v>
      </c>
    </row>
    <row r="53" spans="1:18">
      <c r="A53" s="238" t="s">
        <v>968</v>
      </c>
      <c r="B53" s="239" t="s">
        <v>969</v>
      </c>
      <c r="C53" s="240" t="s">
        <v>531</v>
      </c>
      <c r="D53" s="239" t="s">
        <v>970</v>
      </c>
      <c r="E53" s="239" t="s">
        <v>565</v>
      </c>
      <c r="F53" s="239" t="s">
        <v>971</v>
      </c>
      <c r="G53" s="241" t="s">
        <v>972</v>
      </c>
      <c r="H53" s="241" t="s">
        <v>973</v>
      </c>
      <c r="I53" s="242" t="s">
        <v>974</v>
      </c>
      <c r="J53" s="239" t="s">
        <v>538</v>
      </c>
      <c r="K53" s="242" t="s">
        <v>975</v>
      </c>
      <c r="L53" s="243">
        <v>421905795511</v>
      </c>
      <c r="M53" s="239" t="s">
        <v>976</v>
      </c>
      <c r="N53" s="239"/>
      <c r="O53" s="239"/>
      <c r="P53" s="239"/>
      <c r="Q53" s="244"/>
      <c r="R53" s="245" t="str">
        <f t="shared" si="1"/>
        <v>00603341</v>
      </c>
    </row>
    <row r="54" spans="1:18">
      <c r="A54" s="238" t="s">
        <v>977</v>
      </c>
      <c r="B54" s="239" t="s">
        <v>978</v>
      </c>
      <c r="C54" s="240" t="s">
        <v>531</v>
      </c>
      <c r="D54" s="239" t="s">
        <v>979</v>
      </c>
      <c r="E54" s="239" t="s">
        <v>980</v>
      </c>
      <c r="F54" s="239" t="s">
        <v>981</v>
      </c>
      <c r="G54" s="241" t="s">
        <v>982</v>
      </c>
      <c r="H54" s="241" t="s">
        <v>983</v>
      </c>
      <c r="I54" s="242" t="s">
        <v>984</v>
      </c>
      <c r="J54" s="239" t="s">
        <v>538</v>
      </c>
      <c r="K54" s="242" t="s">
        <v>985</v>
      </c>
      <c r="L54" s="243">
        <v>421903363993</v>
      </c>
      <c r="M54" s="239" t="s">
        <v>986</v>
      </c>
      <c r="N54" s="239"/>
      <c r="O54" s="239"/>
      <c r="P54" s="239"/>
      <c r="Q54" s="244"/>
      <c r="R54" s="245" t="str">
        <f t="shared" si="1"/>
        <v>17310571</v>
      </c>
    </row>
    <row r="55" spans="1:18">
      <c r="A55" s="238" t="s">
        <v>987</v>
      </c>
      <c r="B55" s="239" t="s">
        <v>988</v>
      </c>
      <c r="C55" s="240" t="s">
        <v>531</v>
      </c>
      <c r="D55" s="239" t="s">
        <v>989</v>
      </c>
      <c r="E55" s="239" t="s">
        <v>565</v>
      </c>
      <c r="F55" s="239" t="s">
        <v>665</v>
      </c>
      <c r="G55" s="241" t="s">
        <v>990</v>
      </c>
      <c r="H55" s="241" t="s">
        <v>991</v>
      </c>
      <c r="I55" s="242" t="s">
        <v>992</v>
      </c>
      <c r="J55" s="239" t="s">
        <v>538</v>
      </c>
      <c r="K55" s="242" t="s">
        <v>993</v>
      </c>
      <c r="L55" s="243">
        <v>421903740961</v>
      </c>
      <c r="M55" s="239" t="s">
        <v>994</v>
      </c>
      <c r="N55" s="239"/>
      <c r="O55" s="239"/>
      <c r="P55" s="239"/>
      <c r="Q55" s="244"/>
      <c r="R55" s="245" t="str">
        <f t="shared" si="1"/>
        <v>30806437</v>
      </c>
    </row>
    <row r="56" spans="1:18">
      <c r="A56" s="238" t="s">
        <v>995</v>
      </c>
      <c r="B56" s="239" t="s">
        <v>996</v>
      </c>
      <c r="C56" s="240" t="s">
        <v>531</v>
      </c>
      <c r="D56" s="239" t="s">
        <v>997</v>
      </c>
      <c r="E56" s="239" t="s">
        <v>565</v>
      </c>
      <c r="F56" s="239" t="s">
        <v>545</v>
      </c>
      <c r="G56" s="241" t="s">
        <v>998</v>
      </c>
      <c r="H56" s="241" t="s">
        <v>999</v>
      </c>
      <c r="I56" s="242" t="s">
        <v>1000</v>
      </c>
      <c r="J56" s="239" t="s">
        <v>538</v>
      </c>
      <c r="K56" s="242" t="s">
        <v>1001</v>
      </c>
      <c r="L56" s="243">
        <v>421903714918</v>
      </c>
      <c r="M56" s="239" t="s">
        <v>1002</v>
      </c>
      <c r="N56" s="240"/>
      <c r="O56" s="240"/>
      <c r="P56" s="240"/>
      <c r="R56" s="245" t="str">
        <f t="shared" si="1"/>
        <v>30811384</v>
      </c>
    </row>
    <row r="57" spans="1:18">
      <c r="A57" s="238" t="s">
        <v>1003</v>
      </c>
      <c r="B57" s="239" t="s">
        <v>1004</v>
      </c>
      <c r="C57" s="240" t="s">
        <v>531</v>
      </c>
      <c r="D57" s="239" t="s">
        <v>1005</v>
      </c>
      <c r="E57" s="239" t="s">
        <v>565</v>
      </c>
      <c r="F57" s="239" t="s">
        <v>1006</v>
      </c>
      <c r="G57" s="241" t="s">
        <v>1007</v>
      </c>
      <c r="H57" s="241" t="s">
        <v>1008</v>
      </c>
      <c r="I57" s="242" t="s">
        <v>1009</v>
      </c>
      <c r="J57" s="239" t="s">
        <v>549</v>
      </c>
      <c r="K57" s="242" t="s">
        <v>1010</v>
      </c>
      <c r="L57" s="243">
        <v>421918882990</v>
      </c>
      <c r="M57" s="239" t="s">
        <v>1011</v>
      </c>
      <c r="N57" s="239"/>
      <c r="O57" s="239"/>
      <c r="P57" s="239"/>
      <c r="R57" s="245" t="str">
        <f t="shared" si="1"/>
        <v>00688304</v>
      </c>
    </row>
    <row r="58" spans="1:18">
      <c r="A58" s="238" t="s">
        <v>1012</v>
      </c>
      <c r="B58" s="239" t="s">
        <v>1013</v>
      </c>
      <c r="C58" s="240" t="s">
        <v>531</v>
      </c>
      <c r="D58" s="239" t="s">
        <v>599</v>
      </c>
      <c r="E58" s="239" t="s">
        <v>565</v>
      </c>
      <c r="F58" s="239" t="s">
        <v>665</v>
      </c>
      <c r="G58" s="241" t="s">
        <v>1014</v>
      </c>
      <c r="H58" s="241" t="s">
        <v>1015</v>
      </c>
      <c r="I58" s="242" t="s">
        <v>1016</v>
      </c>
      <c r="J58" s="239" t="s">
        <v>1017</v>
      </c>
      <c r="K58" s="242" t="s">
        <v>1016</v>
      </c>
      <c r="L58" s="243">
        <v>421917476268</v>
      </c>
      <c r="M58" s="239" t="s">
        <v>1018</v>
      </c>
      <c r="N58" s="239"/>
      <c r="O58" s="239"/>
      <c r="P58" s="239"/>
      <c r="R58" s="245" t="str">
        <f t="shared" si="1"/>
        <v>31791981</v>
      </c>
    </row>
    <row r="59" spans="1:18">
      <c r="A59" s="238" t="s">
        <v>1019</v>
      </c>
      <c r="B59" s="239" t="s">
        <v>1020</v>
      </c>
      <c r="C59" s="240" t="s">
        <v>531</v>
      </c>
      <c r="D59" s="239" t="s">
        <v>1021</v>
      </c>
      <c r="E59" s="239" t="s">
        <v>1022</v>
      </c>
      <c r="F59" s="239" t="s">
        <v>1023</v>
      </c>
      <c r="G59" s="241" t="s">
        <v>1024</v>
      </c>
      <c r="H59" s="241" t="s">
        <v>1025</v>
      </c>
      <c r="I59" s="242" t="s">
        <v>1026</v>
      </c>
      <c r="J59" s="239" t="s">
        <v>1017</v>
      </c>
      <c r="K59" s="242" t="s">
        <v>1026</v>
      </c>
      <c r="L59" s="243">
        <v>421905193404</v>
      </c>
      <c r="M59" s="239" t="s">
        <v>1027</v>
      </c>
      <c r="N59" s="239"/>
      <c r="O59" s="239"/>
      <c r="P59" s="239"/>
      <c r="R59" s="245" t="str">
        <f t="shared" si="1"/>
        <v>30811546</v>
      </c>
    </row>
    <row r="60" spans="1:18">
      <c r="A60" s="238" t="s">
        <v>1028</v>
      </c>
      <c r="B60" s="239" t="s">
        <v>1029</v>
      </c>
      <c r="C60" s="240" t="s">
        <v>531</v>
      </c>
      <c r="D60" s="239" t="s">
        <v>1030</v>
      </c>
      <c r="E60" s="239" t="s">
        <v>1031</v>
      </c>
      <c r="F60" s="239" t="s">
        <v>1032</v>
      </c>
      <c r="G60" s="241" t="s">
        <v>1033</v>
      </c>
      <c r="H60" s="241" t="s">
        <v>1034</v>
      </c>
      <c r="I60" s="242" t="s">
        <v>1035</v>
      </c>
      <c r="J60" s="239" t="s">
        <v>538</v>
      </c>
      <c r="K60" s="242" t="s">
        <v>1036</v>
      </c>
      <c r="L60" s="243">
        <v>421902902970</v>
      </c>
      <c r="M60" s="239" t="s">
        <v>1037</v>
      </c>
      <c r="N60" s="240"/>
      <c r="O60" s="240"/>
      <c r="P60" s="240"/>
      <c r="R60" s="245" t="str">
        <f t="shared" si="1"/>
        <v>35656743</v>
      </c>
    </row>
    <row r="61" spans="1:18">
      <c r="A61" s="238" t="s">
        <v>1038</v>
      </c>
      <c r="B61" s="239" t="s">
        <v>1039</v>
      </c>
      <c r="C61" s="240" t="s">
        <v>531</v>
      </c>
      <c r="D61" s="239" t="s">
        <v>1040</v>
      </c>
      <c r="E61" s="239" t="s">
        <v>565</v>
      </c>
      <c r="F61" s="239" t="s">
        <v>1041</v>
      </c>
      <c r="G61" s="241" t="s">
        <v>1042</v>
      </c>
      <c r="H61" s="241" t="s">
        <v>1043</v>
      </c>
      <c r="I61" s="242" t="s">
        <v>1044</v>
      </c>
      <c r="J61" s="239" t="s">
        <v>549</v>
      </c>
      <c r="K61" s="242" t="s">
        <v>1045</v>
      </c>
      <c r="L61" s="243">
        <v>421903262626</v>
      </c>
      <c r="M61" s="239" t="s">
        <v>1046</v>
      </c>
      <c r="N61" s="239"/>
      <c r="O61" s="239"/>
      <c r="P61" s="239"/>
      <c r="R61" s="245" t="str">
        <f t="shared" si="1"/>
        <v>36067580</v>
      </c>
    </row>
    <row r="62" spans="1:18">
      <c r="A62" s="238" t="s">
        <v>1047</v>
      </c>
      <c r="B62" s="239" t="s">
        <v>1048</v>
      </c>
      <c r="C62" s="240" t="s">
        <v>531</v>
      </c>
      <c r="D62" s="239" t="s">
        <v>1049</v>
      </c>
      <c r="E62" s="239" t="s">
        <v>565</v>
      </c>
      <c r="F62" s="239" t="s">
        <v>545</v>
      </c>
      <c r="G62" s="241" t="s">
        <v>1050</v>
      </c>
      <c r="H62" s="241" t="s">
        <v>1051</v>
      </c>
      <c r="I62" s="242" t="s">
        <v>1052</v>
      </c>
      <c r="J62" s="239" t="s">
        <v>728</v>
      </c>
      <c r="K62" s="242" t="s">
        <v>1053</v>
      </c>
      <c r="L62" s="243">
        <v>421902228191</v>
      </c>
      <c r="M62" s="239" t="s">
        <v>1054</v>
      </c>
      <c r="N62" s="240"/>
      <c r="O62" s="240"/>
      <c r="P62" s="240"/>
      <c r="R62" s="245" t="str">
        <f t="shared" si="1"/>
        <v>00684112</v>
      </c>
    </row>
    <row r="63" spans="1:18">
      <c r="A63" s="238" t="s">
        <v>1055</v>
      </c>
      <c r="B63" s="239" t="s">
        <v>1056</v>
      </c>
      <c r="C63" s="240" t="s">
        <v>531</v>
      </c>
      <c r="D63" s="239" t="s">
        <v>599</v>
      </c>
      <c r="E63" s="239" t="s">
        <v>565</v>
      </c>
      <c r="F63" s="239" t="s">
        <v>665</v>
      </c>
      <c r="G63" s="241" t="s">
        <v>1057</v>
      </c>
      <c r="H63" s="241" t="s">
        <v>1058</v>
      </c>
      <c r="I63" s="242" t="s">
        <v>1059</v>
      </c>
      <c r="J63" s="239" t="s">
        <v>538</v>
      </c>
      <c r="K63" s="242" t="s">
        <v>1060</v>
      </c>
      <c r="L63" s="243">
        <v>421905305338</v>
      </c>
      <c r="M63" s="239" t="s">
        <v>1061</v>
      </c>
      <c r="N63" s="239"/>
      <c r="O63" s="240"/>
      <c r="P63" s="239"/>
      <c r="R63" s="245" t="str">
        <f t="shared" si="1"/>
        <v>31806431</v>
      </c>
    </row>
    <row r="64" spans="1:18">
      <c r="A64" s="238" t="s">
        <v>1062</v>
      </c>
      <c r="B64" s="239" t="s">
        <v>1063</v>
      </c>
      <c r="C64" s="240" t="s">
        <v>531</v>
      </c>
      <c r="D64" s="239" t="s">
        <v>599</v>
      </c>
      <c r="E64" s="239" t="s">
        <v>565</v>
      </c>
      <c r="F64" s="239" t="s">
        <v>665</v>
      </c>
      <c r="G64" s="241" t="s">
        <v>1064</v>
      </c>
      <c r="H64" s="241" t="s">
        <v>1065</v>
      </c>
      <c r="I64" s="242" t="s">
        <v>1066</v>
      </c>
      <c r="J64" s="239" t="s">
        <v>538</v>
      </c>
      <c r="K64" s="242" t="s">
        <v>1067</v>
      </c>
      <c r="L64" s="243">
        <v>421908979442</v>
      </c>
      <c r="M64" s="239" t="s">
        <v>1068</v>
      </c>
      <c r="N64" s="239"/>
      <c r="O64" s="250"/>
      <c r="P64" s="239"/>
      <c r="R64" s="245" t="str">
        <f t="shared" si="1"/>
        <v>31795421</v>
      </c>
    </row>
    <row r="65" spans="1:18">
      <c r="A65" s="246" t="s">
        <v>1069</v>
      </c>
      <c r="B65" s="239" t="s">
        <v>1070</v>
      </c>
      <c r="C65" s="240" t="s">
        <v>531</v>
      </c>
      <c r="D65" s="239" t="s">
        <v>599</v>
      </c>
      <c r="E65" s="239" t="s">
        <v>565</v>
      </c>
      <c r="F65" s="239" t="s">
        <v>665</v>
      </c>
      <c r="G65" s="241" t="s">
        <v>1071</v>
      </c>
      <c r="H65" s="241" t="s">
        <v>1072</v>
      </c>
      <c r="I65" s="242" t="s">
        <v>1073</v>
      </c>
      <c r="J65" s="239" t="s">
        <v>538</v>
      </c>
      <c r="K65" s="242" t="s">
        <v>1074</v>
      </c>
      <c r="L65" s="243">
        <v>421903708275</v>
      </c>
      <c r="M65" s="239" t="s">
        <v>1075</v>
      </c>
      <c r="N65" s="247"/>
      <c r="O65" s="251"/>
      <c r="P65" s="247" t="s">
        <v>1076</v>
      </c>
      <c r="R65" s="245" t="str">
        <f t="shared" si="1"/>
        <v>30774772</v>
      </c>
    </row>
    <row r="66" spans="1:18">
      <c r="A66" s="246" t="s">
        <v>1077</v>
      </c>
      <c r="B66" s="239" t="s">
        <v>1078</v>
      </c>
      <c r="C66" s="240" t="s">
        <v>531</v>
      </c>
      <c r="D66" s="239" t="s">
        <v>599</v>
      </c>
      <c r="E66" s="239" t="s">
        <v>565</v>
      </c>
      <c r="F66" s="239" t="s">
        <v>665</v>
      </c>
      <c r="G66" s="241" t="s">
        <v>1079</v>
      </c>
      <c r="H66" s="241" t="s">
        <v>1080</v>
      </c>
      <c r="I66" s="242" t="s">
        <v>1081</v>
      </c>
      <c r="J66" s="239" t="s">
        <v>538</v>
      </c>
      <c r="K66" s="242" t="s">
        <v>1082</v>
      </c>
      <c r="L66" s="243">
        <v>421918529304</v>
      </c>
      <c r="M66" s="239" t="s">
        <v>1083</v>
      </c>
      <c r="N66" s="247"/>
      <c r="O66" s="248"/>
      <c r="P66" s="247"/>
      <c r="R66" s="245" t="str">
        <f t="shared" ref="R66:R93" si="2">A66</f>
        <v>30793211</v>
      </c>
    </row>
    <row r="67" spans="1:18">
      <c r="A67" s="238" t="s">
        <v>1084</v>
      </c>
      <c r="B67" s="239" t="s">
        <v>1085</v>
      </c>
      <c r="C67" s="240" t="s">
        <v>531</v>
      </c>
      <c r="D67" s="239" t="s">
        <v>599</v>
      </c>
      <c r="E67" s="239" t="s">
        <v>565</v>
      </c>
      <c r="F67" s="239" t="s">
        <v>665</v>
      </c>
      <c r="G67" s="241" t="s">
        <v>1086</v>
      </c>
      <c r="H67" s="241" t="s">
        <v>1087</v>
      </c>
      <c r="I67" s="242" t="s">
        <v>1088</v>
      </c>
      <c r="J67" s="239" t="s">
        <v>1089</v>
      </c>
      <c r="K67" s="242" t="s">
        <v>1090</v>
      </c>
      <c r="L67" s="243">
        <v>421944318444</v>
      </c>
      <c r="M67" s="239" t="s">
        <v>1091</v>
      </c>
      <c r="N67" s="239"/>
      <c r="O67" s="240"/>
      <c r="P67" s="239"/>
      <c r="R67" s="245" t="str">
        <f t="shared" si="2"/>
        <v>17308518</v>
      </c>
    </row>
    <row r="68" spans="1:18">
      <c r="A68" s="238" t="s">
        <v>1092</v>
      </c>
      <c r="B68" s="239" t="s">
        <v>1093</v>
      </c>
      <c r="C68" s="240" t="s">
        <v>531</v>
      </c>
      <c r="D68" s="239" t="s">
        <v>599</v>
      </c>
      <c r="E68" s="239" t="s">
        <v>565</v>
      </c>
      <c r="F68" s="239" t="s">
        <v>600</v>
      </c>
      <c r="G68" s="241" t="s">
        <v>1094</v>
      </c>
      <c r="H68" s="241" t="s">
        <v>1095</v>
      </c>
      <c r="I68" s="242" t="s">
        <v>1096</v>
      </c>
      <c r="J68" s="239" t="s">
        <v>538</v>
      </c>
      <c r="K68" s="242" t="s">
        <v>1097</v>
      </c>
      <c r="L68" s="243">
        <v>421903692095</v>
      </c>
      <c r="M68" s="239" t="s">
        <v>1098</v>
      </c>
      <c r="N68" s="239"/>
      <c r="O68" s="239"/>
      <c r="P68" s="239"/>
      <c r="R68" s="245" t="str">
        <f t="shared" si="2"/>
        <v>30811571</v>
      </c>
    </row>
    <row r="69" spans="1:18">
      <c r="A69" s="238" t="s">
        <v>1099</v>
      </c>
      <c r="B69" s="239" t="s">
        <v>1100</v>
      </c>
      <c r="C69" s="240" t="s">
        <v>531</v>
      </c>
      <c r="D69" s="239" t="s">
        <v>599</v>
      </c>
      <c r="E69" s="239" t="s">
        <v>565</v>
      </c>
      <c r="F69" s="239" t="s">
        <v>665</v>
      </c>
      <c r="G69" s="241" t="s">
        <v>1101</v>
      </c>
      <c r="H69" s="241" t="s">
        <v>1102</v>
      </c>
      <c r="I69" s="242" t="s">
        <v>1103</v>
      </c>
      <c r="J69" s="239" t="s">
        <v>538</v>
      </c>
      <c r="K69" s="242" t="s">
        <v>1104</v>
      </c>
      <c r="L69" s="243">
        <v>421915499077</v>
      </c>
      <c r="M69" s="239" t="s">
        <v>1105</v>
      </c>
      <c r="N69" s="239"/>
      <c r="O69" s="239"/>
      <c r="P69" s="239"/>
      <c r="R69" s="245" t="str">
        <f t="shared" si="2"/>
        <v>31119247</v>
      </c>
    </row>
    <row r="70" spans="1:18">
      <c r="A70" s="238" t="s">
        <v>1106</v>
      </c>
      <c r="B70" s="239" t="s">
        <v>1107</v>
      </c>
      <c r="C70" s="240" t="s">
        <v>531</v>
      </c>
      <c r="D70" s="239" t="s">
        <v>1108</v>
      </c>
      <c r="E70" s="239" t="s">
        <v>565</v>
      </c>
      <c r="F70" s="239" t="s">
        <v>665</v>
      </c>
      <c r="G70" s="241" t="s">
        <v>1109</v>
      </c>
      <c r="H70" s="241" t="s">
        <v>1110</v>
      </c>
      <c r="I70" s="242" t="s">
        <v>1111</v>
      </c>
      <c r="J70" s="239" t="s">
        <v>824</v>
      </c>
      <c r="K70" s="242" t="s">
        <v>1112</v>
      </c>
      <c r="L70" s="243">
        <v>421905234323</v>
      </c>
      <c r="M70" s="239" t="s">
        <v>1113</v>
      </c>
      <c r="N70" s="239"/>
      <c r="O70" s="239"/>
      <c r="P70" s="239"/>
      <c r="R70" s="245" t="str">
        <f t="shared" si="2"/>
        <v>30845386</v>
      </c>
    </row>
    <row r="71" spans="1:18">
      <c r="A71" s="252" t="s">
        <v>1114</v>
      </c>
      <c r="B71" s="239" t="s">
        <v>1115</v>
      </c>
      <c r="C71" s="253" t="s">
        <v>531</v>
      </c>
      <c r="D71" s="239" t="s">
        <v>599</v>
      </c>
      <c r="E71" s="239" t="s">
        <v>565</v>
      </c>
      <c r="F71" s="239" t="s">
        <v>665</v>
      </c>
      <c r="G71" s="241" t="s">
        <v>1116</v>
      </c>
      <c r="H71" s="241" t="s">
        <v>1117</v>
      </c>
      <c r="I71" s="242" t="s">
        <v>1118</v>
      </c>
      <c r="J71" s="239" t="s">
        <v>549</v>
      </c>
      <c r="K71" s="242" t="s">
        <v>1119</v>
      </c>
      <c r="L71" s="243">
        <v>421905650170</v>
      </c>
      <c r="M71" s="239" t="s">
        <v>1120</v>
      </c>
      <c r="N71" s="253"/>
      <c r="O71" s="253"/>
      <c r="P71" s="253"/>
      <c r="R71" s="245" t="str">
        <f t="shared" si="2"/>
        <v>30788714</v>
      </c>
    </row>
    <row r="72" spans="1:18">
      <c r="A72" s="252" t="s">
        <v>1121</v>
      </c>
      <c r="B72" s="253" t="s">
        <v>1122</v>
      </c>
      <c r="C72" s="253" t="s">
        <v>531</v>
      </c>
      <c r="D72" s="253" t="s">
        <v>599</v>
      </c>
      <c r="E72" s="253" t="s">
        <v>565</v>
      </c>
      <c r="F72" s="253" t="s">
        <v>665</v>
      </c>
      <c r="G72" s="253" t="s">
        <v>1123</v>
      </c>
      <c r="H72" s="253" t="s">
        <v>1124</v>
      </c>
      <c r="I72" s="253" t="s">
        <v>1125</v>
      </c>
      <c r="J72" s="253" t="s">
        <v>549</v>
      </c>
      <c r="K72" s="253" t="s">
        <v>1126</v>
      </c>
      <c r="L72" s="254">
        <v>421903636503</v>
      </c>
      <c r="M72" s="253" t="s">
        <v>1127</v>
      </c>
      <c r="N72" s="253"/>
      <c r="O72" s="253"/>
      <c r="P72" s="253"/>
      <c r="R72" s="245" t="str">
        <f t="shared" si="2"/>
        <v>30806518</v>
      </c>
    </row>
    <row r="73" spans="1:18">
      <c r="A73" s="252" t="s">
        <v>1128</v>
      </c>
      <c r="B73" s="253" t="s">
        <v>1129</v>
      </c>
      <c r="C73" s="253" t="s">
        <v>531</v>
      </c>
      <c r="D73" s="253" t="s">
        <v>1130</v>
      </c>
      <c r="E73" s="253" t="s">
        <v>565</v>
      </c>
      <c r="F73" s="253" t="s">
        <v>707</v>
      </c>
      <c r="G73" s="253" t="s">
        <v>1131</v>
      </c>
      <c r="H73" s="253" t="s">
        <v>1132</v>
      </c>
      <c r="I73" s="253" t="s">
        <v>1133</v>
      </c>
      <c r="J73" s="253" t="s">
        <v>549</v>
      </c>
      <c r="K73" s="253" t="s">
        <v>1134</v>
      </c>
      <c r="L73" s="254">
        <v>421917263316</v>
      </c>
      <c r="M73" s="253" t="s">
        <v>1135</v>
      </c>
      <c r="N73" s="253"/>
      <c r="O73" s="253"/>
      <c r="P73" s="253"/>
      <c r="R73" s="245" t="str">
        <f t="shared" si="2"/>
        <v>31751075</v>
      </c>
    </row>
    <row r="74" spans="1:18">
      <c r="A74" s="252" t="s">
        <v>1136</v>
      </c>
      <c r="B74" s="253" t="s">
        <v>1137</v>
      </c>
      <c r="C74" s="253" t="s">
        <v>531</v>
      </c>
      <c r="D74" s="253" t="s">
        <v>1138</v>
      </c>
      <c r="E74" s="253" t="s">
        <v>1139</v>
      </c>
      <c r="F74" s="253" t="s">
        <v>1140</v>
      </c>
      <c r="G74" s="253" t="s">
        <v>1141</v>
      </c>
      <c r="H74" s="253" t="s">
        <v>1142</v>
      </c>
      <c r="I74" s="253" t="s">
        <v>1143</v>
      </c>
      <c r="J74" s="253" t="s">
        <v>538</v>
      </c>
      <c r="K74" s="253" t="s">
        <v>1143</v>
      </c>
      <c r="L74" s="254">
        <v>421905486716</v>
      </c>
      <c r="M74" s="253" t="s">
        <v>1144</v>
      </c>
      <c r="N74" s="253"/>
      <c r="O74" s="253" t="s">
        <v>1145</v>
      </c>
      <c r="P74" s="253"/>
      <c r="R74" s="245" t="str">
        <f t="shared" si="2"/>
        <v>37818058</v>
      </c>
    </row>
    <row r="75" spans="1:18">
      <c r="A75" s="252" t="s">
        <v>1146</v>
      </c>
      <c r="B75" s="253" t="s">
        <v>1147</v>
      </c>
      <c r="C75" s="253" t="s">
        <v>531</v>
      </c>
      <c r="D75" s="253" t="s">
        <v>1148</v>
      </c>
      <c r="E75" s="253" t="s">
        <v>980</v>
      </c>
      <c r="F75" s="253" t="s">
        <v>1149</v>
      </c>
      <c r="G75" s="253" t="s">
        <v>1150</v>
      </c>
      <c r="H75" s="253" t="s">
        <v>1151</v>
      </c>
      <c r="I75" s="253" t="s">
        <v>1152</v>
      </c>
      <c r="J75" s="253" t="s">
        <v>538</v>
      </c>
      <c r="K75" s="253" t="s">
        <v>1152</v>
      </c>
      <c r="L75" s="254">
        <v>421905235472</v>
      </c>
      <c r="M75" s="253" t="s">
        <v>1153</v>
      </c>
      <c r="N75" s="253"/>
      <c r="O75" s="253"/>
      <c r="P75" s="253"/>
      <c r="R75" s="245" t="str">
        <f t="shared" si="2"/>
        <v>31871526</v>
      </c>
    </row>
    <row r="76" spans="1:18">
      <c r="A76" s="252" t="s">
        <v>1154</v>
      </c>
      <c r="B76" s="253" t="s">
        <v>1155</v>
      </c>
      <c r="C76" s="253" t="s">
        <v>531</v>
      </c>
      <c r="D76" s="253" t="s">
        <v>1156</v>
      </c>
      <c r="E76" s="253" t="s">
        <v>1157</v>
      </c>
      <c r="F76" s="253" t="s">
        <v>1158</v>
      </c>
      <c r="G76" s="253" t="s">
        <v>1159</v>
      </c>
      <c r="H76" s="253" t="s">
        <v>1160</v>
      </c>
      <c r="I76" s="253" t="s">
        <v>1161</v>
      </c>
      <c r="J76" s="253" t="s">
        <v>549</v>
      </c>
      <c r="K76" s="253" t="s">
        <v>1161</v>
      </c>
      <c r="L76" s="254">
        <v>421905970041</v>
      </c>
      <c r="M76" s="253" t="s">
        <v>1162</v>
      </c>
      <c r="N76" s="253"/>
      <c r="O76" s="253"/>
      <c r="P76" s="253"/>
      <c r="R76" s="245" t="str">
        <f t="shared" si="2"/>
        <v>31989373</v>
      </c>
    </row>
    <row r="77" spans="1:18">
      <c r="A77" s="252" t="s">
        <v>1163</v>
      </c>
      <c r="B77" s="253" t="s">
        <v>1164</v>
      </c>
      <c r="C77" s="253" t="s">
        <v>531</v>
      </c>
      <c r="D77" s="253" t="s">
        <v>1165</v>
      </c>
      <c r="E77" s="253" t="s">
        <v>1166</v>
      </c>
      <c r="F77" s="253" t="s">
        <v>861</v>
      </c>
      <c r="G77" s="253" t="s">
        <v>1167</v>
      </c>
      <c r="H77" s="253" t="s">
        <v>1168</v>
      </c>
      <c r="I77" s="253" t="s">
        <v>1169</v>
      </c>
      <c r="J77" s="253" t="s">
        <v>1170</v>
      </c>
      <c r="K77" s="253"/>
      <c r="L77" s="254">
        <v>421907953701</v>
      </c>
      <c r="M77" s="253"/>
      <c r="N77" s="253"/>
      <c r="O77" s="253"/>
      <c r="P77" s="253"/>
      <c r="R77" s="245" t="str">
        <f t="shared" si="2"/>
        <v>17326087</v>
      </c>
    </row>
    <row r="78" spans="1:18">
      <c r="A78" s="252" t="s">
        <v>1171</v>
      </c>
      <c r="B78" s="253" t="s">
        <v>1172</v>
      </c>
      <c r="C78" s="253" t="s">
        <v>531</v>
      </c>
      <c r="D78" s="253" t="s">
        <v>1173</v>
      </c>
      <c r="E78" s="253" t="s">
        <v>1174</v>
      </c>
      <c r="F78" s="253" t="s">
        <v>1175</v>
      </c>
      <c r="G78" s="253" t="s">
        <v>1176</v>
      </c>
      <c r="H78" s="253" t="s">
        <v>1177</v>
      </c>
      <c r="I78" s="253" t="s">
        <v>1178</v>
      </c>
      <c r="J78" s="253" t="s">
        <v>549</v>
      </c>
      <c r="K78" s="253" t="s">
        <v>1178</v>
      </c>
      <c r="L78" s="254">
        <v>421915879583</v>
      </c>
      <c r="M78" s="253" t="s">
        <v>1179</v>
      </c>
      <c r="N78" s="253"/>
      <c r="O78" s="253"/>
      <c r="P78" s="253"/>
      <c r="R78" s="245" t="str">
        <f t="shared" si="2"/>
        <v>42219922</v>
      </c>
    </row>
    <row r="79" spans="1:18">
      <c r="A79" s="252" t="s">
        <v>1180</v>
      </c>
      <c r="B79" s="253" t="s">
        <v>1181</v>
      </c>
      <c r="C79" s="253" t="s">
        <v>531</v>
      </c>
      <c r="D79" s="253" t="s">
        <v>1182</v>
      </c>
      <c r="E79" s="253" t="s">
        <v>924</v>
      </c>
      <c r="F79" s="253" t="s">
        <v>925</v>
      </c>
      <c r="G79" s="253" t="s">
        <v>1183</v>
      </c>
      <c r="H79" s="253" t="s">
        <v>1184</v>
      </c>
      <c r="I79" s="253" t="s">
        <v>1185</v>
      </c>
      <c r="J79" s="253" t="s">
        <v>538</v>
      </c>
      <c r="K79" s="253" t="s">
        <v>1186</v>
      </c>
      <c r="L79" s="254">
        <v>421918711548</v>
      </c>
      <c r="M79" s="253" t="s">
        <v>1187</v>
      </c>
      <c r="N79" s="253"/>
      <c r="O79" s="253"/>
      <c r="P79" s="253"/>
      <c r="R79" s="245" t="str">
        <f t="shared" si="2"/>
        <v>51118831</v>
      </c>
    </row>
    <row r="80" spans="1:18">
      <c r="A80" s="252" t="s">
        <v>1188</v>
      </c>
      <c r="B80" s="253" t="s">
        <v>1189</v>
      </c>
      <c r="C80" s="253" t="s">
        <v>531</v>
      </c>
      <c r="D80" s="253" t="s">
        <v>599</v>
      </c>
      <c r="E80" s="253" t="s">
        <v>565</v>
      </c>
      <c r="F80" s="253" t="s">
        <v>665</v>
      </c>
      <c r="G80" s="253" t="s">
        <v>1190</v>
      </c>
      <c r="H80" s="253" t="s">
        <v>1191</v>
      </c>
      <c r="I80" s="253" t="s">
        <v>1192</v>
      </c>
      <c r="J80" s="253" t="s">
        <v>538</v>
      </c>
      <c r="K80" s="253" t="s">
        <v>1192</v>
      </c>
      <c r="L80" s="254">
        <v>421905245008</v>
      </c>
      <c r="M80" s="253" t="s">
        <v>1193</v>
      </c>
      <c r="N80" s="253"/>
      <c r="O80" s="253"/>
      <c r="P80" s="253"/>
      <c r="R80" s="245" t="str">
        <f t="shared" si="2"/>
        <v>00684767</v>
      </c>
    </row>
    <row r="81" spans="1:18" ht="22.5">
      <c r="A81" s="252" t="s">
        <v>1194</v>
      </c>
      <c r="B81" s="253" t="s">
        <v>1195</v>
      </c>
      <c r="C81" s="253" t="s">
        <v>531</v>
      </c>
      <c r="D81" s="253" t="s">
        <v>941</v>
      </c>
      <c r="E81" s="253" t="s">
        <v>533</v>
      </c>
      <c r="F81" s="253" t="s">
        <v>534</v>
      </c>
      <c r="G81" s="253" t="s">
        <v>1196</v>
      </c>
      <c r="H81" s="253" t="s">
        <v>1197</v>
      </c>
      <c r="I81" s="253" t="s">
        <v>944</v>
      </c>
      <c r="J81" s="253" t="s">
        <v>549</v>
      </c>
      <c r="K81" s="255" t="s">
        <v>1198</v>
      </c>
      <c r="L81" s="256" t="s">
        <v>1199</v>
      </c>
      <c r="M81" s="253" t="s">
        <v>1200</v>
      </c>
      <c r="N81" s="253"/>
      <c r="O81" s="253"/>
      <c r="P81" s="253"/>
      <c r="R81" s="245" t="str">
        <f t="shared" si="2"/>
        <v>22665234</v>
      </c>
    </row>
    <row r="82" spans="1:18">
      <c r="A82" s="252" t="s">
        <v>1201</v>
      </c>
      <c r="B82" s="253" t="s">
        <v>1202</v>
      </c>
      <c r="C82" s="253" t="s">
        <v>531</v>
      </c>
      <c r="D82" s="253" t="s">
        <v>1203</v>
      </c>
      <c r="E82" s="253" t="s">
        <v>555</v>
      </c>
      <c r="F82" s="253" t="s">
        <v>556</v>
      </c>
      <c r="G82" s="253" t="s">
        <v>1204</v>
      </c>
      <c r="H82" s="253" t="s">
        <v>1205</v>
      </c>
      <c r="I82" s="253" t="s">
        <v>1206</v>
      </c>
      <c r="J82" s="253" t="s">
        <v>549</v>
      </c>
      <c r="K82" s="253" t="s">
        <v>1207</v>
      </c>
      <c r="L82" s="254">
        <v>421918808923</v>
      </c>
      <c r="M82" s="253" t="s">
        <v>1208</v>
      </c>
      <c r="N82" s="253"/>
      <c r="O82" s="253"/>
      <c r="P82" s="253"/>
      <c r="R82" s="245" t="str">
        <f t="shared" si="2"/>
        <v>30793203</v>
      </c>
    </row>
    <row r="83" spans="1:18">
      <c r="A83" s="252" t="s">
        <v>1209</v>
      </c>
      <c r="B83" s="253" t="s">
        <v>1210</v>
      </c>
      <c r="C83" s="253" t="s">
        <v>531</v>
      </c>
      <c r="D83" s="253" t="s">
        <v>1211</v>
      </c>
      <c r="E83" s="253" t="s">
        <v>565</v>
      </c>
      <c r="F83" s="253" t="s">
        <v>1212</v>
      </c>
      <c r="G83" s="253" t="s">
        <v>1213</v>
      </c>
      <c r="H83" s="253" t="s">
        <v>1214</v>
      </c>
      <c r="I83" s="253" t="s">
        <v>1215</v>
      </c>
      <c r="J83" s="253" t="s">
        <v>549</v>
      </c>
      <c r="K83" s="253" t="s">
        <v>1215</v>
      </c>
      <c r="L83" s="254">
        <v>421905418010</v>
      </c>
      <c r="M83" s="253" t="s">
        <v>1216</v>
      </c>
      <c r="N83" s="253"/>
      <c r="O83" s="253"/>
      <c r="P83" s="253"/>
      <c r="R83" s="245" t="str">
        <f t="shared" si="2"/>
        <v>00681768</v>
      </c>
    </row>
    <row r="84" spans="1:18">
      <c r="A84" s="252" t="s">
        <v>1217</v>
      </c>
      <c r="B84" s="253" t="s">
        <v>1218</v>
      </c>
      <c r="C84" s="253" t="s">
        <v>531</v>
      </c>
      <c r="D84" s="253" t="s">
        <v>599</v>
      </c>
      <c r="E84" s="253" t="s">
        <v>565</v>
      </c>
      <c r="F84" s="253" t="s">
        <v>665</v>
      </c>
      <c r="G84" s="253" t="s">
        <v>1219</v>
      </c>
      <c r="H84" s="253" t="s">
        <v>1220</v>
      </c>
      <c r="I84" s="253" t="s">
        <v>1221</v>
      </c>
      <c r="J84" s="253" t="s">
        <v>549</v>
      </c>
      <c r="K84" s="253" t="s">
        <v>1221</v>
      </c>
      <c r="L84" s="254">
        <v>421915282858</v>
      </c>
      <c r="M84" s="253" t="s">
        <v>1222</v>
      </c>
      <c r="N84" s="253"/>
      <c r="O84" s="253"/>
      <c r="P84" s="253"/>
      <c r="R84" s="245" t="str">
        <f t="shared" si="2"/>
        <v>31796079</v>
      </c>
    </row>
    <row r="85" spans="1:18">
      <c r="A85" s="252" t="s">
        <v>1223</v>
      </c>
      <c r="B85" s="253" t="s">
        <v>1224</v>
      </c>
      <c r="C85" s="253" t="s">
        <v>531</v>
      </c>
      <c r="D85" s="253" t="s">
        <v>664</v>
      </c>
      <c r="E85" s="253" t="s">
        <v>544</v>
      </c>
      <c r="F85" s="253" t="s">
        <v>665</v>
      </c>
      <c r="G85" s="253" t="s">
        <v>1225</v>
      </c>
      <c r="H85" s="253" t="s">
        <v>1226</v>
      </c>
      <c r="I85" s="253" t="s">
        <v>1227</v>
      </c>
      <c r="J85" s="253" t="s">
        <v>1228</v>
      </c>
      <c r="K85" s="253" t="s">
        <v>1227</v>
      </c>
      <c r="L85" s="254">
        <v>421917176673</v>
      </c>
      <c r="M85" s="253" t="s">
        <v>1229</v>
      </c>
      <c r="N85" s="253"/>
      <c r="O85" s="253"/>
      <c r="P85" s="253"/>
      <c r="R85" s="245" t="str">
        <f t="shared" si="2"/>
        <v>30811406</v>
      </c>
    </row>
    <row r="86" spans="1:18">
      <c r="A86" s="252" t="s">
        <v>1230</v>
      </c>
      <c r="B86" s="253" t="s">
        <v>1231</v>
      </c>
      <c r="C86" s="253" t="s">
        <v>531</v>
      </c>
      <c r="D86" s="253" t="s">
        <v>1232</v>
      </c>
      <c r="E86" s="253" t="s">
        <v>1022</v>
      </c>
      <c r="F86" s="253" t="s">
        <v>1233</v>
      </c>
      <c r="G86" s="253" t="s">
        <v>1234</v>
      </c>
      <c r="H86" s="253" t="s">
        <v>1235</v>
      </c>
      <c r="I86" s="253" t="s">
        <v>1236</v>
      </c>
      <c r="J86" s="253" t="s">
        <v>538</v>
      </c>
      <c r="K86" s="253" t="s">
        <v>1236</v>
      </c>
      <c r="L86" s="254">
        <v>421918648073</v>
      </c>
      <c r="M86" s="253" t="s">
        <v>1237</v>
      </c>
      <c r="N86" s="253"/>
      <c r="O86" s="253"/>
      <c r="P86" s="253"/>
      <c r="R86" s="245" t="str">
        <f t="shared" si="2"/>
        <v>53007344</v>
      </c>
    </row>
    <row r="87" spans="1:18">
      <c r="A87" s="252" t="s">
        <v>1238</v>
      </c>
      <c r="B87" s="253" t="s">
        <v>1239</v>
      </c>
      <c r="C87" s="253" t="s">
        <v>531</v>
      </c>
      <c r="D87" s="253" t="s">
        <v>1240</v>
      </c>
      <c r="E87" s="253" t="s">
        <v>555</v>
      </c>
      <c r="F87" s="253" t="s">
        <v>556</v>
      </c>
      <c r="G87" s="253" t="s">
        <v>1241</v>
      </c>
      <c r="H87" s="253" t="s">
        <v>1242</v>
      </c>
      <c r="I87" s="253" t="s">
        <v>1243</v>
      </c>
      <c r="J87" s="253" t="s">
        <v>549</v>
      </c>
      <c r="K87" s="253" t="s">
        <v>1243</v>
      </c>
      <c r="L87" s="254">
        <v>421905700790</v>
      </c>
      <c r="M87" s="253" t="s">
        <v>1244</v>
      </c>
      <c r="N87" s="253"/>
      <c r="O87" s="253"/>
      <c r="P87" s="253"/>
      <c r="R87" s="245" t="str">
        <f t="shared" si="2"/>
        <v>35538015</v>
      </c>
    </row>
    <row r="88" spans="1:18">
      <c r="A88" s="252" t="s">
        <v>1245</v>
      </c>
      <c r="B88" s="253" t="s">
        <v>1246</v>
      </c>
      <c r="C88" s="253" t="s">
        <v>531</v>
      </c>
      <c r="D88" s="253" t="s">
        <v>970</v>
      </c>
      <c r="E88" s="253" t="s">
        <v>565</v>
      </c>
      <c r="F88" s="253" t="s">
        <v>971</v>
      </c>
      <c r="G88" s="253" t="s">
        <v>1247</v>
      </c>
      <c r="H88" s="253" t="s">
        <v>1248</v>
      </c>
      <c r="I88" s="253" t="s">
        <v>1249</v>
      </c>
      <c r="J88" s="253" t="s">
        <v>538</v>
      </c>
      <c r="K88" s="253" t="s">
        <v>1250</v>
      </c>
      <c r="L88" s="254">
        <v>421918737877</v>
      </c>
      <c r="M88" s="253" t="s">
        <v>1251</v>
      </c>
      <c r="N88" s="253"/>
      <c r="O88" s="253"/>
      <c r="P88" s="253"/>
      <c r="R88" s="245" t="str">
        <f t="shared" si="2"/>
        <v>00585319</v>
      </c>
    </row>
    <row r="89" spans="1:18">
      <c r="A89" s="252" t="s">
        <v>1252</v>
      </c>
      <c r="B89" s="253" t="s">
        <v>1253</v>
      </c>
      <c r="C89" s="253" t="s">
        <v>531</v>
      </c>
      <c r="D89" s="253" t="s">
        <v>1254</v>
      </c>
      <c r="E89" s="253" t="s">
        <v>544</v>
      </c>
      <c r="F89" s="253" t="s">
        <v>665</v>
      </c>
      <c r="G89" s="253" t="s">
        <v>1255</v>
      </c>
      <c r="H89" s="253" t="s">
        <v>1256</v>
      </c>
      <c r="I89" s="253" t="s">
        <v>1257</v>
      </c>
      <c r="J89" s="253" t="s">
        <v>549</v>
      </c>
      <c r="K89" s="253" t="s">
        <v>1257</v>
      </c>
      <c r="L89" s="254">
        <v>421903422249</v>
      </c>
      <c r="M89" s="253" t="s">
        <v>1258</v>
      </c>
      <c r="N89" s="253"/>
      <c r="O89" s="253"/>
      <c r="P89" s="253"/>
      <c r="R89" s="245" t="str">
        <f t="shared" si="2"/>
        <v>42132690</v>
      </c>
    </row>
    <row r="90" spans="1:18">
      <c r="A90" s="252" t="s">
        <v>1259</v>
      </c>
      <c r="B90" s="253" t="s">
        <v>1260</v>
      </c>
      <c r="C90" s="253" t="s">
        <v>531</v>
      </c>
      <c r="D90" s="253" t="s">
        <v>1261</v>
      </c>
      <c r="E90" s="253" t="s">
        <v>565</v>
      </c>
      <c r="F90" s="253" t="s">
        <v>1262</v>
      </c>
      <c r="G90" s="253" t="s">
        <v>1263</v>
      </c>
      <c r="H90" s="253" t="s">
        <v>1264</v>
      </c>
      <c r="I90" s="253" t="s">
        <v>1265</v>
      </c>
      <c r="J90" s="253" t="s">
        <v>538</v>
      </c>
      <c r="K90" s="253" t="s">
        <v>1266</v>
      </c>
      <c r="L90" s="254">
        <v>421905641479</v>
      </c>
      <c r="M90" s="253" t="s">
        <v>1267</v>
      </c>
      <c r="N90" s="253"/>
      <c r="O90" s="253"/>
      <c r="P90" s="253"/>
      <c r="R90" s="245" t="str">
        <f t="shared" si="2"/>
        <v>50671669</v>
      </c>
    </row>
    <row r="91" spans="1:18">
      <c r="A91" s="252"/>
      <c r="B91" s="253"/>
      <c r="C91" s="253"/>
      <c r="D91" s="253"/>
      <c r="E91" s="253"/>
      <c r="F91" s="253"/>
      <c r="G91" s="253"/>
      <c r="H91" s="253"/>
      <c r="I91" s="253"/>
      <c r="J91" s="253"/>
      <c r="K91" s="253"/>
      <c r="L91" s="254"/>
      <c r="M91" s="253"/>
      <c r="N91" s="253"/>
      <c r="O91" s="253"/>
      <c r="P91" s="253"/>
      <c r="R91" s="245">
        <f t="shared" si="2"/>
        <v>0</v>
      </c>
    </row>
    <row r="92" spans="1:18">
      <c r="A92" s="252"/>
      <c r="B92" s="253"/>
      <c r="C92" s="253"/>
      <c r="D92" s="253"/>
      <c r="E92" s="253"/>
      <c r="F92" s="253"/>
      <c r="G92" s="253"/>
      <c r="H92" s="253"/>
      <c r="I92" s="253"/>
      <c r="J92" s="253"/>
      <c r="K92" s="253"/>
      <c r="L92" s="254"/>
      <c r="M92" s="253"/>
      <c r="N92" s="253"/>
      <c r="O92" s="253"/>
      <c r="P92" s="253"/>
      <c r="R92" s="245">
        <f t="shared" si="2"/>
        <v>0</v>
      </c>
    </row>
    <row r="93" spans="1:18">
      <c r="A93" s="252"/>
      <c r="B93" s="253"/>
      <c r="C93" s="253"/>
      <c r="D93" s="253"/>
      <c r="E93" s="253"/>
      <c r="F93" s="253"/>
      <c r="G93" s="253"/>
      <c r="H93" s="253"/>
      <c r="I93" s="253"/>
      <c r="J93" s="253"/>
      <c r="K93" s="253"/>
      <c r="L93" s="254"/>
      <c r="M93" s="253"/>
      <c r="N93" s="253"/>
      <c r="O93" s="253"/>
      <c r="P93" s="253"/>
      <c r="R93" s="245">
        <f t="shared" si="2"/>
        <v>0</v>
      </c>
    </row>
  </sheetData>
  <sheetProtection sheet="1" objects="1" scenarios="1"/>
  <pageMargins left="0.7" right="0.7" top="0.75" bottom="0.75" header="0.511811023622047" footer="0.511811023622047"/>
  <pageSetup paperSize="9" orientation="portrait" horizontalDpi="300" verticalDpi="300"/>
</worksheet>
</file>

<file path=xl/worksheets/sheet7.xml><?xml version="1.0" encoding="utf-8"?>
<worksheet xmlns="http://schemas.openxmlformats.org/spreadsheetml/2006/main" xmlns:r="http://schemas.openxmlformats.org/officeDocument/2006/relationships">
  <dimension ref="A1:N796"/>
  <sheetViews>
    <sheetView zoomScale="110" zoomScaleNormal="110" workbookViewId="0">
      <pane ySplit="1" topLeftCell="A2" activePane="bottomLeft" state="frozen"/>
      <selection pane="bottomLeft" activeCell="A2" sqref="A2"/>
    </sheetView>
  </sheetViews>
  <sheetFormatPr defaultColWidth="9.140625" defaultRowHeight="11.25"/>
  <cols>
    <col min="1" max="1" width="11.85546875" style="257" customWidth="1"/>
    <col min="2" max="2" width="47.42578125" style="258" customWidth="1"/>
    <col min="3" max="3" width="49.85546875" style="258" customWidth="1"/>
    <col min="4" max="4" width="11.5703125" style="259" customWidth="1"/>
    <col min="5" max="5" width="6" style="260" customWidth="1"/>
    <col min="6" max="6" width="4.42578125" style="257" customWidth="1"/>
    <col min="7" max="8" width="5.5703125" style="258" customWidth="1"/>
    <col min="9" max="9" width="8.5703125" style="261" customWidth="1"/>
    <col min="10" max="10" width="12.5703125" style="261" customWidth="1"/>
    <col min="11" max="11" width="19.42578125" style="261" customWidth="1"/>
    <col min="12" max="13" width="13.5703125" style="261" customWidth="1"/>
    <col min="14" max="16384" width="9.140625" style="261"/>
  </cols>
  <sheetData>
    <row r="1" spans="1:14" s="266" customFormat="1" ht="22.5">
      <c r="A1" s="262" t="s">
        <v>513</v>
      </c>
      <c r="B1" s="263" t="s">
        <v>348</v>
      </c>
      <c r="C1" s="263" t="s">
        <v>1268</v>
      </c>
      <c r="D1" s="264" t="s">
        <v>1269</v>
      </c>
      <c r="E1" s="265" t="s">
        <v>1270</v>
      </c>
      <c r="F1" s="262" t="s">
        <v>372</v>
      </c>
      <c r="G1" s="262" t="s">
        <v>351</v>
      </c>
      <c r="H1" s="262" t="s">
        <v>1271</v>
      </c>
      <c r="I1" s="262" t="s">
        <v>1272</v>
      </c>
      <c r="J1" s="262" t="s">
        <v>1273</v>
      </c>
      <c r="K1" s="262" t="s">
        <v>1274</v>
      </c>
      <c r="L1" s="262" t="s">
        <v>1275</v>
      </c>
      <c r="M1" s="262" t="s">
        <v>1276</v>
      </c>
      <c r="N1" s="262" t="s">
        <v>1277</v>
      </c>
    </row>
    <row r="2" spans="1:14">
      <c r="A2" s="246" t="s">
        <v>529</v>
      </c>
      <c r="B2" s="267" t="str">
        <f>VLOOKUP(A2,Adr!A:B,2,FALSE())</f>
        <v>Deaflympijský výbor Slovenska</v>
      </c>
      <c r="C2" s="268" t="s">
        <v>1278</v>
      </c>
      <c r="D2" s="269">
        <v>321902</v>
      </c>
      <c r="E2" s="270">
        <v>0</v>
      </c>
      <c r="F2" s="271" t="s">
        <v>379</v>
      </c>
      <c r="G2" s="268" t="s">
        <v>357</v>
      </c>
      <c r="H2" s="268" t="s">
        <v>1279</v>
      </c>
      <c r="I2" s="272" t="str">
        <f t="shared" ref="I2:I65" si="0">A2&amp;F2</f>
        <v>42254388c</v>
      </c>
      <c r="J2" s="273" t="str">
        <f t="shared" ref="J2:J65" si="1">A2&amp;G2</f>
        <v>42254388026 03</v>
      </c>
      <c r="K2" s="274"/>
      <c r="L2" s="273" t="str">
        <f t="shared" ref="L2:L65" si="2">A2&amp;G2&amp;H2</f>
        <v>42254388026 03B</v>
      </c>
      <c r="M2" s="274" t="str">
        <f t="shared" ref="M2:M65" si="3">B2&amp;F2&amp;H2&amp;C2</f>
        <v>Deaflympijský výbor SlovenskacBzabezpečenie činnosti a úloh v roku 2025</v>
      </c>
      <c r="N2" s="261" t="str">
        <f t="shared" ref="N2:N65" si="4">+I2&amp;H2</f>
        <v>42254388cB</v>
      </c>
    </row>
    <row r="3" spans="1:14">
      <c r="A3" s="275" t="s">
        <v>529</v>
      </c>
      <c r="B3" s="267" t="str">
        <f>VLOOKUP(A3,Adr!A:B,2,FALSE())</f>
        <v>Deaflympijský výbor Slovenska</v>
      </c>
      <c r="C3" s="268" t="s">
        <v>1280</v>
      </c>
      <c r="D3" s="269">
        <v>10000</v>
      </c>
      <c r="E3" s="276">
        <v>0</v>
      </c>
      <c r="F3" s="271" t="s">
        <v>381</v>
      </c>
      <c r="G3" s="268" t="s">
        <v>357</v>
      </c>
      <c r="H3" s="268" t="s">
        <v>1279</v>
      </c>
      <c r="I3" s="272" t="str">
        <f t="shared" si="0"/>
        <v>42254388d</v>
      </c>
      <c r="J3" s="273" t="str">
        <f t="shared" si="1"/>
        <v>42254388026 03</v>
      </c>
      <c r="K3" s="274"/>
      <c r="L3" s="273" t="str">
        <f t="shared" si="2"/>
        <v>42254388026 03B</v>
      </c>
      <c r="M3" s="274" t="str">
        <f t="shared" si="3"/>
        <v>Deaflympijský výbor SlovenskadBAntušeková Adela</v>
      </c>
      <c r="N3" s="261" t="str">
        <f t="shared" si="4"/>
        <v>42254388dB</v>
      </c>
    </row>
    <row r="4" spans="1:14">
      <c r="A4" s="238" t="s">
        <v>529</v>
      </c>
      <c r="B4" s="267" t="str">
        <f>VLOOKUP(A4,Adr!A:B,2,FALSE())</f>
        <v>Deaflympijský výbor Slovenska</v>
      </c>
      <c r="C4" s="277" t="s">
        <v>1281</v>
      </c>
      <c r="D4" s="278">
        <v>20000</v>
      </c>
      <c r="E4" s="270">
        <v>0</v>
      </c>
      <c r="F4" s="271" t="s">
        <v>381</v>
      </c>
      <c r="G4" s="268" t="s">
        <v>357</v>
      </c>
      <c r="H4" s="268" t="s">
        <v>1279</v>
      </c>
      <c r="I4" s="272" t="str">
        <f t="shared" si="0"/>
        <v>42254388d</v>
      </c>
      <c r="J4" s="273" t="str">
        <f t="shared" si="1"/>
        <v>42254388026 03</v>
      </c>
      <c r="K4" s="274"/>
      <c r="L4" s="273" t="str">
        <f t="shared" si="2"/>
        <v>42254388026 03B</v>
      </c>
      <c r="M4" s="274" t="str">
        <f t="shared" si="3"/>
        <v>Deaflympijský výbor SlovenskadBAntušeková Martina</v>
      </c>
      <c r="N4" s="261" t="str">
        <f t="shared" si="4"/>
        <v>42254388dB</v>
      </c>
    </row>
    <row r="5" spans="1:14">
      <c r="A5" s="279" t="s">
        <v>529</v>
      </c>
      <c r="B5" s="267" t="str">
        <f>VLOOKUP(A5,Adr!A:B,2,FALSE())</f>
        <v>Deaflympijský výbor Slovenska</v>
      </c>
      <c r="C5" s="277" t="s">
        <v>1282</v>
      </c>
      <c r="D5" s="278">
        <v>27500</v>
      </c>
      <c r="E5" s="276">
        <v>0</v>
      </c>
      <c r="F5" s="271" t="s">
        <v>381</v>
      </c>
      <c r="G5" s="268" t="s">
        <v>357</v>
      </c>
      <c r="H5" s="268" t="s">
        <v>1279</v>
      </c>
      <c r="I5" s="272" t="str">
        <f t="shared" si="0"/>
        <v>42254388d</v>
      </c>
      <c r="J5" s="273" t="str">
        <f t="shared" si="1"/>
        <v>42254388026 03</v>
      </c>
      <c r="K5" s="274"/>
      <c r="L5" s="273" t="str">
        <f t="shared" si="2"/>
        <v>42254388026 03B</v>
      </c>
      <c r="M5" s="274" t="str">
        <f t="shared" si="3"/>
        <v>Deaflympijský výbor SlovenskadBBirošová Tereza</v>
      </c>
      <c r="N5" s="261" t="str">
        <f t="shared" si="4"/>
        <v>42254388dB</v>
      </c>
    </row>
    <row r="6" spans="1:14">
      <c r="A6" s="279" t="s">
        <v>529</v>
      </c>
      <c r="B6" s="267" t="str">
        <f>VLOOKUP(A6,Adr!A:B,2,FALSE())</f>
        <v>Deaflympijský výbor Slovenska</v>
      </c>
      <c r="C6" s="277" t="s">
        <v>1283</v>
      </c>
      <c r="D6" s="278">
        <v>17500</v>
      </c>
      <c r="E6" s="270">
        <v>0</v>
      </c>
      <c r="F6" s="271" t="s">
        <v>381</v>
      </c>
      <c r="G6" s="268" t="s">
        <v>357</v>
      </c>
      <c r="H6" s="268" t="s">
        <v>1279</v>
      </c>
      <c r="I6" s="272" t="str">
        <f t="shared" si="0"/>
        <v>42254388d</v>
      </c>
      <c r="J6" s="273" t="str">
        <f t="shared" si="1"/>
        <v>42254388026 03</v>
      </c>
      <c r="K6" s="274"/>
      <c r="L6" s="273" t="str">
        <f t="shared" si="2"/>
        <v>42254388026 03B</v>
      </c>
      <c r="M6" s="274" t="str">
        <f t="shared" si="3"/>
        <v>Deaflympijský výbor SlovenskadBDebnár Šimon</v>
      </c>
      <c r="N6" s="261" t="str">
        <f t="shared" si="4"/>
        <v>42254388dB</v>
      </c>
    </row>
    <row r="7" spans="1:14">
      <c r="A7" s="271" t="s">
        <v>529</v>
      </c>
      <c r="B7" s="267" t="str">
        <f>VLOOKUP(A7,Adr!A:B,2,FALSE())</f>
        <v>Deaflympijský výbor Slovenska</v>
      </c>
      <c r="C7" s="280" t="s">
        <v>1284</v>
      </c>
      <c r="D7" s="281">
        <v>45000</v>
      </c>
      <c r="E7" s="276">
        <v>0</v>
      </c>
      <c r="F7" s="271" t="s">
        <v>381</v>
      </c>
      <c r="G7" s="268" t="s">
        <v>357</v>
      </c>
      <c r="H7" s="268" t="s">
        <v>1279</v>
      </c>
      <c r="I7" s="272" t="str">
        <f t="shared" si="0"/>
        <v>42254388d</v>
      </c>
      <c r="J7" s="273" t="str">
        <f t="shared" si="1"/>
        <v>42254388026 03</v>
      </c>
      <c r="K7" s="274"/>
      <c r="L7" s="273" t="str">
        <f t="shared" si="2"/>
        <v>42254388026 03B</v>
      </c>
      <c r="M7" s="274" t="str">
        <f t="shared" si="3"/>
        <v>Deaflympijský výbor SlovenskadBĎuriš Matúš</v>
      </c>
      <c r="N7" s="261" t="str">
        <f t="shared" si="4"/>
        <v>42254388dB</v>
      </c>
    </row>
    <row r="8" spans="1:14">
      <c r="A8" s="271" t="s">
        <v>529</v>
      </c>
      <c r="B8" s="267" t="str">
        <f>VLOOKUP(A8,Adr!A:B,2,FALSE())</f>
        <v>Deaflympijský výbor Slovenska</v>
      </c>
      <c r="C8" s="280" t="s">
        <v>1285</v>
      </c>
      <c r="D8" s="281">
        <v>20000</v>
      </c>
      <c r="E8" s="270">
        <v>0</v>
      </c>
      <c r="F8" s="271" t="s">
        <v>381</v>
      </c>
      <c r="G8" s="268" t="s">
        <v>357</v>
      </c>
      <c r="H8" s="268" t="s">
        <v>1279</v>
      </c>
      <c r="I8" s="272" t="str">
        <f t="shared" si="0"/>
        <v>42254388d</v>
      </c>
      <c r="J8" s="273" t="str">
        <f t="shared" si="1"/>
        <v>42254388026 03</v>
      </c>
      <c r="K8" s="274"/>
      <c r="L8" s="273" t="str">
        <f t="shared" si="2"/>
        <v>42254388026 03B</v>
      </c>
      <c r="M8" s="274" t="str">
        <f t="shared" si="3"/>
        <v>Deaflympijský výbor SlovenskadBJánošíková Jana</v>
      </c>
      <c r="N8" s="261" t="str">
        <f t="shared" si="4"/>
        <v>42254388dB</v>
      </c>
    </row>
    <row r="9" spans="1:14">
      <c r="A9" s="271" t="s">
        <v>529</v>
      </c>
      <c r="B9" s="267" t="str">
        <f>VLOOKUP(A9,Adr!A:B,2,FALSE())</f>
        <v>Deaflympijský výbor Slovenska</v>
      </c>
      <c r="C9" s="280" t="s">
        <v>1286</v>
      </c>
      <c r="D9" s="281">
        <v>32500</v>
      </c>
      <c r="E9" s="276">
        <v>0</v>
      </c>
      <c r="F9" s="271" t="s">
        <v>381</v>
      </c>
      <c r="G9" s="268" t="s">
        <v>357</v>
      </c>
      <c r="H9" s="268" t="s">
        <v>1279</v>
      </c>
      <c r="I9" s="272" t="str">
        <f t="shared" si="0"/>
        <v>42254388d</v>
      </c>
      <c r="J9" s="273" t="str">
        <f t="shared" si="1"/>
        <v>42254388026 03</v>
      </c>
      <c r="K9" s="274"/>
      <c r="L9" s="273" t="str">
        <f t="shared" si="2"/>
        <v>42254388026 03B</v>
      </c>
      <c r="M9" s="274" t="str">
        <f t="shared" si="3"/>
        <v>Deaflympijský výbor SlovenskadBJelínek Rastislav</v>
      </c>
      <c r="N9" s="261" t="str">
        <f t="shared" si="4"/>
        <v>42254388dB</v>
      </c>
    </row>
    <row r="10" spans="1:14">
      <c r="A10" s="271" t="s">
        <v>529</v>
      </c>
      <c r="B10" s="267" t="str">
        <f>VLOOKUP(A10,Adr!A:B,2,FALSE())</f>
        <v>Deaflympijský výbor Slovenska</v>
      </c>
      <c r="C10" s="282" t="s">
        <v>1287</v>
      </c>
      <c r="D10" s="269">
        <v>50000</v>
      </c>
      <c r="E10" s="270">
        <v>0</v>
      </c>
      <c r="F10" s="271" t="s">
        <v>381</v>
      </c>
      <c r="G10" s="268" t="s">
        <v>357</v>
      </c>
      <c r="H10" s="268" t="s">
        <v>1279</v>
      </c>
      <c r="I10" s="272" t="str">
        <f t="shared" si="0"/>
        <v>42254388d</v>
      </c>
      <c r="J10" s="273" t="str">
        <f t="shared" si="1"/>
        <v>42254388026 03</v>
      </c>
      <c r="K10" s="274"/>
      <c r="L10" s="273" t="str">
        <f t="shared" si="2"/>
        <v>42254388026 03B</v>
      </c>
      <c r="M10" s="274" t="str">
        <f t="shared" si="3"/>
        <v>Deaflympijský výbor SlovenskadBKeinath Thomas</v>
      </c>
      <c r="N10" s="261" t="str">
        <f t="shared" si="4"/>
        <v>42254388dB</v>
      </c>
    </row>
    <row r="11" spans="1:14">
      <c r="A11" s="271" t="s">
        <v>529</v>
      </c>
      <c r="B11" s="267" t="str">
        <f>VLOOKUP(A11,Adr!A:B,2,FALSE())</f>
        <v>Deaflympijský výbor Slovenska</v>
      </c>
      <c r="C11" s="280" t="s">
        <v>1288</v>
      </c>
      <c r="D11" s="281">
        <v>40000</v>
      </c>
      <c r="E11" s="276">
        <v>0</v>
      </c>
      <c r="F11" s="271" t="s">
        <v>381</v>
      </c>
      <c r="G11" s="268" t="s">
        <v>357</v>
      </c>
      <c r="H11" s="268" t="s">
        <v>1279</v>
      </c>
      <c r="I11" s="272" t="str">
        <f t="shared" si="0"/>
        <v>42254388d</v>
      </c>
      <c r="J11" s="273" t="str">
        <f t="shared" si="1"/>
        <v>42254388026 03</v>
      </c>
      <c r="K11" s="274"/>
      <c r="L11" s="273" t="str">
        <f t="shared" si="2"/>
        <v>42254388026 03B</v>
      </c>
      <c r="M11" s="274" t="str">
        <f t="shared" si="3"/>
        <v>Deaflympijský výbor SlovenskadBKrištofičová Ivana</v>
      </c>
      <c r="N11" s="261" t="str">
        <f t="shared" si="4"/>
        <v>42254388dB</v>
      </c>
    </row>
    <row r="12" spans="1:14">
      <c r="A12" s="279" t="s">
        <v>529</v>
      </c>
      <c r="B12" s="267" t="str">
        <f>VLOOKUP(A12,Adr!A:B,2,FALSE())</f>
        <v>Deaflympijský výbor Slovenska</v>
      </c>
      <c r="C12" s="277" t="s">
        <v>1289</v>
      </c>
      <c r="D12" s="278">
        <v>20000</v>
      </c>
      <c r="E12" s="270">
        <v>0</v>
      </c>
      <c r="F12" s="271" t="s">
        <v>381</v>
      </c>
      <c r="G12" s="268" t="s">
        <v>357</v>
      </c>
      <c r="H12" s="268" t="s">
        <v>1279</v>
      </c>
      <c r="I12" s="272" t="str">
        <f t="shared" si="0"/>
        <v>42254388d</v>
      </c>
      <c r="J12" s="273" t="str">
        <f t="shared" si="1"/>
        <v>42254388026 03</v>
      </c>
      <c r="K12" s="274"/>
      <c r="L12" s="273" t="str">
        <f t="shared" si="2"/>
        <v>42254388026 03B</v>
      </c>
      <c r="M12" s="274" t="str">
        <f t="shared" si="3"/>
        <v>Deaflympijský výbor SlovenskadBLepótová Amália</v>
      </c>
      <c r="N12" s="261" t="str">
        <f t="shared" si="4"/>
        <v>42254388dB</v>
      </c>
    </row>
    <row r="13" spans="1:14">
      <c r="A13" s="271" t="s">
        <v>529</v>
      </c>
      <c r="B13" s="267" t="str">
        <f>VLOOKUP(A13,Adr!A:B,2,FALSE())</f>
        <v>Deaflympijský výbor Slovenska</v>
      </c>
      <c r="C13" s="280" t="s">
        <v>1290</v>
      </c>
      <c r="D13" s="281">
        <v>50000</v>
      </c>
      <c r="E13" s="276">
        <v>0</v>
      </c>
      <c r="F13" s="271" t="s">
        <v>381</v>
      </c>
      <c r="G13" s="268" t="s">
        <v>357</v>
      </c>
      <c r="H13" s="268" t="s">
        <v>1279</v>
      </c>
      <c r="I13" s="272" t="str">
        <f t="shared" si="0"/>
        <v>42254388d</v>
      </c>
      <c r="J13" s="273" t="str">
        <f t="shared" si="1"/>
        <v>42254388026 03</v>
      </c>
      <c r="K13" s="274"/>
      <c r="L13" s="273" t="str">
        <f t="shared" si="2"/>
        <v>42254388026 03B</v>
      </c>
      <c r="M13" s="274" t="str">
        <f t="shared" si="3"/>
        <v>Deaflympijský výbor SlovenskadBNovotná Eva</v>
      </c>
      <c r="N13" s="261" t="str">
        <f t="shared" si="4"/>
        <v>42254388dB</v>
      </c>
    </row>
    <row r="14" spans="1:14">
      <c r="A14" s="275" t="s">
        <v>529</v>
      </c>
      <c r="B14" s="267" t="str">
        <f>VLOOKUP(A14,Adr!A:B,2,FALSE())</f>
        <v>Deaflympijský výbor Slovenska</v>
      </c>
      <c r="C14" s="280" t="s">
        <v>1291</v>
      </c>
      <c r="D14" s="278">
        <v>35000</v>
      </c>
      <c r="E14" s="270">
        <v>0</v>
      </c>
      <c r="F14" s="271" t="s">
        <v>381</v>
      </c>
      <c r="G14" s="268" t="s">
        <v>357</v>
      </c>
      <c r="H14" s="268" t="s">
        <v>1279</v>
      </c>
      <c r="I14" s="272" t="str">
        <f t="shared" si="0"/>
        <v>42254388d</v>
      </c>
      <c r="J14" s="273" t="str">
        <f t="shared" si="1"/>
        <v>42254388026 03</v>
      </c>
      <c r="K14" s="274"/>
      <c r="L14" s="273" t="str">
        <f t="shared" si="2"/>
        <v>42254388026 03B</v>
      </c>
      <c r="M14" s="274" t="str">
        <f t="shared" si="3"/>
        <v>Deaflympijský výbor SlovenskadBPristač Dávid</v>
      </c>
      <c r="N14" s="261" t="str">
        <f t="shared" si="4"/>
        <v>42254388dB</v>
      </c>
    </row>
    <row r="15" spans="1:14">
      <c r="A15" s="275" t="s">
        <v>529</v>
      </c>
      <c r="B15" s="267" t="str">
        <f>VLOOKUP(A15,Adr!A:B,2,FALSE())</f>
        <v>Deaflympijský výbor Slovenska</v>
      </c>
      <c r="C15" s="268" t="s">
        <v>1292</v>
      </c>
      <c r="D15" s="281">
        <v>26200</v>
      </c>
      <c r="E15" s="276">
        <v>0</v>
      </c>
      <c r="F15" s="271" t="s">
        <v>381</v>
      </c>
      <c r="G15" s="268" t="s">
        <v>357</v>
      </c>
      <c r="H15" s="268" t="s">
        <v>1279</v>
      </c>
      <c r="I15" s="272" t="str">
        <f t="shared" si="0"/>
        <v>42254388d</v>
      </c>
      <c r="J15" s="273" t="str">
        <f t="shared" si="1"/>
        <v>42254388026 03</v>
      </c>
      <c r="K15" s="274"/>
      <c r="L15" s="273" t="str">
        <f t="shared" si="2"/>
        <v>42254388026 03B</v>
      </c>
      <c r="M15" s="274" t="str">
        <f t="shared" si="3"/>
        <v>Deaflympijský výbor SlovenskadBTutura Marek</v>
      </c>
      <c r="N15" s="261" t="str">
        <f t="shared" si="4"/>
        <v>42254388dB</v>
      </c>
    </row>
    <row r="16" spans="1:14">
      <c r="A16" s="271" t="s">
        <v>529</v>
      </c>
      <c r="B16" s="267" t="str">
        <f>VLOOKUP(A16,Adr!A:B,2,FALSE())</f>
        <v>Deaflympijský výbor Slovenska</v>
      </c>
      <c r="C16" s="280" t="s">
        <v>1293</v>
      </c>
      <c r="D16" s="281">
        <v>15000</v>
      </c>
      <c r="E16" s="270">
        <v>0</v>
      </c>
      <c r="F16" s="271" t="s">
        <v>381</v>
      </c>
      <c r="G16" s="268" t="s">
        <v>357</v>
      </c>
      <c r="H16" s="268" t="s">
        <v>1279</v>
      </c>
      <c r="I16" s="272" t="str">
        <f t="shared" si="0"/>
        <v>42254388d</v>
      </c>
      <c r="J16" s="273" t="str">
        <f t="shared" si="1"/>
        <v>42254388026 03</v>
      </c>
      <c r="K16" s="274"/>
      <c r="L16" s="273" t="str">
        <f t="shared" si="2"/>
        <v>42254388026 03B</v>
      </c>
      <c r="M16" s="274" t="str">
        <f t="shared" si="3"/>
        <v>Deaflympijský výbor SlovenskadBVaco Marek</v>
      </c>
      <c r="N16" s="261" t="str">
        <f t="shared" si="4"/>
        <v>42254388dB</v>
      </c>
    </row>
    <row r="17" spans="1:14">
      <c r="A17" s="238" t="s">
        <v>541</v>
      </c>
      <c r="B17" s="267" t="str">
        <f>VLOOKUP(A17,Adr!A:B,2,FALSE())</f>
        <v>Klub slovenských turistov</v>
      </c>
      <c r="C17" s="268" t="s">
        <v>1294</v>
      </c>
      <c r="D17" s="269">
        <v>50000</v>
      </c>
      <c r="E17" s="276">
        <v>0</v>
      </c>
      <c r="F17" s="271" t="s">
        <v>385</v>
      </c>
      <c r="G17" s="268" t="s">
        <v>353</v>
      </c>
      <c r="H17" s="268" t="s">
        <v>1279</v>
      </c>
      <c r="I17" s="272" t="str">
        <f t="shared" si="0"/>
        <v>00688312f</v>
      </c>
      <c r="J17" s="273" t="str">
        <f t="shared" si="1"/>
        <v>00688312026 01</v>
      </c>
      <c r="K17" s="274"/>
      <c r="L17" s="273" t="str">
        <f t="shared" si="2"/>
        <v>00688312026 01B</v>
      </c>
      <c r="M17" s="274" t="str">
        <f t="shared" si="3"/>
        <v>Klub slovenských turistovfBznačenie turistických trás</v>
      </c>
      <c r="N17" s="261" t="str">
        <f t="shared" si="4"/>
        <v>00688312fB</v>
      </c>
    </row>
    <row r="18" spans="1:14">
      <c r="A18" s="271" t="s">
        <v>552</v>
      </c>
      <c r="B18" s="267" t="str">
        <f>VLOOKUP(A18,Adr!A:B,2,FALSE())</f>
        <v>Maratónsky klub Košice</v>
      </c>
      <c r="C18" s="280" t="s">
        <v>1295</v>
      </c>
      <c r="D18" s="281">
        <v>60000</v>
      </c>
      <c r="E18" s="270">
        <v>0</v>
      </c>
      <c r="F18" s="271" t="s">
        <v>383</v>
      </c>
      <c r="G18" s="268" t="s">
        <v>357</v>
      </c>
      <c r="H18" s="268" t="s">
        <v>1279</v>
      </c>
      <c r="I18" s="272" t="str">
        <f t="shared" si="0"/>
        <v>00595209e</v>
      </c>
      <c r="J18" s="273" t="str">
        <f t="shared" si="1"/>
        <v>00595209026 03</v>
      </c>
      <c r="K18" s="274"/>
      <c r="L18" s="273" t="str">
        <f t="shared" si="2"/>
        <v>00595209026 03B</v>
      </c>
      <c r="M18" s="274" t="str">
        <f t="shared" si="3"/>
        <v>Maratónsky klub KošiceeBMedzinárodný maratón mieru 2025</v>
      </c>
      <c r="N18" s="261" t="str">
        <f t="shared" si="4"/>
        <v>00595209eB</v>
      </c>
    </row>
    <row r="19" spans="1:14">
      <c r="A19" s="271" t="s">
        <v>562</v>
      </c>
      <c r="B19" s="267" t="str">
        <f>VLOOKUP(A19,Adr!A:B,2,FALSE())</f>
        <v>Slovenská asociácia amerického futbalu, o.z.</v>
      </c>
      <c r="C19" s="283" t="s">
        <v>1296</v>
      </c>
      <c r="D19" s="284">
        <v>33849</v>
      </c>
      <c r="E19" s="276">
        <v>0</v>
      </c>
      <c r="F19" s="271" t="s">
        <v>375</v>
      </c>
      <c r="G19" s="268" t="s">
        <v>355</v>
      </c>
      <c r="H19" s="268" t="s">
        <v>1279</v>
      </c>
      <c r="I19" s="272" t="str">
        <f t="shared" si="0"/>
        <v>30787009a</v>
      </c>
      <c r="J19" s="273" t="str">
        <f t="shared" si="1"/>
        <v>30787009026 02</v>
      </c>
      <c r="K19" s="274" t="s">
        <v>1297</v>
      </c>
      <c r="L19" s="273" t="str">
        <f t="shared" si="2"/>
        <v>30787009026 02B</v>
      </c>
      <c r="M19" s="274" t="str">
        <f t="shared" si="3"/>
        <v>Slovenská asociácia amerického futbalu, o.z.aBamerický futbal - bežné transfery</v>
      </c>
      <c r="N19" s="261" t="str">
        <f t="shared" si="4"/>
        <v>30787009aB</v>
      </c>
    </row>
    <row r="20" spans="1:14">
      <c r="A20" s="238" t="s">
        <v>571</v>
      </c>
      <c r="B20" s="267" t="str">
        <f>VLOOKUP(A20,Adr!A:B,2,FALSE())</f>
        <v>Slovenská asociácia boccie</v>
      </c>
      <c r="C20" s="268" t="s">
        <v>1298</v>
      </c>
      <c r="D20" s="269">
        <v>31581</v>
      </c>
      <c r="E20" s="270">
        <v>0</v>
      </c>
      <c r="F20" s="271" t="s">
        <v>375</v>
      </c>
      <c r="G20" s="268" t="s">
        <v>355</v>
      </c>
      <c r="H20" s="268" t="s">
        <v>1279</v>
      </c>
      <c r="I20" s="272" t="str">
        <f t="shared" si="0"/>
        <v>00631655a</v>
      </c>
      <c r="J20" s="273" t="str">
        <f t="shared" si="1"/>
        <v>00631655026 02</v>
      </c>
      <c r="K20" s="274" t="s">
        <v>1299</v>
      </c>
      <c r="L20" s="273" t="str">
        <f t="shared" si="2"/>
        <v>00631655026 02B</v>
      </c>
      <c r="M20" s="274" t="str">
        <f t="shared" si="3"/>
        <v>Slovenská asociácia boccieaBboccia - bežné transfery</v>
      </c>
      <c r="N20" s="261" t="str">
        <f t="shared" si="4"/>
        <v>00631655aB</v>
      </c>
    </row>
    <row r="21" spans="1:14">
      <c r="A21" s="238" t="s">
        <v>571</v>
      </c>
      <c r="B21" s="267" t="str">
        <f>VLOOKUP(A21,Adr!A:B,2,FALSE())</f>
        <v>Slovenská asociácia boccie</v>
      </c>
      <c r="C21" s="277" t="s">
        <v>1300</v>
      </c>
      <c r="D21" s="278">
        <v>31581</v>
      </c>
      <c r="E21" s="276">
        <v>0</v>
      </c>
      <c r="F21" s="271" t="s">
        <v>375</v>
      </c>
      <c r="G21" s="268" t="s">
        <v>355</v>
      </c>
      <c r="H21" s="268" t="s">
        <v>1279</v>
      </c>
      <c r="I21" s="272" t="str">
        <f t="shared" si="0"/>
        <v>00631655a</v>
      </c>
      <c r="J21" s="273" t="str">
        <f t="shared" si="1"/>
        <v>00631655026 02</v>
      </c>
      <c r="K21" s="274" t="s">
        <v>1301</v>
      </c>
      <c r="L21" s="273" t="str">
        <f t="shared" si="2"/>
        <v>00631655026 02B</v>
      </c>
      <c r="M21" s="274" t="str">
        <f t="shared" si="3"/>
        <v>Slovenská asociácia boccieaBboule lyonnaise - bežné transfery</v>
      </c>
      <c r="N21" s="261" t="str">
        <f t="shared" si="4"/>
        <v>00631655aB</v>
      </c>
    </row>
    <row r="22" spans="1:14">
      <c r="A22" s="275" t="s">
        <v>582</v>
      </c>
      <c r="B22" s="267" t="str">
        <f>VLOOKUP(A22,Adr!A:B,2,FALSE())</f>
        <v>Slovenská asociácia čínskeho wushu</v>
      </c>
      <c r="C22" s="280" t="s">
        <v>1302</v>
      </c>
      <c r="D22" s="278">
        <v>49866</v>
      </c>
      <c r="E22" s="270">
        <v>0</v>
      </c>
      <c r="F22" s="271" t="s">
        <v>375</v>
      </c>
      <c r="G22" s="268" t="s">
        <v>355</v>
      </c>
      <c r="H22" s="268" t="s">
        <v>1279</v>
      </c>
      <c r="I22" s="272" t="str">
        <f t="shared" si="0"/>
        <v>42019541a</v>
      </c>
      <c r="J22" s="273" t="str">
        <f t="shared" si="1"/>
        <v>42019541026 02</v>
      </c>
      <c r="K22" s="274" t="s">
        <v>1303</v>
      </c>
      <c r="L22" s="273" t="str">
        <f t="shared" si="2"/>
        <v>42019541026 02B</v>
      </c>
      <c r="M22" s="274" t="str">
        <f t="shared" si="3"/>
        <v>Slovenská asociácia čínskeho wushuaBwushu - bežné transfery</v>
      </c>
      <c r="N22" s="261" t="str">
        <f t="shared" si="4"/>
        <v>42019541aB</v>
      </c>
    </row>
    <row r="23" spans="1:14">
      <c r="A23" s="275" t="s">
        <v>590</v>
      </c>
      <c r="B23" s="267" t="str">
        <f>VLOOKUP(A23,Adr!A:B,2,FALSE())</f>
        <v>Slovenská Asociácia Dynamickej Streľby</v>
      </c>
      <c r="C23" s="268" t="s">
        <v>1304</v>
      </c>
      <c r="D23" s="269">
        <v>47388</v>
      </c>
      <c r="E23" s="276">
        <v>0</v>
      </c>
      <c r="F23" s="271" t="s">
        <v>375</v>
      </c>
      <c r="G23" s="268" t="s">
        <v>355</v>
      </c>
      <c r="H23" s="268" t="s">
        <v>1279</v>
      </c>
      <c r="I23" s="272" t="str">
        <f t="shared" si="0"/>
        <v>30810108a</v>
      </c>
      <c r="J23" s="273" t="str">
        <f t="shared" si="1"/>
        <v>30810108026 02</v>
      </c>
      <c r="K23" s="274" t="s">
        <v>1305</v>
      </c>
      <c r="L23" s="273" t="str">
        <f t="shared" si="2"/>
        <v>30810108026 02B</v>
      </c>
      <c r="M23" s="274" t="str">
        <f t="shared" si="3"/>
        <v>Slovenská Asociácia Dynamickej StreľbyaBdynamická streľba - bežné transfery</v>
      </c>
      <c r="N23" s="261" t="str">
        <f t="shared" si="4"/>
        <v>30810108aB</v>
      </c>
    </row>
    <row r="24" spans="1:14">
      <c r="A24" s="271" t="s">
        <v>597</v>
      </c>
      <c r="B24" s="267" t="str">
        <f>VLOOKUP(A24,Adr!A:B,2,FALSE())</f>
        <v>Slovenská asociácia fitnes, kulturistiky a silového trojboja</v>
      </c>
      <c r="C24" s="280" t="s">
        <v>1306</v>
      </c>
      <c r="D24" s="281">
        <v>822677</v>
      </c>
      <c r="E24" s="270">
        <v>0</v>
      </c>
      <c r="F24" s="271" t="s">
        <v>375</v>
      </c>
      <c r="G24" s="268" t="s">
        <v>355</v>
      </c>
      <c r="H24" s="268" t="s">
        <v>1279</v>
      </c>
      <c r="I24" s="272" t="str">
        <f t="shared" si="0"/>
        <v>30842069a</v>
      </c>
      <c r="J24" s="273" t="str">
        <f t="shared" si="1"/>
        <v>30842069026 02</v>
      </c>
      <c r="K24" s="274" t="s">
        <v>1307</v>
      </c>
      <c r="L24" s="273" t="str">
        <f t="shared" si="2"/>
        <v>30842069026 02B</v>
      </c>
      <c r="M24" s="274" t="str">
        <f t="shared" si="3"/>
        <v>Slovenská asociácia fitnes, kulturistiky a silového trojbojaaBfitnes a kulturistika - bežné transfery</v>
      </c>
      <c r="N24" s="261" t="str">
        <f t="shared" si="4"/>
        <v>30842069aB</v>
      </c>
    </row>
    <row r="25" spans="1:14">
      <c r="A25" s="275" t="s">
        <v>597</v>
      </c>
      <c r="B25" s="267" t="str">
        <f>VLOOKUP(A25,Adr!A:B,2,FALSE())</f>
        <v>Slovenská asociácia fitnes, kulturistiky a silového trojboja</v>
      </c>
      <c r="C25" s="277" t="s">
        <v>1308</v>
      </c>
      <c r="D25" s="278">
        <v>39420</v>
      </c>
      <c r="E25" s="276">
        <v>0</v>
      </c>
      <c r="F25" s="271" t="s">
        <v>375</v>
      </c>
      <c r="G25" s="268" t="s">
        <v>355</v>
      </c>
      <c r="H25" s="268" t="s">
        <v>1279</v>
      </c>
      <c r="I25" s="272" t="str">
        <f t="shared" si="0"/>
        <v>30842069a</v>
      </c>
      <c r="J25" s="273" t="str">
        <f t="shared" si="1"/>
        <v>30842069026 02</v>
      </c>
      <c r="K25" s="274" t="s">
        <v>1309</v>
      </c>
      <c r="L25" s="273" t="str">
        <f t="shared" si="2"/>
        <v>30842069026 02B</v>
      </c>
      <c r="M25" s="274" t="str">
        <f t="shared" si="3"/>
        <v>Slovenská asociácia fitnes, kulturistiky a silového trojbojaaBsilové športy - bežné transfery</v>
      </c>
      <c r="N25" s="261" t="str">
        <f t="shared" si="4"/>
        <v>30842069aB</v>
      </c>
    </row>
    <row r="26" spans="1:14">
      <c r="A26" s="275" t="s">
        <v>597</v>
      </c>
      <c r="B26" s="267" t="str">
        <f>VLOOKUP(A26,Adr!A:B,2,FALSE())</f>
        <v>Slovenská asociácia fitnes, kulturistiky a silového trojboja</v>
      </c>
      <c r="C26" s="277" t="s">
        <v>1310</v>
      </c>
      <c r="D26" s="281">
        <v>20000</v>
      </c>
      <c r="E26" s="270">
        <v>0</v>
      </c>
      <c r="F26" s="271" t="s">
        <v>381</v>
      </c>
      <c r="G26" s="268" t="s">
        <v>357</v>
      </c>
      <c r="H26" s="268" t="s">
        <v>1279</v>
      </c>
      <c r="I26" s="272" t="str">
        <f t="shared" si="0"/>
        <v>30842069d</v>
      </c>
      <c r="J26" s="273" t="str">
        <f t="shared" si="1"/>
        <v>30842069026 03</v>
      </c>
      <c r="K26" s="274"/>
      <c r="L26" s="273" t="str">
        <f t="shared" si="2"/>
        <v>30842069026 03B</v>
      </c>
      <c r="M26" s="274" t="str">
        <f t="shared" si="3"/>
        <v>Slovenská asociácia fitnes, kulturistiky a silového trojbojadBBarbier Michal</v>
      </c>
      <c r="N26" s="261" t="str">
        <f t="shared" si="4"/>
        <v>30842069dB</v>
      </c>
    </row>
    <row r="27" spans="1:14">
      <c r="A27" s="275" t="s">
        <v>597</v>
      </c>
      <c r="B27" s="267" t="str">
        <f>VLOOKUP(A27,Adr!A:B,2,FALSE())</f>
        <v>Slovenská asociácia fitnes, kulturistiky a silového trojboja</v>
      </c>
      <c r="C27" s="277" t="s">
        <v>1311</v>
      </c>
      <c r="D27" s="278">
        <v>15000</v>
      </c>
      <c r="E27" s="276">
        <v>0</v>
      </c>
      <c r="F27" s="271" t="s">
        <v>381</v>
      </c>
      <c r="G27" s="268" t="s">
        <v>357</v>
      </c>
      <c r="H27" s="268" t="s">
        <v>1279</v>
      </c>
      <c r="I27" s="272" t="str">
        <f t="shared" si="0"/>
        <v>30842069d</v>
      </c>
      <c r="J27" s="273" t="str">
        <f t="shared" si="1"/>
        <v>30842069026 03</v>
      </c>
      <c r="K27" s="274"/>
      <c r="L27" s="273" t="str">
        <f t="shared" si="2"/>
        <v>30842069026 03B</v>
      </c>
      <c r="M27" s="274" t="str">
        <f t="shared" si="3"/>
        <v>Slovenská asociácia fitnes, kulturistiky a silového trojbojadBBellák Jakub</v>
      </c>
      <c r="N27" s="261" t="str">
        <f t="shared" si="4"/>
        <v>30842069dB</v>
      </c>
    </row>
    <row r="28" spans="1:14">
      <c r="A28" s="275" t="s">
        <v>606</v>
      </c>
      <c r="B28" s="267" t="str">
        <f>VLOOKUP(A28,Adr!A:B,2,FALSE())</f>
        <v>Slovenská asociácia Frisbee</v>
      </c>
      <c r="C28" s="277" t="s">
        <v>1312</v>
      </c>
      <c r="D28" s="281">
        <v>113483</v>
      </c>
      <c r="E28" s="270">
        <v>0</v>
      </c>
      <c r="F28" s="271" t="s">
        <v>375</v>
      </c>
      <c r="G28" s="268" t="s">
        <v>355</v>
      </c>
      <c r="H28" s="268" t="s">
        <v>1279</v>
      </c>
      <c r="I28" s="272" t="str">
        <f t="shared" si="0"/>
        <v>31749852a</v>
      </c>
      <c r="J28" s="273" t="str">
        <f t="shared" si="1"/>
        <v>31749852026 02</v>
      </c>
      <c r="K28" s="274" t="s">
        <v>1313</v>
      </c>
      <c r="L28" s="273" t="str">
        <f t="shared" si="2"/>
        <v>31749852026 02B</v>
      </c>
      <c r="M28" s="274" t="str">
        <f t="shared" si="3"/>
        <v>Slovenská asociácia FrisbeeaBšporty s lietajúcim diskom - bežné transfery</v>
      </c>
      <c r="N28" s="261" t="str">
        <f t="shared" si="4"/>
        <v>31749852aB</v>
      </c>
    </row>
    <row r="29" spans="1:14">
      <c r="A29" s="238" t="s">
        <v>616</v>
      </c>
      <c r="B29" s="267" t="str">
        <f>VLOOKUP(A29,Adr!A:B,2,FALSE())</f>
        <v>Slovenská asociácia go</v>
      </c>
      <c r="C29" s="268" t="s">
        <v>1314</v>
      </c>
      <c r="D29" s="269">
        <v>31581</v>
      </c>
      <c r="E29" s="276">
        <v>0</v>
      </c>
      <c r="F29" s="271" t="s">
        <v>375</v>
      </c>
      <c r="G29" s="268" t="s">
        <v>355</v>
      </c>
      <c r="H29" s="268" t="s">
        <v>1279</v>
      </c>
      <c r="I29" s="272" t="str">
        <f t="shared" si="0"/>
        <v>30844711a</v>
      </c>
      <c r="J29" s="273" t="str">
        <f t="shared" si="1"/>
        <v>30844711026 02</v>
      </c>
      <c r="K29" s="274" t="s">
        <v>1315</v>
      </c>
      <c r="L29" s="273" t="str">
        <f t="shared" si="2"/>
        <v>30844711026 02B</v>
      </c>
      <c r="M29" s="274" t="str">
        <f t="shared" si="3"/>
        <v>Slovenská asociácia goaBgo - bežné transfery</v>
      </c>
      <c r="N29" s="261" t="str">
        <f t="shared" si="4"/>
        <v>30844711aB</v>
      </c>
    </row>
    <row r="30" spans="1:14">
      <c r="A30" s="238" t="s">
        <v>624</v>
      </c>
      <c r="B30" s="267" t="str">
        <f>VLOOKUP(A30,Adr!A:B,2,FALSE())</f>
        <v>Slovenská asociácia korfbalu</v>
      </c>
      <c r="C30" s="268" t="s">
        <v>1316</v>
      </c>
      <c r="D30" s="269">
        <v>49095</v>
      </c>
      <c r="E30" s="270">
        <v>0</v>
      </c>
      <c r="F30" s="271" t="s">
        <v>375</v>
      </c>
      <c r="G30" s="268" t="s">
        <v>355</v>
      </c>
      <c r="H30" s="268" t="s">
        <v>1279</v>
      </c>
      <c r="I30" s="272" t="str">
        <f t="shared" si="0"/>
        <v>31940668a</v>
      </c>
      <c r="J30" s="273" t="str">
        <f t="shared" si="1"/>
        <v>31940668026 02</v>
      </c>
      <c r="K30" s="274" t="s">
        <v>1317</v>
      </c>
      <c r="L30" s="273" t="str">
        <f t="shared" si="2"/>
        <v>31940668026 02B</v>
      </c>
      <c r="M30" s="274" t="str">
        <f t="shared" si="3"/>
        <v>Slovenská asociácia korfbaluaBkorfbal - bežné transfery</v>
      </c>
      <c r="N30" s="261" t="str">
        <f t="shared" si="4"/>
        <v>31940668aB</v>
      </c>
    </row>
    <row r="31" spans="1:14">
      <c r="A31" s="275" t="s">
        <v>633</v>
      </c>
      <c r="B31" s="267" t="str">
        <f>VLOOKUP(A31,Adr!A:B,2,FALSE())</f>
        <v>Slovenská asociácia motoristického športu</v>
      </c>
      <c r="C31" s="280" t="s">
        <v>1318</v>
      </c>
      <c r="D31" s="281">
        <v>617297</v>
      </c>
      <c r="E31" s="276">
        <v>0</v>
      </c>
      <c r="F31" s="271" t="s">
        <v>375</v>
      </c>
      <c r="G31" s="268" t="s">
        <v>355</v>
      </c>
      <c r="H31" s="268" t="s">
        <v>1279</v>
      </c>
      <c r="I31" s="272" t="str">
        <f t="shared" si="0"/>
        <v>31824021a</v>
      </c>
      <c r="J31" s="273" t="str">
        <f t="shared" si="1"/>
        <v>31824021026 02</v>
      </c>
      <c r="K31" s="274" t="s">
        <v>1319</v>
      </c>
      <c r="L31" s="273" t="str">
        <f t="shared" si="2"/>
        <v>31824021026 02B</v>
      </c>
      <c r="M31" s="274" t="str">
        <f t="shared" si="3"/>
        <v>Slovenská asociácia motoristického športuaBautomobilový šport - bežné transfery</v>
      </c>
      <c r="N31" s="261" t="str">
        <f t="shared" si="4"/>
        <v>31824021aB</v>
      </c>
    </row>
    <row r="32" spans="1:14">
      <c r="A32" s="275" t="s">
        <v>633</v>
      </c>
      <c r="B32" s="267" t="str">
        <f>VLOOKUP(A32,Adr!A:B,2,FALSE())</f>
        <v>Slovenská asociácia motoristického športu</v>
      </c>
      <c r="C32" s="277" t="s">
        <v>1320</v>
      </c>
      <c r="D32" s="278">
        <v>21500</v>
      </c>
      <c r="E32" s="270">
        <v>0</v>
      </c>
      <c r="F32" s="271" t="s">
        <v>375</v>
      </c>
      <c r="G32" s="268" t="s">
        <v>355</v>
      </c>
      <c r="H32" s="268" t="s">
        <v>1321</v>
      </c>
      <c r="I32" s="272" t="str">
        <f t="shared" si="0"/>
        <v>31824021a</v>
      </c>
      <c r="J32" s="273" t="str">
        <f t="shared" si="1"/>
        <v>31824021026 02</v>
      </c>
      <c r="K32" s="274" t="s">
        <v>1319</v>
      </c>
      <c r="L32" s="273" t="str">
        <f t="shared" si="2"/>
        <v>31824021026 02K</v>
      </c>
      <c r="M32" s="274" t="str">
        <f t="shared" si="3"/>
        <v>Slovenská asociácia motoristického športuaKautomobilový šport - kapitálové transfery</v>
      </c>
      <c r="N32" s="261" t="str">
        <f t="shared" si="4"/>
        <v>31824021aK</v>
      </c>
    </row>
    <row r="33" spans="1:14">
      <c r="A33" s="275" t="s">
        <v>633</v>
      </c>
      <c r="B33" s="267" t="str">
        <f>VLOOKUP(A33,Adr!A:B,2,FALSE())</f>
        <v>Slovenská asociácia motoristického športu</v>
      </c>
      <c r="C33" s="277" t="s">
        <v>1322</v>
      </c>
      <c r="D33" s="278">
        <v>10000</v>
      </c>
      <c r="E33" s="276">
        <v>0</v>
      </c>
      <c r="F33" s="271" t="s">
        <v>381</v>
      </c>
      <c r="G33" s="268" t="s">
        <v>357</v>
      </c>
      <c r="H33" s="268" t="s">
        <v>1279</v>
      </c>
      <c r="I33" s="272" t="str">
        <f t="shared" si="0"/>
        <v>31824021d</v>
      </c>
      <c r="J33" s="273" t="str">
        <f t="shared" si="1"/>
        <v>31824021026 03</v>
      </c>
      <c r="K33" s="274"/>
      <c r="L33" s="273" t="str">
        <f t="shared" si="2"/>
        <v>31824021026 03B</v>
      </c>
      <c r="M33" s="274" t="str">
        <f t="shared" si="3"/>
        <v>Slovenská asociácia motoristického športudBGašparovič Jakub</v>
      </c>
      <c r="N33" s="261" t="str">
        <f t="shared" si="4"/>
        <v>31824021dB</v>
      </c>
    </row>
    <row r="34" spans="1:14">
      <c r="A34" s="279" t="s">
        <v>633</v>
      </c>
      <c r="B34" s="267" t="str">
        <f>VLOOKUP(A34,Adr!A:B,2,FALSE())</f>
        <v>Slovenská asociácia motoristického športu</v>
      </c>
      <c r="C34" s="277" t="s">
        <v>1323</v>
      </c>
      <c r="D34" s="278">
        <v>20000</v>
      </c>
      <c r="E34" s="270">
        <v>0</v>
      </c>
      <c r="F34" s="271" t="s">
        <v>381</v>
      </c>
      <c r="G34" s="268" t="s">
        <v>357</v>
      </c>
      <c r="H34" s="268" t="s">
        <v>1279</v>
      </c>
      <c r="I34" s="272" t="str">
        <f t="shared" si="0"/>
        <v>31824021d</v>
      </c>
      <c r="J34" s="273" t="str">
        <f t="shared" si="1"/>
        <v>31824021026 03</v>
      </c>
      <c r="K34" s="274"/>
      <c r="L34" s="273" t="str">
        <f t="shared" si="2"/>
        <v>31824021026 03B</v>
      </c>
      <c r="M34" s="274" t="str">
        <f t="shared" si="3"/>
        <v>Slovenská asociácia motoristického športudBHomola Matej</v>
      </c>
      <c r="N34" s="261" t="str">
        <f t="shared" si="4"/>
        <v>31824021dB</v>
      </c>
    </row>
    <row r="35" spans="1:14">
      <c r="A35" s="275" t="s">
        <v>643</v>
      </c>
      <c r="B35" s="267" t="str">
        <f>VLOOKUP(A35,Adr!A:B,2,FALSE())</f>
        <v>Slovenská asociácia pretláčania rukou</v>
      </c>
      <c r="C35" s="277" t="s">
        <v>1324</v>
      </c>
      <c r="D35" s="278">
        <v>65478</v>
      </c>
      <c r="E35" s="276">
        <v>0</v>
      </c>
      <c r="F35" s="271" t="s">
        <v>375</v>
      </c>
      <c r="G35" s="268" t="s">
        <v>355</v>
      </c>
      <c r="H35" s="268" t="s">
        <v>1279</v>
      </c>
      <c r="I35" s="272" t="str">
        <f t="shared" si="0"/>
        <v>30811686a</v>
      </c>
      <c r="J35" s="273" t="str">
        <f t="shared" si="1"/>
        <v>30811686026 02</v>
      </c>
      <c r="K35" s="274" t="s">
        <v>1325</v>
      </c>
      <c r="L35" s="273" t="str">
        <f t="shared" si="2"/>
        <v>30811686026 02B</v>
      </c>
      <c r="M35" s="274" t="str">
        <f t="shared" si="3"/>
        <v>Slovenská asociácia pretláčania rukouaBpretláčanie rukou - bežné transfery</v>
      </c>
      <c r="N35" s="261" t="str">
        <f t="shared" si="4"/>
        <v>30811686aB</v>
      </c>
    </row>
    <row r="36" spans="1:14">
      <c r="A36" s="275" t="s">
        <v>653</v>
      </c>
      <c r="B36" s="267" t="str">
        <f>VLOOKUP(A36,Adr!A:B,2,FALSE())</f>
        <v>Slovenská asociácia taekwondo WT</v>
      </c>
      <c r="C36" s="277" t="s">
        <v>1326</v>
      </c>
      <c r="D36" s="278">
        <v>75685</v>
      </c>
      <c r="E36" s="270">
        <v>0</v>
      </c>
      <c r="F36" s="271" t="s">
        <v>375</v>
      </c>
      <c r="G36" s="268" t="s">
        <v>355</v>
      </c>
      <c r="H36" s="268" t="s">
        <v>1279</v>
      </c>
      <c r="I36" s="272" t="str">
        <f t="shared" si="0"/>
        <v>30814910a</v>
      </c>
      <c r="J36" s="273" t="str">
        <f t="shared" si="1"/>
        <v>30814910026 02</v>
      </c>
      <c r="K36" s="274" t="s">
        <v>1327</v>
      </c>
      <c r="L36" s="273" t="str">
        <f t="shared" si="2"/>
        <v>30814910026 02B</v>
      </c>
      <c r="M36" s="274" t="str">
        <f t="shared" si="3"/>
        <v>Slovenská asociácia taekwondo WTaBtaekwondo - bežné transfery</v>
      </c>
      <c r="N36" s="261" t="str">
        <f t="shared" si="4"/>
        <v>30814910aB</v>
      </c>
    </row>
    <row r="37" spans="1:14">
      <c r="A37" s="238" t="s">
        <v>653</v>
      </c>
      <c r="B37" s="267" t="str">
        <f>VLOOKUP(A37,Adr!A:B,2,FALSE())</f>
        <v>Slovenská asociácia taekwondo WT</v>
      </c>
      <c r="C37" s="268" t="s">
        <v>1328</v>
      </c>
      <c r="D37" s="269">
        <v>9345</v>
      </c>
      <c r="E37" s="276">
        <v>0</v>
      </c>
      <c r="F37" s="271" t="s">
        <v>379</v>
      </c>
      <c r="G37" s="268" t="s">
        <v>357</v>
      </c>
      <c r="H37" s="268" t="s">
        <v>1279</v>
      </c>
      <c r="I37" s="272" t="str">
        <f t="shared" si="0"/>
        <v>30814910c</v>
      </c>
      <c r="J37" s="273" t="str">
        <f t="shared" si="1"/>
        <v>30814910026 03</v>
      </c>
      <c r="K37" s="274"/>
      <c r="L37" s="273" t="str">
        <f t="shared" si="2"/>
        <v>30814910026 03B</v>
      </c>
      <c r="M37" s="274" t="str">
        <f t="shared" si="3"/>
        <v>Slovenská asociácia taekwondo WTcBzabezpečenie a rozvoj športu taekwondo zdravotne postihnutých športovcov</v>
      </c>
      <c r="N37" s="261" t="str">
        <f t="shared" si="4"/>
        <v>30814910cB</v>
      </c>
    </row>
    <row r="38" spans="1:14">
      <c r="A38" s="275" t="s">
        <v>653</v>
      </c>
      <c r="B38" s="267" t="str">
        <f>VLOOKUP(A38,Adr!A:B,2,FALSE())</f>
        <v>Slovenská asociácia taekwondo WT</v>
      </c>
      <c r="C38" s="282" t="s">
        <v>1329</v>
      </c>
      <c r="D38" s="269">
        <v>35000</v>
      </c>
      <c r="E38" s="270">
        <v>0</v>
      </c>
      <c r="F38" s="271" t="s">
        <v>381</v>
      </c>
      <c r="G38" s="268" t="s">
        <v>357</v>
      </c>
      <c r="H38" s="268" t="s">
        <v>1279</v>
      </c>
      <c r="I38" s="272" t="str">
        <f t="shared" si="0"/>
        <v>30814910d</v>
      </c>
      <c r="J38" s="273" t="str">
        <f t="shared" si="1"/>
        <v>30814910026 03</v>
      </c>
      <c r="K38" s="274"/>
      <c r="L38" s="273" t="str">
        <f t="shared" si="2"/>
        <v>30814910026 03B</v>
      </c>
      <c r="M38" s="274" t="str">
        <f t="shared" si="3"/>
        <v>Slovenská asociácia taekwondo WTdBBérešová Adriana</v>
      </c>
      <c r="N38" s="261" t="str">
        <f t="shared" si="4"/>
        <v>30814910dB</v>
      </c>
    </row>
    <row r="39" spans="1:14">
      <c r="A39" s="279" t="s">
        <v>662</v>
      </c>
      <c r="B39" s="267" t="str">
        <f>VLOOKUP(A39,Adr!A:B,2,FALSE())</f>
        <v>Slovenská asociácia univerzitného športu</v>
      </c>
      <c r="C39" s="277" t="s">
        <v>1330</v>
      </c>
      <c r="D39" s="278">
        <v>713000</v>
      </c>
      <c r="E39" s="276">
        <v>0</v>
      </c>
      <c r="F39" s="271" t="s">
        <v>385</v>
      </c>
      <c r="G39" s="268" t="s">
        <v>357</v>
      </c>
      <c r="H39" s="268" t="s">
        <v>1279</v>
      </c>
      <c r="I39" s="272" t="str">
        <f t="shared" si="0"/>
        <v>17316731f</v>
      </c>
      <c r="J39" s="273" t="str">
        <f t="shared" si="1"/>
        <v>17316731026 03</v>
      </c>
      <c r="K39" s="274"/>
      <c r="L39" s="273" t="str">
        <f t="shared" si="2"/>
        <v>17316731026 03B</v>
      </c>
      <c r="M39" s="274" t="str">
        <f t="shared" si="3"/>
        <v>Slovenská asociácia univerzitného športufBAktivity a úlohy v oblasti univerzitného športu v roku 2025</v>
      </c>
      <c r="N39" s="261" t="str">
        <f t="shared" si="4"/>
        <v>17316731fB</v>
      </c>
    </row>
    <row r="40" spans="1:14">
      <c r="A40" s="271" t="s">
        <v>671</v>
      </c>
      <c r="B40" s="267" t="str">
        <f>VLOOKUP(A40,Adr!A:B,2,FALSE())</f>
        <v>Slovenská asociácia zrakovo postihnutých športovcov</v>
      </c>
      <c r="C40" s="277" t="s">
        <v>1278</v>
      </c>
      <c r="D40" s="278">
        <v>155759</v>
      </c>
      <c r="E40" s="270">
        <v>0</v>
      </c>
      <c r="F40" s="271" t="s">
        <v>379</v>
      </c>
      <c r="G40" s="268" t="s">
        <v>357</v>
      </c>
      <c r="H40" s="268" t="s">
        <v>1279</v>
      </c>
      <c r="I40" s="272" t="str">
        <f t="shared" si="0"/>
        <v>30841798c</v>
      </c>
      <c r="J40" s="273" t="str">
        <f t="shared" si="1"/>
        <v>30841798026 03</v>
      </c>
      <c r="K40" s="274"/>
      <c r="L40" s="273" t="str">
        <f t="shared" si="2"/>
        <v>30841798026 03B</v>
      </c>
      <c r="M40" s="274" t="str">
        <f t="shared" si="3"/>
        <v>Slovenská asociácia zrakovo postihnutých športovcovcBzabezpečenie činnosti a úloh v roku 2025</v>
      </c>
      <c r="N40" s="261" t="str">
        <f t="shared" si="4"/>
        <v>30841798cB</v>
      </c>
    </row>
    <row r="41" spans="1:14">
      <c r="A41" s="275" t="s">
        <v>680</v>
      </c>
      <c r="B41" s="267" t="str">
        <f>VLOOKUP(A41,Adr!A:B,2,FALSE())</f>
        <v>Slovenská baseballová federácia</v>
      </c>
      <c r="C41" s="277" t="s">
        <v>1331</v>
      </c>
      <c r="D41" s="278">
        <v>220452</v>
      </c>
      <c r="E41" s="276">
        <v>0</v>
      </c>
      <c r="F41" s="271" t="s">
        <v>375</v>
      </c>
      <c r="G41" s="268" t="s">
        <v>355</v>
      </c>
      <c r="H41" s="268" t="s">
        <v>1279</v>
      </c>
      <c r="I41" s="272" t="str">
        <f t="shared" si="0"/>
        <v>30844568a</v>
      </c>
      <c r="J41" s="273" t="str">
        <f t="shared" si="1"/>
        <v>30844568026 02</v>
      </c>
      <c r="K41" s="274" t="s">
        <v>1332</v>
      </c>
      <c r="L41" s="273" t="str">
        <f t="shared" si="2"/>
        <v>30844568026 02B</v>
      </c>
      <c r="M41" s="274" t="str">
        <f t="shared" si="3"/>
        <v>Slovenská baseballová federáciaaBbaseball - bežné transfery</v>
      </c>
      <c r="N41" s="261" t="str">
        <f t="shared" si="4"/>
        <v>30844568aB</v>
      </c>
    </row>
    <row r="42" spans="1:14">
      <c r="A42" s="238" t="s">
        <v>687</v>
      </c>
      <c r="B42" s="267" t="str">
        <f>VLOOKUP(A42,Adr!A:B,2,FALSE())</f>
        <v>Slovenská basketbalová asociácia</v>
      </c>
      <c r="C42" s="268" t="s">
        <v>1333</v>
      </c>
      <c r="D42" s="269">
        <v>1663299</v>
      </c>
      <c r="E42" s="270">
        <v>0</v>
      </c>
      <c r="F42" s="271" t="s">
        <v>375</v>
      </c>
      <c r="G42" s="268" t="s">
        <v>355</v>
      </c>
      <c r="H42" s="268" t="s">
        <v>1279</v>
      </c>
      <c r="I42" s="272" t="str">
        <f t="shared" si="0"/>
        <v>17315166a</v>
      </c>
      <c r="J42" s="273" t="str">
        <f t="shared" si="1"/>
        <v>17315166026 02</v>
      </c>
      <c r="K42" s="274" t="s">
        <v>1334</v>
      </c>
      <c r="L42" s="273" t="str">
        <f t="shared" si="2"/>
        <v>17315166026 02B</v>
      </c>
      <c r="M42" s="274" t="str">
        <f t="shared" si="3"/>
        <v>Slovenská basketbalová asociáciaaBbasketbal - bežné transfery</v>
      </c>
      <c r="N42" s="261" t="str">
        <f t="shared" si="4"/>
        <v>17315166aB</v>
      </c>
    </row>
    <row r="43" spans="1:14">
      <c r="A43" s="275" t="s">
        <v>694</v>
      </c>
      <c r="B43" s="267" t="str">
        <f>VLOOKUP(A43,Adr!A:B,2,FALSE())</f>
        <v>Slovenská boxerská federácia</v>
      </c>
      <c r="C43" s="268" t="s">
        <v>1335</v>
      </c>
      <c r="D43" s="269">
        <v>515461</v>
      </c>
      <c r="E43" s="276">
        <v>0</v>
      </c>
      <c r="F43" s="271" t="s">
        <v>375</v>
      </c>
      <c r="G43" s="268" t="s">
        <v>355</v>
      </c>
      <c r="H43" s="268" t="s">
        <v>1279</v>
      </c>
      <c r="I43" s="272" t="str">
        <f t="shared" si="0"/>
        <v>31744621a</v>
      </c>
      <c r="J43" s="273" t="str">
        <f t="shared" si="1"/>
        <v>31744621026 02</v>
      </c>
      <c r="K43" s="274" t="s">
        <v>1336</v>
      </c>
      <c r="L43" s="273" t="str">
        <f t="shared" si="2"/>
        <v>31744621026 02B</v>
      </c>
      <c r="M43" s="274" t="str">
        <f t="shared" si="3"/>
        <v>Slovenská boxerská federáciaaBbox - bežné transfery</v>
      </c>
      <c r="N43" s="261" t="str">
        <f t="shared" si="4"/>
        <v>31744621aB</v>
      </c>
    </row>
    <row r="44" spans="1:14">
      <c r="A44" s="275" t="s">
        <v>694</v>
      </c>
      <c r="B44" s="267" t="str">
        <f>VLOOKUP(A44,Adr!A:B,2,FALSE())</f>
        <v>Slovenská boxerská federácia</v>
      </c>
      <c r="C44" s="282" t="s">
        <v>1337</v>
      </c>
      <c r="D44" s="269">
        <v>20000</v>
      </c>
      <c r="E44" s="270">
        <v>0</v>
      </c>
      <c r="F44" s="271" t="s">
        <v>381</v>
      </c>
      <c r="G44" s="268" t="s">
        <v>357</v>
      </c>
      <c r="H44" s="268" t="s">
        <v>1279</v>
      </c>
      <c r="I44" s="272" t="str">
        <f t="shared" si="0"/>
        <v>31744621d</v>
      </c>
      <c r="J44" s="273" t="str">
        <f t="shared" si="1"/>
        <v>31744621026 03</v>
      </c>
      <c r="K44" s="274"/>
      <c r="L44" s="273" t="str">
        <f t="shared" si="2"/>
        <v>31744621026 03B</v>
      </c>
      <c r="M44" s="274" t="str">
        <f t="shared" si="3"/>
        <v>Slovenská boxerská federáciadBTriebeľová Jessica</v>
      </c>
      <c r="N44" s="261" t="str">
        <f t="shared" si="4"/>
        <v>31744621dB</v>
      </c>
    </row>
    <row r="45" spans="1:14">
      <c r="A45" s="238" t="s">
        <v>704</v>
      </c>
      <c r="B45" s="267" t="str">
        <f>VLOOKUP(A45,Adr!A:B,2,FALSE())</f>
        <v>Slovenská federácia pétanque</v>
      </c>
      <c r="C45" s="268" t="s">
        <v>1338</v>
      </c>
      <c r="D45" s="269">
        <v>31581</v>
      </c>
      <c r="E45" s="276">
        <v>0</v>
      </c>
      <c r="F45" s="271" t="s">
        <v>375</v>
      </c>
      <c r="G45" s="268" t="s">
        <v>355</v>
      </c>
      <c r="H45" s="268" t="s">
        <v>1279</v>
      </c>
      <c r="I45" s="272" t="str">
        <f t="shared" si="0"/>
        <v>36064742a</v>
      </c>
      <c r="J45" s="273" t="str">
        <f t="shared" si="1"/>
        <v>36064742026 02</v>
      </c>
      <c r="K45" s="274" t="s">
        <v>1339</v>
      </c>
      <c r="L45" s="273" t="str">
        <f t="shared" si="2"/>
        <v>36064742026 02B</v>
      </c>
      <c r="M45" s="274" t="str">
        <f t="shared" si="3"/>
        <v>Slovenská federácia pétanqueaBpétanque - bežné transfery</v>
      </c>
      <c r="N45" s="261" t="str">
        <f t="shared" si="4"/>
        <v>36064742aB</v>
      </c>
    </row>
    <row r="46" spans="1:14">
      <c r="A46" s="271" t="s">
        <v>712</v>
      </c>
      <c r="B46" s="267" t="str">
        <f>VLOOKUP(A46,Adr!A:B,2,FALSE())</f>
        <v>Slovenská golfová asociácia</v>
      </c>
      <c r="C46" s="268" t="s">
        <v>1340</v>
      </c>
      <c r="D46" s="269">
        <v>449878</v>
      </c>
      <c r="E46" s="270">
        <v>0</v>
      </c>
      <c r="F46" s="271" t="s">
        <v>375</v>
      </c>
      <c r="G46" s="268" t="s">
        <v>355</v>
      </c>
      <c r="H46" s="268" t="s">
        <v>1279</v>
      </c>
      <c r="I46" s="272" t="str">
        <f t="shared" si="0"/>
        <v>50284363a</v>
      </c>
      <c r="J46" s="273" t="str">
        <f t="shared" si="1"/>
        <v>50284363026 02</v>
      </c>
      <c r="K46" s="274" t="s">
        <v>1341</v>
      </c>
      <c r="L46" s="273" t="str">
        <f t="shared" si="2"/>
        <v>50284363026 02B</v>
      </c>
      <c r="M46" s="274" t="str">
        <f t="shared" si="3"/>
        <v>Slovenská golfová asociáciaaBgolf - bežné transfery</v>
      </c>
      <c r="N46" s="261" t="str">
        <f t="shared" si="4"/>
        <v>50284363aB</v>
      </c>
    </row>
    <row r="47" spans="1:14">
      <c r="A47" s="238" t="s">
        <v>712</v>
      </c>
      <c r="B47" s="267" t="str">
        <f>VLOOKUP(A47,Adr!A:B,2,FALSE())</f>
        <v>Slovenská golfová asociácia</v>
      </c>
      <c r="C47" s="268" t="s">
        <v>1342</v>
      </c>
      <c r="D47" s="269">
        <v>4673</v>
      </c>
      <c r="E47" s="276">
        <v>0</v>
      </c>
      <c r="F47" s="271" t="s">
        <v>379</v>
      </c>
      <c r="G47" s="268" t="s">
        <v>357</v>
      </c>
      <c r="H47" s="268" t="s">
        <v>1279</v>
      </c>
      <c r="I47" s="272" t="str">
        <f t="shared" si="0"/>
        <v>50284363c</v>
      </c>
      <c r="J47" s="273" t="str">
        <f t="shared" si="1"/>
        <v>50284363026 03</v>
      </c>
      <c r="K47" s="274"/>
      <c r="L47" s="273" t="str">
        <f t="shared" si="2"/>
        <v>50284363026 03B</v>
      </c>
      <c r="M47" s="274" t="str">
        <f t="shared" si="3"/>
        <v>Slovenská golfová asociáciacBzabezpečenie a rozvoj športu golf zdravotne postihnutých športovcov</v>
      </c>
      <c r="N47" s="261" t="str">
        <f t="shared" si="4"/>
        <v>50284363cB</v>
      </c>
    </row>
    <row r="48" spans="1:14">
      <c r="A48" s="275" t="s">
        <v>712</v>
      </c>
      <c r="B48" s="267" t="str">
        <f>VLOOKUP(A48,Adr!A:B,2,FALSE())</f>
        <v>Slovenská golfová asociácia</v>
      </c>
      <c r="C48" s="280" t="s">
        <v>1343</v>
      </c>
      <c r="D48" s="281">
        <v>20000</v>
      </c>
      <c r="E48" s="270">
        <v>0</v>
      </c>
      <c r="F48" s="271" t="s">
        <v>381</v>
      </c>
      <c r="G48" s="268" t="s">
        <v>357</v>
      </c>
      <c r="H48" s="268" t="s">
        <v>1279</v>
      </c>
      <c r="I48" s="272" t="str">
        <f t="shared" si="0"/>
        <v>50284363d</v>
      </c>
      <c r="J48" s="273" t="str">
        <f t="shared" si="1"/>
        <v>50284363026 03</v>
      </c>
      <c r="K48" s="274"/>
      <c r="L48" s="273" t="str">
        <f t="shared" si="2"/>
        <v>50284363026 03B</v>
      </c>
      <c r="M48" s="274" t="str">
        <f t="shared" si="3"/>
        <v>Slovenská golfová asociáciadBTeták Tadeáš</v>
      </c>
      <c r="N48" s="261" t="str">
        <f t="shared" si="4"/>
        <v>50284363dB</v>
      </c>
    </row>
    <row r="49" spans="1:14">
      <c r="A49" s="238" t="s">
        <v>723</v>
      </c>
      <c r="B49" s="267" t="str">
        <f>VLOOKUP(A49,Adr!A:B,2,FALSE())</f>
        <v>Slovenská gymnastická federácia</v>
      </c>
      <c r="C49" s="268" t="s">
        <v>1344</v>
      </c>
      <c r="D49" s="269">
        <v>1052782</v>
      </c>
      <c r="E49" s="276">
        <v>0</v>
      </c>
      <c r="F49" s="271" t="s">
        <v>375</v>
      </c>
      <c r="G49" s="268" t="s">
        <v>355</v>
      </c>
      <c r="H49" s="268" t="s">
        <v>1279</v>
      </c>
      <c r="I49" s="272" t="str">
        <f t="shared" si="0"/>
        <v>00688321a</v>
      </c>
      <c r="J49" s="273" t="str">
        <f t="shared" si="1"/>
        <v>00688321026 02</v>
      </c>
      <c r="K49" s="274" t="s">
        <v>1345</v>
      </c>
      <c r="L49" s="273" t="str">
        <f t="shared" si="2"/>
        <v>00688321026 02B</v>
      </c>
      <c r="M49" s="274" t="str">
        <f t="shared" si="3"/>
        <v>Slovenská gymnastická federáciaaBgymnastika - bežné transfery</v>
      </c>
      <c r="N49" s="261" t="str">
        <f t="shared" si="4"/>
        <v>00688321aB</v>
      </c>
    </row>
    <row r="50" spans="1:14">
      <c r="A50" s="271" t="s">
        <v>723</v>
      </c>
      <c r="B50" s="267" t="str">
        <f>VLOOKUP(A50,Adr!A:B,2,FALSE())</f>
        <v>Slovenská gymnastická federácia</v>
      </c>
      <c r="C50" s="280" t="s">
        <v>1346</v>
      </c>
      <c r="D50" s="281">
        <v>44000</v>
      </c>
      <c r="E50" s="270">
        <v>0</v>
      </c>
      <c r="F50" s="271" t="s">
        <v>375</v>
      </c>
      <c r="G50" s="268" t="s">
        <v>355</v>
      </c>
      <c r="H50" s="268" t="s">
        <v>1321</v>
      </c>
      <c r="I50" s="272" t="str">
        <f t="shared" si="0"/>
        <v>00688321a</v>
      </c>
      <c r="J50" s="273" t="str">
        <f t="shared" si="1"/>
        <v>00688321026 02</v>
      </c>
      <c r="K50" s="274" t="s">
        <v>1345</v>
      </c>
      <c r="L50" s="273" t="str">
        <f t="shared" si="2"/>
        <v>00688321026 02K</v>
      </c>
      <c r="M50" s="274" t="str">
        <f t="shared" si="3"/>
        <v>Slovenská gymnastická federáciaaKgymnastika - kapitálové transfery</v>
      </c>
      <c r="N50" s="261" t="str">
        <f t="shared" si="4"/>
        <v>00688321aK</v>
      </c>
    </row>
    <row r="51" spans="1:14">
      <c r="A51" s="275" t="s">
        <v>731</v>
      </c>
      <c r="B51" s="267" t="str">
        <f>VLOOKUP(A51,Adr!A:B,2,FALSE())</f>
        <v>SLOVENSKÁ CHEERLEADING ÚNIA</v>
      </c>
      <c r="C51" s="268" t="s">
        <v>1347</v>
      </c>
      <c r="D51" s="269">
        <v>31581</v>
      </c>
      <c r="E51" s="276">
        <v>0</v>
      </c>
      <c r="F51" s="271" t="s">
        <v>375</v>
      </c>
      <c r="G51" s="268" t="s">
        <v>355</v>
      </c>
      <c r="H51" s="268" t="s">
        <v>1279</v>
      </c>
      <c r="I51" s="272" t="str">
        <f t="shared" si="0"/>
        <v>54041368a</v>
      </c>
      <c r="J51" s="273" t="str">
        <f t="shared" si="1"/>
        <v>54041368026 02</v>
      </c>
      <c r="K51" s="274" t="s">
        <v>1348</v>
      </c>
      <c r="L51" s="273" t="str">
        <f t="shared" si="2"/>
        <v>54041368026 02B</v>
      </c>
      <c r="M51" s="274" t="str">
        <f t="shared" si="3"/>
        <v>SLOVENSKÁ CHEERLEADING ÚNIAaBcheerleading - bežné transfery</v>
      </c>
      <c r="N51" s="261" t="str">
        <f t="shared" si="4"/>
        <v>54041368aB</v>
      </c>
    </row>
    <row r="52" spans="1:14">
      <c r="A52" s="271" t="s">
        <v>742</v>
      </c>
      <c r="B52" s="267" t="str">
        <f>VLOOKUP(A52,Adr!A:B,2,FALSE())</f>
        <v>SLOVENSKÁ JAZDECKÁ FEDERÁCIA</v>
      </c>
      <c r="C52" s="283" t="s">
        <v>1349</v>
      </c>
      <c r="D52" s="284">
        <v>198470</v>
      </c>
      <c r="E52" s="270">
        <v>0</v>
      </c>
      <c r="F52" s="271" t="s">
        <v>375</v>
      </c>
      <c r="G52" s="268" t="s">
        <v>355</v>
      </c>
      <c r="H52" s="268" t="s">
        <v>1279</v>
      </c>
      <c r="I52" s="272" t="str">
        <f t="shared" si="0"/>
        <v>31787801a</v>
      </c>
      <c r="J52" s="273" t="str">
        <f t="shared" si="1"/>
        <v>31787801026 02</v>
      </c>
      <c r="K52" s="274" t="s">
        <v>1350</v>
      </c>
      <c r="L52" s="273" t="str">
        <f t="shared" si="2"/>
        <v>31787801026 02B</v>
      </c>
      <c r="M52" s="274" t="str">
        <f t="shared" si="3"/>
        <v>SLOVENSKÁ JAZDECKÁ FEDERÁCIAaBjazdectvo - bežné transfery</v>
      </c>
      <c r="N52" s="261" t="str">
        <f t="shared" si="4"/>
        <v>31787801aB</v>
      </c>
    </row>
    <row r="53" spans="1:14">
      <c r="A53" s="238" t="s">
        <v>749</v>
      </c>
      <c r="B53" s="267" t="str">
        <f>VLOOKUP(A53,Adr!A:B,2,FALSE())</f>
        <v>Slovenská kanoistika</v>
      </c>
      <c r="C53" s="280" t="s">
        <v>1351</v>
      </c>
      <c r="D53" s="278">
        <v>1925608</v>
      </c>
      <c r="E53" s="276">
        <v>0</v>
      </c>
      <c r="F53" s="271" t="s">
        <v>375</v>
      </c>
      <c r="G53" s="268" t="s">
        <v>355</v>
      </c>
      <c r="H53" s="268" t="s">
        <v>1279</v>
      </c>
      <c r="I53" s="272" t="str">
        <f t="shared" si="0"/>
        <v>50434101a</v>
      </c>
      <c r="J53" s="273" t="str">
        <f t="shared" si="1"/>
        <v>50434101026 02</v>
      </c>
      <c r="K53" s="274" t="s">
        <v>1352</v>
      </c>
      <c r="L53" s="273" t="str">
        <f t="shared" si="2"/>
        <v>50434101026 02B</v>
      </c>
      <c r="M53" s="274" t="str">
        <f t="shared" si="3"/>
        <v>Slovenská kanoistikaaBkanoistika - bežné transfery</v>
      </c>
      <c r="N53" s="261" t="str">
        <f t="shared" si="4"/>
        <v>50434101aB</v>
      </c>
    </row>
    <row r="54" spans="1:14">
      <c r="A54" s="275" t="s">
        <v>749</v>
      </c>
      <c r="B54" s="267" t="str">
        <f>VLOOKUP(A54,Adr!A:B,2,FALSE())</f>
        <v>Slovenská kanoistika</v>
      </c>
      <c r="C54" s="277" t="s">
        <v>1353</v>
      </c>
      <c r="D54" s="278">
        <v>13500</v>
      </c>
      <c r="E54" s="270">
        <v>0</v>
      </c>
      <c r="F54" s="271" t="s">
        <v>375</v>
      </c>
      <c r="G54" s="268" t="s">
        <v>355</v>
      </c>
      <c r="H54" s="268" t="s">
        <v>1321</v>
      </c>
      <c r="I54" s="272" t="str">
        <f t="shared" si="0"/>
        <v>50434101a</v>
      </c>
      <c r="J54" s="273" t="str">
        <f t="shared" si="1"/>
        <v>50434101026 02</v>
      </c>
      <c r="K54" s="274" t="s">
        <v>1352</v>
      </c>
      <c r="L54" s="273" t="str">
        <f t="shared" si="2"/>
        <v>50434101026 02K</v>
      </c>
      <c r="M54" s="274" t="str">
        <f t="shared" si="3"/>
        <v>Slovenská kanoistikaaKkanoistika - kapitálové transfery</v>
      </c>
      <c r="N54" s="261" t="str">
        <f t="shared" si="4"/>
        <v>50434101aK</v>
      </c>
    </row>
    <row r="55" spans="1:14">
      <c r="A55" s="238" t="s">
        <v>749</v>
      </c>
      <c r="B55" s="267" t="str">
        <f>VLOOKUP(A55,Adr!A:B,2,FALSE())</f>
        <v>Slovenská kanoistika</v>
      </c>
      <c r="C55" s="268" t="s">
        <v>1354</v>
      </c>
      <c r="D55" s="269">
        <v>10000</v>
      </c>
      <c r="E55" s="276">
        <v>0</v>
      </c>
      <c r="F55" s="271" t="s">
        <v>381</v>
      </c>
      <c r="G55" s="268" t="s">
        <v>357</v>
      </c>
      <c r="H55" s="268" t="s">
        <v>1279</v>
      </c>
      <c r="I55" s="272" t="str">
        <f t="shared" si="0"/>
        <v>50434101d</v>
      </c>
      <c r="J55" s="273" t="str">
        <f t="shared" si="1"/>
        <v>50434101026 03</v>
      </c>
      <c r="K55" s="274"/>
      <c r="L55" s="273" t="str">
        <f t="shared" si="2"/>
        <v>50434101026 03B</v>
      </c>
      <c r="M55" s="274" t="str">
        <f t="shared" si="3"/>
        <v>Slovenská kanoistikadBAbrahámová Karolína</v>
      </c>
      <c r="N55" s="261" t="str">
        <f t="shared" si="4"/>
        <v>50434101dB</v>
      </c>
    </row>
    <row r="56" spans="1:14">
      <c r="A56" s="271" t="s">
        <v>749</v>
      </c>
      <c r="B56" s="267" t="str">
        <f>VLOOKUP(A56,Adr!A:B,2,FALSE())</f>
        <v>Slovenská kanoistika</v>
      </c>
      <c r="C56" s="280" t="s">
        <v>1355</v>
      </c>
      <c r="D56" s="281">
        <v>9300</v>
      </c>
      <c r="E56" s="270">
        <v>0</v>
      </c>
      <c r="F56" s="271" t="s">
        <v>381</v>
      </c>
      <c r="G56" s="268" t="s">
        <v>357</v>
      </c>
      <c r="H56" s="268" t="s">
        <v>1279</v>
      </c>
      <c r="I56" s="272" t="str">
        <f t="shared" si="0"/>
        <v>50434101d</v>
      </c>
      <c r="J56" s="273" t="str">
        <f t="shared" si="1"/>
        <v>50434101026 03</v>
      </c>
      <c r="K56" s="274"/>
      <c r="L56" s="273" t="str">
        <f t="shared" si="2"/>
        <v>50434101026 03B</v>
      </c>
      <c r="M56" s="274" t="str">
        <f t="shared" si="3"/>
        <v>Slovenská kanoistikadBBábik Martin</v>
      </c>
      <c r="N56" s="261" t="str">
        <f t="shared" si="4"/>
        <v>50434101dB</v>
      </c>
    </row>
    <row r="57" spans="1:14">
      <c r="A57" s="275" t="s">
        <v>749</v>
      </c>
      <c r="B57" s="267" t="str">
        <f>VLOOKUP(A57,Adr!A:B,2,FALSE())</f>
        <v>Slovenská kanoistika</v>
      </c>
      <c r="C57" s="277" t="s">
        <v>1356</v>
      </c>
      <c r="D57" s="278">
        <v>15600</v>
      </c>
      <c r="E57" s="276">
        <v>0</v>
      </c>
      <c r="F57" s="271" t="s">
        <v>381</v>
      </c>
      <c r="G57" s="268" t="s">
        <v>357</v>
      </c>
      <c r="H57" s="268" t="s">
        <v>1279</v>
      </c>
      <c r="I57" s="272" t="str">
        <f t="shared" si="0"/>
        <v>50434101d</v>
      </c>
      <c r="J57" s="273" t="str">
        <f t="shared" si="1"/>
        <v>50434101026 03</v>
      </c>
      <c r="K57" s="274"/>
      <c r="L57" s="273" t="str">
        <f t="shared" si="2"/>
        <v>50434101026 03B</v>
      </c>
      <c r="M57" s="274" t="str">
        <f t="shared" si="3"/>
        <v>Slovenská kanoistikadBBaláž Samuel</v>
      </c>
      <c r="N57" s="261" t="str">
        <f t="shared" si="4"/>
        <v>50434101dB</v>
      </c>
    </row>
    <row r="58" spans="1:14">
      <c r="A58" s="275" t="s">
        <v>749</v>
      </c>
      <c r="B58" s="267" t="str">
        <f>VLOOKUP(A58,Adr!A:B,2,FALSE())</f>
        <v>Slovenská kanoistika</v>
      </c>
      <c r="C58" s="277" t="s">
        <v>1357</v>
      </c>
      <c r="D58" s="278">
        <v>80000</v>
      </c>
      <c r="E58" s="270">
        <v>0</v>
      </c>
      <c r="F58" s="271" t="s">
        <v>381</v>
      </c>
      <c r="G58" s="268" t="s">
        <v>357</v>
      </c>
      <c r="H58" s="268" t="s">
        <v>1279</v>
      </c>
      <c r="I58" s="272" t="str">
        <f t="shared" si="0"/>
        <v>50434101d</v>
      </c>
      <c r="J58" s="273" t="str">
        <f t="shared" si="1"/>
        <v>50434101026 03</v>
      </c>
      <c r="K58" s="274"/>
      <c r="L58" s="273" t="str">
        <f t="shared" si="2"/>
        <v>50434101026 03B</v>
      </c>
      <c r="M58" s="274" t="str">
        <f t="shared" si="3"/>
        <v>Slovenská kanoistikadBBeňuš Matej</v>
      </c>
      <c r="N58" s="261" t="str">
        <f t="shared" si="4"/>
        <v>50434101dB</v>
      </c>
    </row>
    <row r="59" spans="1:14">
      <c r="A59" s="246" t="s">
        <v>749</v>
      </c>
      <c r="B59" s="267" t="str">
        <f>VLOOKUP(A59,Adr!A:B,2,FALSE())</f>
        <v>Slovenská kanoistika</v>
      </c>
      <c r="C59" s="277" t="s">
        <v>1358</v>
      </c>
      <c r="D59" s="281">
        <v>9300</v>
      </c>
      <c r="E59" s="276">
        <v>0</v>
      </c>
      <c r="F59" s="271" t="s">
        <v>381</v>
      </c>
      <c r="G59" s="268" t="s">
        <v>357</v>
      </c>
      <c r="H59" s="268" t="s">
        <v>1279</v>
      </c>
      <c r="I59" s="272" t="str">
        <f t="shared" si="0"/>
        <v>50434101d</v>
      </c>
      <c r="J59" s="273" t="str">
        <f t="shared" si="1"/>
        <v>50434101026 03</v>
      </c>
      <c r="K59" s="274"/>
      <c r="L59" s="273" t="str">
        <f t="shared" si="2"/>
        <v>50434101026 03B</v>
      </c>
      <c r="M59" s="274" t="str">
        <f t="shared" si="3"/>
        <v>Slovenská kanoistikadBBergendi Sofia</v>
      </c>
      <c r="N59" s="261" t="str">
        <f t="shared" si="4"/>
        <v>50434101dB</v>
      </c>
    </row>
    <row r="60" spans="1:14">
      <c r="A60" s="238" t="s">
        <v>749</v>
      </c>
      <c r="B60" s="267" t="str">
        <f>VLOOKUP(A60,Adr!A:B,2,FALSE())</f>
        <v>Slovenská kanoistika</v>
      </c>
      <c r="C60" s="268" t="s">
        <v>1359</v>
      </c>
      <c r="D60" s="269">
        <v>15600</v>
      </c>
      <c r="E60" s="270">
        <v>0</v>
      </c>
      <c r="F60" s="271" t="s">
        <v>381</v>
      </c>
      <c r="G60" s="268" t="s">
        <v>357</v>
      </c>
      <c r="H60" s="268" t="s">
        <v>1279</v>
      </c>
      <c r="I60" s="272" t="str">
        <f t="shared" si="0"/>
        <v>50434101d</v>
      </c>
      <c r="J60" s="273" t="str">
        <f t="shared" si="1"/>
        <v>50434101026 03</v>
      </c>
      <c r="K60" s="274"/>
      <c r="L60" s="273" t="str">
        <f t="shared" si="2"/>
        <v>50434101026 03B</v>
      </c>
      <c r="M60" s="274" t="str">
        <f t="shared" si="3"/>
        <v>Slovenská kanoistikadBBotek Adam</v>
      </c>
      <c r="N60" s="261" t="str">
        <f t="shared" si="4"/>
        <v>50434101dB</v>
      </c>
    </row>
    <row r="61" spans="1:14">
      <c r="A61" s="238" t="s">
        <v>749</v>
      </c>
      <c r="B61" s="267" t="str">
        <f>VLOOKUP(A61,Adr!A:B,2,FALSE())</f>
        <v>Slovenská kanoistika</v>
      </c>
      <c r="C61" s="277" t="s">
        <v>1360</v>
      </c>
      <c r="D61" s="278">
        <v>15000</v>
      </c>
      <c r="E61" s="276">
        <v>0</v>
      </c>
      <c r="F61" s="271" t="s">
        <v>381</v>
      </c>
      <c r="G61" s="268" t="s">
        <v>357</v>
      </c>
      <c r="H61" s="268" t="s">
        <v>1279</v>
      </c>
      <c r="I61" s="272" t="str">
        <f t="shared" si="0"/>
        <v>50434101d</v>
      </c>
      <c r="J61" s="273" t="str">
        <f t="shared" si="1"/>
        <v>50434101026 03</v>
      </c>
      <c r="K61" s="274"/>
      <c r="L61" s="273" t="str">
        <f t="shared" si="2"/>
        <v>50434101026 03B</v>
      </c>
      <c r="M61" s="274" t="str">
        <f t="shared" si="3"/>
        <v>Slovenská kanoistikadBBugár Reka</v>
      </c>
      <c r="N61" s="261" t="str">
        <f t="shared" si="4"/>
        <v>50434101dB</v>
      </c>
    </row>
    <row r="62" spans="1:14">
      <c r="A62" s="279" t="s">
        <v>749</v>
      </c>
      <c r="B62" s="267" t="str">
        <f>VLOOKUP(A62,Adr!A:B,2,FALSE())</f>
        <v>Slovenská kanoistika</v>
      </c>
      <c r="C62" s="277" t="s">
        <v>1361</v>
      </c>
      <c r="D62" s="278">
        <v>9300</v>
      </c>
      <c r="E62" s="270">
        <v>0</v>
      </c>
      <c r="F62" s="271" t="s">
        <v>381</v>
      </c>
      <c r="G62" s="268" t="s">
        <v>357</v>
      </c>
      <c r="H62" s="268" t="s">
        <v>1279</v>
      </c>
      <c r="I62" s="272" t="str">
        <f t="shared" si="0"/>
        <v>50434101d</v>
      </c>
      <c r="J62" s="273" t="str">
        <f t="shared" si="1"/>
        <v>50434101026 03</v>
      </c>
      <c r="K62" s="274"/>
      <c r="L62" s="273" t="str">
        <f t="shared" si="2"/>
        <v>50434101026 03B</v>
      </c>
      <c r="M62" s="274" t="str">
        <f t="shared" si="3"/>
        <v>Slovenská kanoistikadBČulenová Dagmar</v>
      </c>
      <c r="N62" s="261" t="str">
        <f t="shared" si="4"/>
        <v>50434101dB</v>
      </c>
    </row>
    <row r="63" spans="1:14">
      <c r="A63" s="275" t="s">
        <v>749</v>
      </c>
      <c r="B63" s="267" t="str">
        <f>VLOOKUP(A63,Adr!A:B,2,FALSE())</f>
        <v>Slovenská kanoistika</v>
      </c>
      <c r="C63" s="280" t="s">
        <v>1362</v>
      </c>
      <c r="D63" s="284">
        <v>7500</v>
      </c>
      <c r="E63" s="276">
        <v>0</v>
      </c>
      <c r="F63" s="271" t="s">
        <v>381</v>
      </c>
      <c r="G63" s="268" t="s">
        <v>357</v>
      </c>
      <c r="H63" s="268" t="s">
        <v>1279</v>
      </c>
      <c r="I63" s="272" t="str">
        <f t="shared" si="0"/>
        <v>50434101d</v>
      </c>
      <c r="J63" s="273" t="str">
        <f t="shared" si="1"/>
        <v>50434101026 03</v>
      </c>
      <c r="K63" s="274"/>
      <c r="L63" s="273" t="str">
        <f t="shared" si="2"/>
        <v>50434101026 03B</v>
      </c>
      <c r="M63" s="274" t="str">
        <f t="shared" si="3"/>
        <v>Slovenská kanoistikadBDoktorík Dominik</v>
      </c>
      <c r="N63" s="261" t="str">
        <f t="shared" si="4"/>
        <v>50434101dB</v>
      </c>
    </row>
    <row r="64" spans="1:14">
      <c r="A64" s="271" t="s">
        <v>749</v>
      </c>
      <c r="B64" s="267" t="str">
        <f>VLOOKUP(A64,Adr!A:B,2,FALSE())</f>
        <v>Slovenská kanoistika</v>
      </c>
      <c r="C64" s="280" t="s">
        <v>1363</v>
      </c>
      <c r="D64" s="281">
        <v>15000</v>
      </c>
      <c r="E64" s="270">
        <v>0</v>
      </c>
      <c r="F64" s="271" t="s">
        <v>381</v>
      </c>
      <c r="G64" s="268" t="s">
        <v>357</v>
      </c>
      <c r="H64" s="268" t="s">
        <v>1279</v>
      </c>
      <c r="I64" s="272" t="str">
        <f t="shared" si="0"/>
        <v>50434101d</v>
      </c>
      <c r="J64" s="273" t="str">
        <f t="shared" si="1"/>
        <v>50434101026 03</v>
      </c>
      <c r="K64" s="274"/>
      <c r="L64" s="273" t="str">
        <f t="shared" si="2"/>
        <v>50434101026 03B</v>
      </c>
      <c r="M64" s="274" t="str">
        <f t="shared" si="3"/>
        <v>Slovenská kanoistikadBDorner Milan</v>
      </c>
      <c r="N64" s="261" t="str">
        <f t="shared" si="4"/>
        <v>50434101dB</v>
      </c>
    </row>
    <row r="65" spans="1:14">
      <c r="A65" s="271" t="s">
        <v>749</v>
      </c>
      <c r="B65" s="267" t="str">
        <f>VLOOKUP(A65,Adr!A:B,2,FALSE())</f>
        <v>Slovenská kanoistika</v>
      </c>
      <c r="C65" s="280" t="s">
        <v>1364</v>
      </c>
      <c r="D65" s="281">
        <v>20000</v>
      </c>
      <c r="E65" s="276">
        <v>0</v>
      </c>
      <c r="F65" s="271" t="s">
        <v>381</v>
      </c>
      <c r="G65" s="268" t="s">
        <v>357</v>
      </c>
      <c r="H65" s="268" t="s">
        <v>1279</v>
      </c>
      <c r="I65" s="272" t="str">
        <f t="shared" si="0"/>
        <v>50434101d</v>
      </c>
      <c r="J65" s="273" t="str">
        <f t="shared" si="1"/>
        <v>50434101026 03</v>
      </c>
      <c r="K65" s="274"/>
      <c r="L65" s="273" t="str">
        <f t="shared" si="2"/>
        <v>50434101026 03B</v>
      </c>
      <c r="M65" s="274" t="str">
        <f t="shared" si="3"/>
        <v>Slovenská kanoistikadBDuda Filip</v>
      </c>
      <c r="N65" s="261" t="str">
        <f t="shared" si="4"/>
        <v>50434101dB</v>
      </c>
    </row>
    <row r="66" spans="1:14">
      <c r="A66" s="275" t="s">
        <v>749</v>
      </c>
      <c r="B66" s="267" t="str">
        <f>VLOOKUP(A66,Adr!A:B,2,FALSE())</f>
        <v>Slovenská kanoistika</v>
      </c>
      <c r="C66" s="277" t="s">
        <v>1365</v>
      </c>
      <c r="D66" s="281">
        <v>10000</v>
      </c>
      <c r="E66" s="270">
        <v>0</v>
      </c>
      <c r="F66" s="271" t="s">
        <v>381</v>
      </c>
      <c r="G66" s="268" t="s">
        <v>357</v>
      </c>
      <c r="H66" s="268" t="s">
        <v>1279</v>
      </c>
      <c r="I66" s="272" t="str">
        <f t="shared" ref="I66:I129" si="5">A66&amp;F66</f>
        <v>50434101d</v>
      </c>
      <c r="J66" s="273" t="str">
        <f t="shared" ref="J66:J129" si="6">A66&amp;G66</f>
        <v>50434101026 03</v>
      </c>
      <c r="K66" s="274"/>
      <c r="L66" s="273" t="str">
        <f t="shared" ref="L66:L129" si="7">A66&amp;G66&amp;H66</f>
        <v>50434101026 03B</v>
      </c>
      <c r="M66" s="274" t="str">
        <f t="shared" ref="M66:M129" si="8">B66&amp;F66&amp;H66&amp;C66</f>
        <v>Slovenská kanoistikadBEgyházy Dominik</v>
      </c>
      <c r="N66" s="261" t="str">
        <f t="shared" ref="N66:N129" si="9">+I66&amp;H66</f>
        <v>50434101dB</v>
      </c>
    </row>
    <row r="67" spans="1:14">
      <c r="A67" s="275" t="s">
        <v>749</v>
      </c>
      <c r="B67" s="267" t="str">
        <f>VLOOKUP(A67,Adr!A:B,2,FALSE())</f>
        <v>Slovenská kanoistika</v>
      </c>
      <c r="C67" s="277" t="s">
        <v>1366</v>
      </c>
      <c r="D67" s="281">
        <v>15000</v>
      </c>
      <c r="E67" s="276">
        <v>0</v>
      </c>
      <c r="F67" s="271" t="s">
        <v>381</v>
      </c>
      <c r="G67" s="268" t="s">
        <v>357</v>
      </c>
      <c r="H67" s="268" t="s">
        <v>1279</v>
      </c>
      <c r="I67" s="272" t="str">
        <f t="shared" si="5"/>
        <v>50434101d</v>
      </c>
      <c r="J67" s="273" t="str">
        <f t="shared" si="6"/>
        <v>50434101026 03</v>
      </c>
      <c r="K67" s="274"/>
      <c r="L67" s="273" t="str">
        <f t="shared" si="7"/>
        <v>50434101026 03B</v>
      </c>
      <c r="M67" s="274" t="str">
        <f t="shared" si="8"/>
        <v>Slovenská kanoistikadBGacsal Ákos</v>
      </c>
      <c r="N67" s="261" t="str">
        <f t="shared" si="9"/>
        <v>50434101dB</v>
      </c>
    </row>
    <row r="68" spans="1:14">
      <c r="A68" s="238" t="s">
        <v>749</v>
      </c>
      <c r="B68" s="267" t="str">
        <f>VLOOKUP(A68,Adr!A:B,2,FALSE())</f>
        <v>Slovenská kanoistika</v>
      </c>
      <c r="C68" s="268" t="s">
        <v>1367</v>
      </c>
      <c r="D68" s="269">
        <v>10000</v>
      </c>
      <c r="E68" s="270">
        <v>0</v>
      </c>
      <c r="F68" s="271" t="s">
        <v>381</v>
      </c>
      <c r="G68" s="268" t="s">
        <v>357</v>
      </c>
      <c r="H68" s="268" t="s">
        <v>1279</v>
      </c>
      <c r="I68" s="272" t="str">
        <f t="shared" si="5"/>
        <v>50434101d</v>
      </c>
      <c r="J68" s="273" t="str">
        <f t="shared" si="6"/>
        <v>50434101026 03</v>
      </c>
      <c r="K68" s="274"/>
      <c r="L68" s="273" t="str">
        <f t="shared" si="7"/>
        <v>50434101026 03B</v>
      </c>
      <c r="M68" s="274" t="str">
        <f t="shared" si="8"/>
        <v>Slovenská kanoistikadBGavorová Hana</v>
      </c>
      <c r="N68" s="261" t="str">
        <f t="shared" si="9"/>
        <v>50434101dB</v>
      </c>
    </row>
    <row r="69" spans="1:14">
      <c r="A69" s="271" t="s">
        <v>749</v>
      </c>
      <c r="B69" s="267" t="str">
        <f>VLOOKUP(A69,Adr!A:B,2,FALSE())</f>
        <v>Slovenská kanoistika</v>
      </c>
      <c r="C69" s="268" t="s">
        <v>1368</v>
      </c>
      <c r="D69" s="281">
        <v>50000</v>
      </c>
      <c r="E69" s="276">
        <v>0</v>
      </c>
      <c r="F69" s="271" t="s">
        <v>381</v>
      </c>
      <c r="G69" s="268" t="s">
        <v>357</v>
      </c>
      <c r="H69" s="268" t="s">
        <v>1279</v>
      </c>
      <c r="I69" s="272" t="str">
        <f t="shared" si="5"/>
        <v>50434101d</v>
      </c>
      <c r="J69" s="273" t="str">
        <f t="shared" si="6"/>
        <v>50434101026 03</v>
      </c>
      <c r="K69" s="274"/>
      <c r="L69" s="273" t="str">
        <f t="shared" si="7"/>
        <v>50434101026 03B</v>
      </c>
      <c r="M69" s="274" t="str">
        <f t="shared" si="8"/>
        <v>Slovenská kanoistikadBGrigar Jakub</v>
      </c>
      <c r="N69" s="261" t="str">
        <f t="shared" si="9"/>
        <v>50434101dB</v>
      </c>
    </row>
    <row r="70" spans="1:14">
      <c r="A70" s="271" t="s">
        <v>749</v>
      </c>
      <c r="B70" s="267" t="str">
        <f>VLOOKUP(A70,Adr!A:B,2,FALSE())</f>
        <v>Slovenská kanoistika</v>
      </c>
      <c r="C70" s="277" t="s">
        <v>1369</v>
      </c>
      <c r="D70" s="278">
        <v>10000</v>
      </c>
      <c r="E70" s="270">
        <v>0</v>
      </c>
      <c r="F70" s="271" t="s">
        <v>381</v>
      </c>
      <c r="G70" s="268" t="s">
        <v>357</v>
      </c>
      <c r="H70" s="268" t="s">
        <v>1279</v>
      </c>
      <c r="I70" s="272" t="str">
        <f t="shared" si="5"/>
        <v>50434101d</v>
      </c>
      <c r="J70" s="273" t="str">
        <f t="shared" si="6"/>
        <v>50434101026 03</v>
      </c>
      <c r="K70" s="274"/>
      <c r="L70" s="273" t="str">
        <f t="shared" si="7"/>
        <v>50434101026 03B</v>
      </c>
      <c r="M70" s="274" t="str">
        <f t="shared" si="8"/>
        <v>Slovenská kanoistikadBHvojníková Nikola</v>
      </c>
      <c r="N70" s="261" t="str">
        <f t="shared" si="9"/>
        <v>50434101dB</v>
      </c>
    </row>
    <row r="71" spans="1:14">
      <c r="A71" s="246" t="s">
        <v>749</v>
      </c>
      <c r="B71" s="267" t="str">
        <f>VLOOKUP(A71,Adr!A:B,2,FALSE())</f>
        <v>Slovenská kanoistika</v>
      </c>
      <c r="C71" s="280" t="s">
        <v>1370</v>
      </c>
      <c r="D71" s="281">
        <v>10000</v>
      </c>
      <c r="E71" s="276">
        <v>0</v>
      </c>
      <c r="F71" s="271" t="s">
        <v>381</v>
      </c>
      <c r="G71" s="268" t="s">
        <v>357</v>
      </c>
      <c r="H71" s="268" t="s">
        <v>1279</v>
      </c>
      <c r="I71" s="272" t="str">
        <f t="shared" si="5"/>
        <v>50434101d</v>
      </c>
      <c r="J71" s="273" t="str">
        <f t="shared" si="6"/>
        <v>50434101026 03</v>
      </c>
      <c r="K71" s="274"/>
      <c r="L71" s="273" t="str">
        <f t="shared" si="7"/>
        <v>50434101026 03B</v>
      </c>
      <c r="M71" s="274" t="str">
        <f t="shared" si="8"/>
        <v>Slovenská kanoistikadBKořínek Matyáš</v>
      </c>
      <c r="N71" s="261" t="str">
        <f t="shared" si="9"/>
        <v>50434101dB</v>
      </c>
    </row>
    <row r="72" spans="1:14">
      <c r="A72" s="275" t="s">
        <v>749</v>
      </c>
      <c r="B72" s="267" t="str">
        <f>VLOOKUP(A72,Adr!A:B,2,FALSE())</f>
        <v>Slovenská kanoistika</v>
      </c>
      <c r="C72" s="280" t="s">
        <v>1371</v>
      </c>
      <c r="D72" s="281">
        <v>10000</v>
      </c>
      <c r="E72" s="270">
        <v>0</v>
      </c>
      <c r="F72" s="271" t="s">
        <v>381</v>
      </c>
      <c r="G72" s="268" t="s">
        <v>357</v>
      </c>
      <c r="H72" s="268" t="s">
        <v>1279</v>
      </c>
      <c r="I72" s="272" t="str">
        <f t="shared" si="5"/>
        <v>50434101d</v>
      </c>
      <c r="J72" s="273" t="str">
        <f t="shared" si="6"/>
        <v>50434101026 03</v>
      </c>
      <c r="K72" s="274"/>
      <c r="L72" s="273" t="str">
        <f t="shared" si="7"/>
        <v>50434101026 03B</v>
      </c>
      <c r="M72" s="274" t="str">
        <f t="shared" si="8"/>
        <v>Slovenská kanoistikadBKrajčí Samuel</v>
      </c>
      <c r="N72" s="261" t="str">
        <f t="shared" si="9"/>
        <v>50434101dB</v>
      </c>
    </row>
    <row r="73" spans="1:14">
      <c r="A73" s="238" t="s">
        <v>749</v>
      </c>
      <c r="B73" s="267" t="str">
        <f>VLOOKUP(A73,Adr!A:B,2,FALSE())</f>
        <v>Slovenská kanoistika</v>
      </c>
      <c r="C73" s="277" t="s">
        <v>1372</v>
      </c>
      <c r="D73" s="278">
        <v>9300</v>
      </c>
      <c r="E73" s="276">
        <v>0</v>
      </c>
      <c r="F73" s="271" t="s">
        <v>381</v>
      </c>
      <c r="G73" s="268" t="s">
        <v>357</v>
      </c>
      <c r="H73" s="268" t="s">
        <v>1279</v>
      </c>
      <c r="I73" s="272" t="str">
        <f t="shared" si="5"/>
        <v>50434101d</v>
      </c>
      <c r="J73" s="273" t="str">
        <f t="shared" si="6"/>
        <v>50434101026 03</v>
      </c>
      <c r="K73" s="274"/>
      <c r="L73" s="273" t="str">
        <f t="shared" si="7"/>
        <v>50434101026 03B</v>
      </c>
      <c r="M73" s="274" t="str">
        <f t="shared" si="8"/>
        <v>Slovenská kanoistikadBLepi Máté</v>
      </c>
      <c r="N73" s="261" t="str">
        <f t="shared" si="9"/>
        <v>50434101dB</v>
      </c>
    </row>
    <row r="74" spans="1:14">
      <c r="A74" s="238" t="s">
        <v>749</v>
      </c>
      <c r="B74" s="267" t="str">
        <f>VLOOKUP(A74,Adr!A:B,2,FALSE())</f>
        <v>Slovenská kanoistika</v>
      </c>
      <c r="C74" s="277" t="s">
        <v>1373</v>
      </c>
      <c r="D74" s="278">
        <v>10000</v>
      </c>
      <c r="E74" s="270">
        <v>0</v>
      </c>
      <c r="F74" s="271" t="s">
        <v>381</v>
      </c>
      <c r="G74" s="268" t="s">
        <v>357</v>
      </c>
      <c r="H74" s="268" t="s">
        <v>1279</v>
      </c>
      <c r="I74" s="272" t="str">
        <f t="shared" si="5"/>
        <v>50434101d</v>
      </c>
      <c r="J74" s="273" t="str">
        <f t="shared" si="6"/>
        <v>50434101026 03</v>
      </c>
      <c r="K74" s="274"/>
      <c r="L74" s="273" t="str">
        <f t="shared" si="7"/>
        <v>50434101026 03B</v>
      </c>
      <c r="M74" s="274" t="str">
        <f t="shared" si="8"/>
        <v>Slovenská kanoistikadBLukáč Teo Peter</v>
      </c>
      <c r="N74" s="261" t="str">
        <f t="shared" si="9"/>
        <v>50434101dB</v>
      </c>
    </row>
    <row r="75" spans="1:14">
      <c r="A75" s="271" t="s">
        <v>749</v>
      </c>
      <c r="B75" s="267" t="str">
        <f>VLOOKUP(A75,Adr!A:B,2,FALSE())</f>
        <v>Slovenská kanoistika</v>
      </c>
      <c r="C75" s="280" t="s">
        <v>1374</v>
      </c>
      <c r="D75" s="281">
        <v>25000</v>
      </c>
      <c r="E75" s="276">
        <v>0</v>
      </c>
      <c r="F75" s="271" t="s">
        <v>381</v>
      </c>
      <c r="G75" s="268" t="s">
        <v>357</v>
      </c>
      <c r="H75" s="268" t="s">
        <v>1279</v>
      </c>
      <c r="I75" s="272" t="str">
        <f t="shared" si="5"/>
        <v>50434101d</v>
      </c>
      <c r="J75" s="273" t="str">
        <f t="shared" si="6"/>
        <v>50434101026 03</v>
      </c>
      <c r="K75" s="274"/>
      <c r="L75" s="273" t="str">
        <f t="shared" si="7"/>
        <v>50434101026 03B</v>
      </c>
      <c r="M75" s="274" t="str">
        <f t="shared" si="8"/>
        <v>Slovenská kanoistikadBLuknárová Emanuela</v>
      </c>
      <c r="N75" s="261" t="str">
        <f t="shared" si="9"/>
        <v>50434101dB</v>
      </c>
    </row>
    <row r="76" spans="1:14">
      <c r="A76" s="271" t="s">
        <v>749</v>
      </c>
      <c r="B76" s="267" t="str">
        <f>VLOOKUP(A76,Adr!A:B,2,FALSE())</f>
        <v>Slovenská kanoistika</v>
      </c>
      <c r="C76" s="280" t="s">
        <v>1375</v>
      </c>
      <c r="D76" s="281">
        <v>9300</v>
      </c>
      <c r="E76" s="270">
        <v>0</v>
      </c>
      <c r="F76" s="271" t="s">
        <v>381</v>
      </c>
      <c r="G76" s="268" t="s">
        <v>357</v>
      </c>
      <c r="H76" s="268" t="s">
        <v>1279</v>
      </c>
      <c r="I76" s="272" t="str">
        <f t="shared" si="5"/>
        <v>50434101d</v>
      </c>
      <c r="J76" s="273" t="str">
        <f t="shared" si="6"/>
        <v>50434101026 03</v>
      </c>
      <c r="K76" s="274"/>
      <c r="L76" s="273" t="str">
        <f t="shared" si="7"/>
        <v>50434101026 03B</v>
      </c>
      <c r="M76" s="274" t="str">
        <f t="shared" si="8"/>
        <v>Slovenská kanoistikadBMarsal Máté</v>
      </c>
      <c r="N76" s="261" t="str">
        <f t="shared" si="9"/>
        <v>50434101dB</v>
      </c>
    </row>
    <row r="77" spans="1:14">
      <c r="A77" s="279" t="s">
        <v>749</v>
      </c>
      <c r="B77" s="267" t="str">
        <f>VLOOKUP(A77,Adr!A:B,2,FALSE())</f>
        <v>Slovenská kanoistika</v>
      </c>
      <c r="C77" s="277" t="s">
        <v>1376</v>
      </c>
      <c r="D77" s="278">
        <v>70000</v>
      </c>
      <c r="E77" s="276">
        <v>0</v>
      </c>
      <c r="F77" s="271" t="s">
        <v>381</v>
      </c>
      <c r="G77" s="268" t="s">
        <v>357</v>
      </c>
      <c r="H77" s="268" t="s">
        <v>1279</v>
      </c>
      <c r="I77" s="272" t="str">
        <f t="shared" si="5"/>
        <v>50434101d</v>
      </c>
      <c r="J77" s="273" t="str">
        <f t="shared" si="6"/>
        <v>50434101026 03</v>
      </c>
      <c r="K77" s="274"/>
      <c r="L77" s="273" t="str">
        <f t="shared" si="7"/>
        <v>50434101026 03B</v>
      </c>
      <c r="M77" s="274" t="str">
        <f t="shared" si="8"/>
        <v>Slovenská kanoistikadBMintálová Eliška</v>
      </c>
      <c r="N77" s="261" t="str">
        <f t="shared" si="9"/>
        <v>50434101dB</v>
      </c>
    </row>
    <row r="78" spans="1:14">
      <c r="A78" s="275" t="s">
        <v>749</v>
      </c>
      <c r="B78" s="267" t="str">
        <f>VLOOKUP(A78,Adr!A:B,2,FALSE())</f>
        <v>Slovenská kanoistika</v>
      </c>
      <c r="C78" s="277" t="s">
        <v>1377</v>
      </c>
      <c r="D78" s="278">
        <v>40000</v>
      </c>
      <c r="E78" s="270">
        <v>0</v>
      </c>
      <c r="F78" s="271" t="s">
        <v>381</v>
      </c>
      <c r="G78" s="268" t="s">
        <v>357</v>
      </c>
      <c r="H78" s="268" t="s">
        <v>1279</v>
      </c>
      <c r="I78" s="272" t="str">
        <f t="shared" si="5"/>
        <v>50434101d</v>
      </c>
      <c r="J78" s="273" t="str">
        <f t="shared" si="6"/>
        <v>50434101026 03</v>
      </c>
      <c r="K78" s="274"/>
      <c r="L78" s="273" t="str">
        <f t="shared" si="7"/>
        <v>50434101026 03B</v>
      </c>
      <c r="M78" s="274" t="str">
        <f t="shared" si="8"/>
        <v>Slovenská kanoistikadBMirgorodský Marko</v>
      </c>
      <c r="N78" s="261" t="str">
        <f t="shared" si="9"/>
        <v>50434101dB</v>
      </c>
    </row>
    <row r="79" spans="1:14">
      <c r="A79" s="279" t="s">
        <v>749</v>
      </c>
      <c r="B79" s="267" t="str">
        <f>VLOOKUP(A79,Adr!A:B,2,FALSE())</f>
        <v>Slovenská kanoistika</v>
      </c>
      <c r="C79" s="277" t="s">
        <v>1378</v>
      </c>
      <c r="D79" s="278">
        <v>15600</v>
      </c>
      <c r="E79" s="276">
        <v>0</v>
      </c>
      <c r="F79" s="271" t="s">
        <v>381</v>
      </c>
      <c r="G79" s="268" t="s">
        <v>357</v>
      </c>
      <c r="H79" s="268" t="s">
        <v>1279</v>
      </c>
      <c r="I79" s="272" t="str">
        <f t="shared" si="5"/>
        <v>50434101d</v>
      </c>
      <c r="J79" s="273" t="str">
        <f t="shared" si="6"/>
        <v>50434101026 03</v>
      </c>
      <c r="K79" s="274"/>
      <c r="L79" s="273" t="str">
        <f t="shared" si="7"/>
        <v>50434101026 03B</v>
      </c>
      <c r="M79" s="274" t="str">
        <f t="shared" si="8"/>
        <v>Slovenská kanoistikadBMyšák Denis</v>
      </c>
      <c r="N79" s="261" t="str">
        <f t="shared" si="9"/>
        <v>50434101dB</v>
      </c>
    </row>
    <row r="80" spans="1:14">
      <c r="A80" s="275" t="s">
        <v>749</v>
      </c>
      <c r="B80" s="267" t="str">
        <f>VLOOKUP(A80,Adr!A:B,2,FALSE())</f>
        <v>Slovenská kanoistika</v>
      </c>
      <c r="C80" s="277" t="s">
        <v>1379</v>
      </c>
      <c r="D80" s="278">
        <v>60000</v>
      </c>
      <c r="E80" s="270">
        <v>0</v>
      </c>
      <c r="F80" s="271" t="s">
        <v>381</v>
      </c>
      <c r="G80" s="268" t="s">
        <v>357</v>
      </c>
      <c r="H80" s="268" t="s">
        <v>1279</v>
      </c>
      <c r="I80" s="272" t="str">
        <f t="shared" si="5"/>
        <v>50434101d</v>
      </c>
      <c r="J80" s="273" t="str">
        <f t="shared" si="6"/>
        <v>50434101026 03</v>
      </c>
      <c r="K80" s="274"/>
      <c r="L80" s="273" t="str">
        <f t="shared" si="7"/>
        <v>50434101026 03B</v>
      </c>
      <c r="M80" s="274" t="str">
        <f t="shared" si="8"/>
        <v>Slovenská kanoistikadBPaňková Zuzana</v>
      </c>
      <c r="N80" s="261" t="str">
        <f t="shared" si="9"/>
        <v>50434101dB</v>
      </c>
    </row>
    <row r="81" spans="1:14">
      <c r="A81" s="275" t="s">
        <v>749</v>
      </c>
      <c r="B81" s="267" t="str">
        <f>VLOOKUP(A81,Adr!A:B,2,FALSE())</f>
        <v>Slovenská kanoistika</v>
      </c>
      <c r="C81" s="277" t="s">
        <v>1380</v>
      </c>
      <c r="D81" s="278">
        <v>9300</v>
      </c>
      <c r="E81" s="276">
        <v>0</v>
      </c>
      <c r="F81" s="271" t="s">
        <v>381</v>
      </c>
      <c r="G81" s="268" t="s">
        <v>357</v>
      </c>
      <c r="H81" s="268" t="s">
        <v>1279</v>
      </c>
      <c r="I81" s="272" t="str">
        <f t="shared" si="5"/>
        <v>50434101d</v>
      </c>
      <c r="J81" s="273" t="str">
        <f t="shared" si="6"/>
        <v>50434101026 03</v>
      </c>
      <c r="K81" s="274"/>
      <c r="L81" s="273" t="str">
        <f t="shared" si="7"/>
        <v>50434101026 03B</v>
      </c>
      <c r="M81" s="274" t="str">
        <f t="shared" si="8"/>
        <v>Slovenská kanoistikadBPecsuková Katarína</v>
      </c>
      <c r="N81" s="261" t="str">
        <f t="shared" si="9"/>
        <v>50434101dB</v>
      </c>
    </row>
    <row r="82" spans="1:14">
      <c r="A82" s="275" t="s">
        <v>749</v>
      </c>
      <c r="B82" s="267" t="str">
        <f>VLOOKUP(A82,Adr!A:B,2,FALSE())</f>
        <v>Slovenská kanoistika</v>
      </c>
      <c r="C82" s="277" t="s">
        <v>1381</v>
      </c>
      <c r="D82" s="278">
        <v>10000</v>
      </c>
      <c r="E82" s="270">
        <v>0</v>
      </c>
      <c r="F82" s="271" t="s">
        <v>381</v>
      </c>
      <c r="G82" s="268" t="s">
        <v>357</v>
      </c>
      <c r="H82" s="268" t="s">
        <v>1279</v>
      </c>
      <c r="I82" s="272" t="str">
        <f t="shared" si="5"/>
        <v>50434101d</v>
      </c>
      <c r="J82" s="273" t="str">
        <f t="shared" si="6"/>
        <v>50434101026 03</v>
      </c>
      <c r="K82" s="274"/>
      <c r="L82" s="273" t="str">
        <f t="shared" si="7"/>
        <v>50434101026 03B</v>
      </c>
      <c r="M82" s="274" t="str">
        <f t="shared" si="8"/>
        <v>Slovenská kanoistikadBRumanský Richard</v>
      </c>
      <c r="N82" s="261" t="str">
        <f t="shared" si="9"/>
        <v>50434101dB</v>
      </c>
    </row>
    <row r="83" spans="1:14">
      <c r="A83" s="271" t="s">
        <v>749</v>
      </c>
      <c r="B83" s="267" t="str">
        <f>VLOOKUP(A83,Adr!A:B,2,FALSE())</f>
        <v>Slovenská kanoistika</v>
      </c>
      <c r="C83" s="277" t="s">
        <v>1382</v>
      </c>
      <c r="D83" s="278">
        <v>10000</v>
      </c>
      <c r="E83" s="276">
        <v>0</v>
      </c>
      <c r="F83" s="271" t="s">
        <v>381</v>
      </c>
      <c r="G83" s="268" t="s">
        <v>357</v>
      </c>
      <c r="H83" s="268" t="s">
        <v>1279</v>
      </c>
      <c r="I83" s="272" t="str">
        <f t="shared" si="5"/>
        <v>50434101d</v>
      </c>
      <c r="J83" s="273" t="str">
        <f t="shared" si="6"/>
        <v>50434101026 03</v>
      </c>
      <c r="K83" s="274"/>
      <c r="L83" s="273" t="str">
        <f t="shared" si="7"/>
        <v>50434101026 03B</v>
      </c>
      <c r="M83" s="274" t="str">
        <f t="shared" si="8"/>
        <v>Slovenská kanoistikadBRužič Patrik</v>
      </c>
      <c r="N83" s="261" t="str">
        <f t="shared" si="9"/>
        <v>50434101dB</v>
      </c>
    </row>
    <row r="84" spans="1:14">
      <c r="A84" s="279" t="s">
        <v>749</v>
      </c>
      <c r="B84" s="267" t="str">
        <f>VLOOKUP(A84,Adr!A:B,2,FALSE())</f>
        <v>Slovenská kanoistika</v>
      </c>
      <c r="C84" s="277" t="s">
        <v>1383</v>
      </c>
      <c r="D84" s="278">
        <v>15000</v>
      </c>
      <c r="E84" s="270">
        <v>0</v>
      </c>
      <c r="F84" s="271" t="s">
        <v>381</v>
      </c>
      <c r="G84" s="268" t="s">
        <v>357</v>
      </c>
      <c r="H84" s="268" t="s">
        <v>1279</v>
      </c>
      <c r="I84" s="272" t="str">
        <f t="shared" si="5"/>
        <v>50434101d</v>
      </c>
      <c r="J84" s="273" t="str">
        <f t="shared" si="6"/>
        <v>50434101026 03</v>
      </c>
      <c r="K84" s="274"/>
      <c r="L84" s="273" t="str">
        <f t="shared" si="7"/>
        <v>50434101026 03B</v>
      </c>
      <c r="M84" s="274" t="str">
        <f t="shared" si="8"/>
        <v>Slovenská kanoistikadBSidová Bianka</v>
      </c>
      <c r="N84" s="261" t="str">
        <f t="shared" si="9"/>
        <v>50434101dB</v>
      </c>
    </row>
    <row r="85" spans="1:14">
      <c r="A85" s="271" t="s">
        <v>749</v>
      </c>
      <c r="B85" s="267" t="str">
        <f>VLOOKUP(A85,Adr!A:B,2,FALSE())</f>
        <v>Slovenská kanoistika</v>
      </c>
      <c r="C85" s="277" t="s">
        <v>1384</v>
      </c>
      <c r="D85" s="278">
        <v>10000</v>
      </c>
      <c r="E85" s="276">
        <v>0</v>
      </c>
      <c r="F85" s="271" t="s">
        <v>381</v>
      </c>
      <c r="G85" s="268" t="s">
        <v>357</v>
      </c>
      <c r="H85" s="268" t="s">
        <v>1279</v>
      </c>
      <c r="I85" s="272" t="str">
        <f t="shared" si="5"/>
        <v>50434101d</v>
      </c>
      <c r="J85" s="273" t="str">
        <f t="shared" si="6"/>
        <v>50434101026 03</v>
      </c>
      <c r="K85" s="274"/>
      <c r="L85" s="273" t="str">
        <f t="shared" si="7"/>
        <v>50434101026 03B</v>
      </c>
      <c r="M85" s="274" t="str">
        <f t="shared" si="8"/>
        <v>Slovenská kanoistikadBSkubík Dávid</v>
      </c>
      <c r="N85" s="261" t="str">
        <f t="shared" si="9"/>
        <v>50434101dB</v>
      </c>
    </row>
    <row r="86" spans="1:14">
      <c r="A86" s="271" t="s">
        <v>749</v>
      </c>
      <c r="B86" s="267" t="str">
        <f>VLOOKUP(A86,Adr!A:B,2,FALSE())</f>
        <v>Slovenská kanoistika</v>
      </c>
      <c r="C86" s="280" t="s">
        <v>1385</v>
      </c>
      <c r="D86" s="281">
        <v>35000</v>
      </c>
      <c r="E86" s="270">
        <v>0</v>
      </c>
      <c r="F86" s="271" t="s">
        <v>381</v>
      </c>
      <c r="G86" s="268" t="s">
        <v>357</v>
      </c>
      <c r="H86" s="268" t="s">
        <v>1279</v>
      </c>
      <c r="I86" s="272" t="str">
        <f t="shared" si="5"/>
        <v>50434101d</v>
      </c>
      <c r="J86" s="273" t="str">
        <f t="shared" si="6"/>
        <v>50434101026 03</v>
      </c>
      <c r="K86" s="274"/>
      <c r="L86" s="273" t="str">
        <f t="shared" si="7"/>
        <v>50434101026 03B</v>
      </c>
      <c r="M86" s="274" t="str">
        <f t="shared" si="8"/>
        <v>Slovenská kanoistikadBStanovská Soňa</v>
      </c>
      <c r="N86" s="261" t="str">
        <f t="shared" si="9"/>
        <v>50434101dB</v>
      </c>
    </row>
    <row r="87" spans="1:14">
      <c r="A87" s="271" t="s">
        <v>749</v>
      </c>
      <c r="B87" s="267" t="str">
        <f>VLOOKUP(A87,Adr!A:B,2,FALSE())</f>
        <v>Slovenská kanoistika</v>
      </c>
      <c r="C87" s="280" t="s">
        <v>1386</v>
      </c>
      <c r="D87" s="281">
        <v>9300</v>
      </c>
      <c r="E87" s="276">
        <v>0</v>
      </c>
      <c r="F87" s="271" t="s">
        <v>381</v>
      </c>
      <c r="G87" s="268" t="s">
        <v>357</v>
      </c>
      <c r="H87" s="268" t="s">
        <v>1279</v>
      </c>
      <c r="I87" s="272" t="str">
        <f t="shared" si="5"/>
        <v>50434101d</v>
      </c>
      <c r="J87" s="273" t="str">
        <f t="shared" si="6"/>
        <v>50434101026 03</v>
      </c>
      <c r="K87" s="274"/>
      <c r="L87" s="273" t="str">
        <f t="shared" si="7"/>
        <v>50434101026 03B</v>
      </c>
      <c r="M87" s="274" t="str">
        <f t="shared" si="8"/>
        <v>Slovenská kanoistikadBSzabó Maximilián</v>
      </c>
      <c r="N87" s="261" t="str">
        <f t="shared" si="9"/>
        <v>50434101dB</v>
      </c>
    </row>
    <row r="88" spans="1:14">
      <c r="A88" s="271" t="s">
        <v>749</v>
      </c>
      <c r="B88" s="267" t="str">
        <f>VLOOKUP(A88,Adr!A:B,2,FALSE())</f>
        <v>Slovenská kanoistika</v>
      </c>
      <c r="C88" s="282" t="s">
        <v>1387</v>
      </c>
      <c r="D88" s="281">
        <v>10000</v>
      </c>
      <c r="E88" s="270">
        <v>0</v>
      </c>
      <c r="F88" s="271" t="s">
        <v>381</v>
      </c>
      <c r="G88" s="268" t="s">
        <v>357</v>
      </c>
      <c r="H88" s="268" t="s">
        <v>1279</v>
      </c>
      <c r="I88" s="272" t="str">
        <f t="shared" si="5"/>
        <v>50434101d</v>
      </c>
      <c r="J88" s="273" t="str">
        <f t="shared" si="6"/>
        <v>50434101026 03</v>
      </c>
      <c r="K88" s="274"/>
      <c r="L88" s="273" t="str">
        <f t="shared" si="7"/>
        <v>50434101026 03B</v>
      </c>
      <c r="M88" s="274" t="str">
        <f t="shared" si="8"/>
        <v>Slovenská kanoistikadBŠevčík Jakub</v>
      </c>
      <c r="N88" s="261" t="str">
        <f t="shared" si="9"/>
        <v>50434101dB</v>
      </c>
    </row>
    <row r="89" spans="1:14">
      <c r="A89" s="279" t="s">
        <v>749</v>
      </c>
      <c r="B89" s="267" t="str">
        <f>VLOOKUP(A89,Adr!A:B,2,FALSE())</f>
        <v>Slovenská kanoistika</v>
      </c>
      <c r="C89" s="268" t="s">
        <v>1388</v>
      </c>
      <c r="D89" s="269">
        <v>7500</v>
      </c>
      <c r="E89" s="276">
        <v>0</v>
      </c>
      <c r="F89" s="271" t="s">
        <v>381</v>
      </c>
      <c r="G89" s="268" t="s">
        <v>357</v>
      </c>
      <c r="H89" s="268" t="s">
        <v>1279</v>
      </c>
      <c r="I89" s="272" t="str">
        <f t="shared" si="5"/>
        <v>50434101d</v>
      </c>
      <c r="J89" s="273" t="str">
        <f t="shared" si="6"/>
        <v>50434101026 03</v>
      </c>
      <c r="K89" s="274"/>
      <c r="L89" s="273" t="str">
        <f t="shared" si="7"/>
        <v>50434101026 03B</v>
      </c>
      <c r="M89" s="274" t="str">
        <f t="shared" si="8"/>
        <v>Slovenská kanoistikadBŠvecová Romana</v>
      </c>
      <c r="N89" s="261" t="str">
        <f t="shared" si="9"/>
        <v>50434101dB</v>
      </c>
    </row>
    <row r="90" spans="1:14">
      <c r="A90" s="275" t="s">
        <v>749</v>
      </c>
      <c r="B90" s="267" t="str">
        <f>VLOOKUP(A90,Adr!A:B,2,FALSE())</f>
        <v>Slovenská kanoistika</v>
      </c>
      <c r="C90" s="268" t="s">
        <v>1389</v>
      </c>
      <c r="D90" s="269">
        <v>7500</v>
      </c>
      <c r="E90" s="270">
        <v>0</v>
      </c>
      <c r="F90" s="271" t="s">
        <v>381</v>
      </c>
      <c r="G90" s="268" t="s">
        <v>357</v>
      </c>
      <c r="H90" s="268" t="s">
        <v>1279</v>
      </c>
      <c r="I90" s="272" t="str">
        <f t="shared" si="5"/>
        <v>50434101d</v>
      </c>
      <c r="J90" s="273" t="str">
        <f t="shared" si="6"/>
        <v>50434101026 03</v>
      </c>
      <c r="K90" s="274"/>
      <c r="L90" s="273" t="str">
        <f t="shared" si="7"/>
        <v>50434101026 03B</v>
      </c>
      <c r="M90" s="274" t="str">
        <f t="shared" si="8"/>
        <v>Slovenská kanoistikadBTóth Ludovít</v>
      </c>
      <c r="N90" s="261" t="str">
        <f t="shared" si="9"/>
        <v>50434101dB</v>
      </c>
    </row>
    <row r="91" spans="1:14">
      <c r="A91" s="275" t="s">
        <v>749</v>
      </c>
      <c r="B91" s="267" t="str">
        <f>VLOOKUP(A91,Adr!A:B,2,FALSE())</f>
        <v>Slovenská kanoistika</v>
      </c>
      <c r="C91" s="280" t="s">
        <v>1390</v>
      </c>
      <c r="D91" s="281">
        <v>15600</v>
      </c>
      <c r="E91" s="276">
        <v>0</v>
      </c>
      <c r="F91" s="271" t="s">
        <v>381</v>
      </c>
      <c r="G91" s="268" t="s">
        <v>357</v>
      </c>
      <c r="H91" s="268" t="s">
        <v>1279</v>
      </c>
      <c r="I91" s="272" t="str">
        <f t="shared" si="5"/>
        <v>50434101d</v>
      </c>
      <c r="J91" s="273" t="str">
        <f t="shared" si="6"/>
        <v>50434101026 03</v>
      </c>
      <c r="K91" s="274"/>
      <c r="L91" s="273" t="str">
        <f t="shared" si="7"/>
        <v>50434101026 03B</v>
      </c>
      <c r="M91" s="274" t="str">
        <f t="shared" si="8"/>
        <v>Slovenská kanoistikadBZalka Csaba</v>
      </c>
      <c r="N91" s="261" t="str">
        <f t="shared" si="9"/>
        <v>50434101dB</v>
      </c>
    </row>
    <row r="92" spans="1:14">
      <c r="A92" s="238" t="s">
        <v>749</v>
      </c>
      <c r="B92" s="267" t="str">
        <f>VLOOKUP(A92,Adr!A:B,2,FALSE())</f>
        <v>Slovenská kanoistika</v>
      </c>
      <c r="C92" s="277" t="s">
        <v>1391</v>
      </c>
      <c r="D92" s="278">
        <v>9300</v>
      </c>
      <c r="E92" s="270">
        <v>0</v>
      </c>
      <c r="F92" s="271" t="s">
        <v>381</v>
      </c>
      <c r="G92" s="268" t="s">
        <v>357</v>
      </c>
      <c r="H92" s="268" t="s">
        <v>1279</v>
      </c>
      <c r="I92" s="272" t="str">
        <f t="shared" si="5"/>
        <v>50434101d</v>
      </c>
      <c r="J92" s="273" t="str">
        <f t="shared" si="6"/>
        <v>50434101026 03</v>
      </c>
      <c r="K92" s="274"/>
      <c r="L92" s="273" t="str">
        <f t="shared" si="7"/>
        <v>50434101026 03B</v>
      </c>
      <c r="M92" s="274" t="str">
        <f t="shared" si="8"/>
        <v>Slovenská kanoistikadBZemánková Hana</v>
      </c>
      <c r="N92" s="261" t="str">
        <f t="shared" si="9"/>
        <v>50434101dB</v>
      </c>
    </row>
    <row r="93" spans="1:14">
      <c r="A93" s="275" t="s">
        <v>756</v>
      </c>
      <c r="B93" s="267" t="str">
        <f>VLOOKUP(A93,Adr!A:B,2,FALSE())</f>
        <v>Slovenská Lakrosová Federácia</v>
      </c>
      <c r="C93" s="280" t="s">
        <v>1392</v>
      </c>
      <c r="D93" s="281">
        <v>31581</v>
      </c>
      <c r="E93" s="276">
        <v>0</v>
      </c>
      <c r="F93" s="271" t="s">
        <v>375</v>
      </c>
      <c r="G93" s="268" t="s">
        <v>355</v>
      </c>
      <c r="H93" s="268" t="s">
        <v>1279</v>
      </c>
      <c r="I93" s="272" t="str">
        <f t="shared" si="5"/>
        <v>30853427a</v>
      </c>
      <c r="J93" s="273" t="str">
        <f t="shared" si="6"/>
        <v>30853427026 02</v>
      </c>
      <c r="K93" s="274" t="s">
        <v>1393</v>
      </c>
      <c r="L93" s="273" t="str">
        <f t="shared" si="7"/>
        <v>30853427026 02B</v>
      </c>
      <c r="M93" s="274" t="str">
        <f t="shared" si="8"/>
        <v>Slovenská Lakrosová FederáciaaBlakros - bežné transfery</v>
      </c>
      <c r="N93" s="261" t="str">
        <f t="shared" si="9"/>
        <v>30853427aB</v>
      </c>
    </row>
    <row r="94" spans="1:14">
      <c r="A94" s="238" t="s">
        <v>764</v>
      </c>
      <c r="B94" s="267" t="str">
        <f>VLOOKUP(A94,Adr!A:B,2,FALSE())</f>
        <v>Slovenská motocyklová federácia</v>
      </c>
      <c r="C94" s="277" t="s">
        <v>1394</v>
      </c>
      <c r="D94" s="278">
        <v>144896</v>
      </c>
      <c r="E94" s="270">
        <v>0</v>
      </c>
      <c r="F94" s="271" t="s">
        <v>375</v>
      </c>
      <c r="G94" s="268" t="s">
        <v>355</v>
      </c>
      <c r="H94" s="268" t="s">
        <v>1279</v>
      </c>
      <c r="I94" s="272" t="str">
        <f t="shared" si="5"/>
        <v>30813883a</v>
      </c>
      <c r="J94" s="273" t="str">
        <f t="shared" si="6"/>
        <v>30813883026 02</v>
      </c>
      <c r="K94" s="274" t="s">
        <v>1395</v>
      </c>
      <c r="L94" s="273" t="str">
        <f t="shared" si="7"/>
        <v>30813883026 02B</v>
      </c>
      <c r="M94" s="274" t="str">
        <f t="shared" si="8"/>
        <v>Slovenská motocyklová federáciaaBmotocyklový šport - bežné transfery</v>
      </c>
      <c r="N94" s="261" t="str">
        <f t="shared" si="9"/>
        <v>30813883aB</v>
      </c>
    </row>
    <row r="95" spans="1:14">
      <c r="A95" s="275" t="s">
        <v>764</v>
      </c>
      <c r="B95" s="267" t="str">
        <f>VLOOKUP(A95,Adr!A:B,2,FALSE())</f>
        <v>Slovenská motocyklová federácia</v>
      </c>
      <c r="C95" s="280" t="s">
        <v>1396</v>
      </c>
      <c r="D95" s="281">
        <v>20000</v>
      </c>
      <c r="E95" s="276">
        <v>0</v>
      </c>
      <c r="F95" s="271" t="s">
        <v>381</v>
      </c>
      <c r="G95" s="268" t="s">
        <v>357</v>
      </c>
      <c r="H95" s="268" t="s">
        <v>1279</v>
      </c>
      <c r="I95" s="272" t="str">
        <f t="shared" si="5"/>
        <v>30813883d</v>
      </c>
      <c r="J95" s="273" t="str">
        <f t="shared" si="6"/>
        <v>30813883026 03</v>
      </c>
      <c r="K95" s="274"/>
      <c r="L95" s="273" t="str">
        <f t="shared" si="7"/>
        <v>30813883026 03B</v>
      </c>
      <c r="M95" s="274" t="str">
        <f t="shared" si="8"/>
        <v>Slovenská motocyklová federáciadBSvitko Štefan</v>
      </c>
      <c r="N95" s="261" t="str">
        <f t="shared" si="9"/>
        <v>30813883dB</v>
      </c>
    </row>
    <row r="96" spans="1:14">
      <c r="A96" s="238" t="s">
        <v>764</v>
      </c>
      <c r="B96" s="267" t="str">
        <f>VLOOKUP(A96,Adr!A:B,2,FALSE())</f>
        <v>Slovenská motocyklová federácia</v>
      </c>
      <c r="C96" s="280" t="s">
        <v>1397</v>
      </c>
      <c r="D96" s="278">
        <v>35000</v>
      </c>
      <c r="E96" s="270">
        <v>0</v>
      </c>
      <c r="F96" s="271" t="s">
        <v>381</v>
      </c>
      <c r="G96" s="268" t="s">
        <v>357</v>
      </c>
      <c r="H96" s="268" t="s">
        <v>1279</v>
      </c>
      <c r="I96" s="272" t="str">
        <f t="shared" si="5"/>
        <v>30813883d</v>
      </c>
      <c r="J96" s="273" t="str">
        <f t="shared" si="6"/>
        <v>30813883026 03</v>
      </c>
      <c r="K96" s="274"/>
      <c r="L96" s="273" t="str">
        <f t="shared" si="7"/>
        <v>30813883026 03B</v>
      </c>
      <c r="M96" s="274" t="str">
        <f t="shared" si="8"/>
        <v>Slovenská motocyklová federáciadBVaculík Martin</v>
      </c>
      <c r="N96" s="261" t="str">
        <f t="shared" si="9"/>
        <v>30813883dB</v>
      </c>
    </row>
    <row r="97" spans="1:14">
      <c r="A97" s="271" t="s">
        <v>764</v>
      </c>
      <c r="B97" s="267" t="str">
        <f>VLOOKUP(A97,Adr!A:B,2,FALSE())</f>
        <v>Slovenská motocyklová federácia</v>
      </c>
      <c r="C97" s="277" t="s">
        <v>1398</v>
      </c>
      <c r="D97" s="278">
        <v>10000</v>
      </c>
      <c r="E97" s="276">
        <v>0</v>
      </c>
      <c r="F97" s="271" t="s">
        <v>383</v>
      </c>
      <c r="G97" s="268" t="s">
        <v>357</v>
      </c>
      <c r="H97" s="268" t="s">
        <v>1279</v>
      </c>
      <c r="I97" s="272" t="str">
        <f t="shared" si="5"/>
        <v>30813883e</v>
      </c>
      <c r="J97" s="273" t="str">
        <f t="shared" si="6"/>
        <v>30813883026 03</v>
      </c>
      <c r="K97" s="274"/>
      <c r="L97" s="273" t="str">
        <f t="shared" si="7"/>
        <v>30813883026 03B</v>
      </c>
      <c r="M97" s="274" t="str">
        <f t="shared" si="8"/>
        <v>Slovenská motocyklová federáciaeBZlatá prilba SNP Žarnovica</v>
      </c>
      <c r="N97" s="261" t="str">
        <f t="shared" si="9"/>
        <v>30813883eB</v>
      </c>
    </row>
    <row r="98" spans="1:14">
      <c r="A98" s="238" t="s">
        <v>774</v>
      </c>
      <c r="B98" s="267" t="str">
        <f>VLOOKUP(A98,Adr!A:B,2,FALSE())</f>
        <v>Slovenská Muaythai asociácia</v>
      </c>
      <c r="C98" s="277" t="s">
        <v>1399</v>
      </c>
      <c r="D98" s="278">
        <v>32189</v>
      </c>
      <c r="E98" s="270">
        <v>0</v>
      </c>
      <c r="F98" s="271" t="s">
        <v>375</v>
      </c>
      <c r="G98" s="268" t="s">
        <v>355</v>
      </c>
      <c r="H98" s="268" t="s">
        <v>1279</v>
      </c>
      <c r="I98" s="272" t="str">
        <f t="shared" si="5"/>
        <v>34057587a</v>
      </c>
      <c r="J98" s="273" t="str">
        <f t="shared" si="6"/>
        <v>34057587026 02</v>
      </c>
      <c r="K98" s="274" t="s">
        <v>1400</v>
      </c>
      <c r="L98" s="273" t="str">
        <f t="shared" si="7"/>
        <v>34057587026 02B</v>
      </c>
      <c r="M98" s="274" t="str">
        <f t="shared" si="8"/>
        <v>Slovenská Muaythai asociáciaaBthajský box - bežné transfery</v>
      </c>
      <c r="N98" s="261" t="str">
        <f t="shared" si="9"/>
        <v>34057587aB</v>
      </c>
    </row>
    <row r="99" spans="1:14">
      <c r="A99" s="271" t="s">
        <v>774</v>
      </c>
      <c r="B99" s="267" t="str">
        <f>VLOOKUP(A99,Adr!A:B,2,FALSE())</f>
        <v>Slovenská Muaythai asociácia</v>
      </c>
      <c r="C99" s="268" t="s">
        <v>1401</v>
      </c>
      <c r="D99" s="269">
        <v>20000</v>
      </c>
      <c r="E99" s="276">
        <v>0</v>
      </c>
      <c r="F99" s="271" t="s">
        <v>381</v>
      </c>
      <c r="G99" s="268" t="s">
        <v>357</v>
      </c>
      <c r="H99" s="268" t="s">
        <v>1279</v>
      </c>
      <c r="I99" s="272" t="str">
        <f t="shared" si="5"/>
        <v>34057587d</v>
      </c>
      <c r="J99" s="273" t="str">
        <f t="shared" si="6"/>
        <v>34057587026 03</v>
      </c>
      <c r="K99" s="274"/>
      <c r="L99" s="273" t="str">
        <f t="shared" si="7"/>
        <v>34057587026 03B</v>
      </c>
      <c r="M99" s="274" t="str">
        <f t="shared" si="8"/>
        <v>Slovenská Muaythai asociáciadBChochlíková Monika</v>
      </c>
      <c r="N99" s="261" t="str">
        <f t="shared" si="9"/>
        <v>34057587dB</v>
      </c>
    </row>
    <row r="100" spans="1:14">
      <c r="A100" s="275" t="s">
        <v>787</v>
      </c>
      <c r="B100" s="267" t="str">
        <f>VLOOKUP(A100,Adr!A:B,2,FALSE())</f>
        <v>Slovenská plavecká federácia</v>
      </c>
      <c r="C100" s="277" t="s">
        <v>1402</v>
      </c>
      <c r="D100" s="278">
        <v>2843741</v>
      </c>
      <c r="E100" s="270">
        <v>0</v>
      </c>
      <c r="F100" s="271" t="s">
        <v>375</v>
      </c>
      <c r="G100" s="268" t="s">
        <v>355</v>
      </c>
      <c r="H100" s="268" t="s">
        <v>1279</v>
      </c>
      <c r="I100" s="272" t="str">
        <f t="shared" si="5"/>
        <v>36068764a</v>
      </c>
      <c r="J100" s="273" t="str">
        <f t="shared" si="6"/>
        <v>36068764026 02</v>
      </c>
      <c r="K100" s="274" t="s">
        <v>1403</v>
      </c>
      <c r="L100" s="273" t="str">
        <f t="shared" si="7"/>
        <v>36068764026 02B</v>
      </c>
      <c r="M100" s="274" t="str">
        <f t="shared" si="8"/>
        <v>Slovenská plavecká federáciaaBplavecké športy - bežné transfery</v>
      </c>
      <c r="N100" s="261" t="str">
        <f t="shared" si="9"/>
        <v>36068764aB</v>
      </c>
    </row>
    <row r="101" spans="1:14">
      <c r="A101" s="271" t="s">
        <v>787</v>
      </c>
      <c r="B101" s="267" t="str">
        <f>VLOOKUP(A101,Adr!A:B,2,FALSE())</f>
        <v>Slovenská plavecká federácia</v>
      </c>
      <c r="C101" s="277" t="s">
        <v>1404</v>
      </c>
      <c r="D101" s="278">
        <v>13000</v>
      </c>
      <c r="E101" s="276">
        <v>0</v>
      </c>
      <c r="F101" s="271" t="s">
        <v>375</v>
      </c>
      <c r="G101" s="268" t="s">
        <v>355</v>
      </c>
      <c r="H101" s="268" t="s">
        <v>1321</v>
      </c>
      <c r="I101" s="272" t="str">
        <f t="shared" si="5"/>
        <v>36068764a</v>
      </c>
      <c r="J101" s="273" t="str">
        <f t="shared" si="6"/>
        <v>36068764026 02</v>
      </c>
      <c r="K101" s="274" t="s">
        <v>1403</v>
      </c>
      <c r="L101" s="273" t="str">
        <f t="shared" si="7"/>
        <v>36068764026 02K</v>
      </c>
      <c r="M101" s="274" t="str">
        <f t="shared" si="8"/>
        <v>Slovenská plavecká federáciaaKplavecké športy - kapitálové transfery</v>
      </c>
      <c r="N101" s="261" t="str">
        <f t="shared" si="9"/>
        <v>36068764aK</v>
      </c>
    </row>
    <row r="102" spans="1:14">
      <c r="A102" s="279" t="s">
        <v>787</v>
      </c>
      <c r="B102" s="267" t="str">
        <f>VLOOKUP(A102,Adr!A:B,2,FALSE())</f>
        <v>Slovenská plavecká federácia</v>
      </c>
      <c r="C102" s="268" t="s">
        <v>1405</v>
      </c>
      <c r="D102" s="269">
        <v>7500</v>
      </c>
      <c r="E102" s="270">
        <v>0</v>
      </c>
      <c r="F102" s="271" t="s">
        <v>381</v>
      </c>
      <c r="G102" s="268" t="s">
        <v>357</v>
      </c>
      <c r="H102" s="268" t="s">
        <v>1279</v>
      </c>
      <c r="I102" s="272" t="str">
        <f t="shared" si="5"/>
        <v>36068764d</v>
      </c>
      <c r="J102" s="273" t="str">
        <f t="shared" si="6"/>
        <v>36068764026 03</v>
      </c>
      <c r="K102" s="274"/>
      <c r="L102" s="273" t="str">
        <f t="shared" si="7"/>
        <v>36068764026 03B</v>
      </c>
      <c r="M102" s="274" t="str">
        <f t="shared" si="8"/>
        <v>Slovenská plavecká federáciadBBernathova Michaela</v>
      </c>
      <c r="N102" s="261" t="str">
        <f t="shared" si="9"/>
        <v>36068764dB</v>
      </c>
    </row>
    <row r="103" spans="1:14">
      <c r="A103" s="271" t="s">
        <v>787</v>
      </c>
      <c r="B103" s="267" t="str">
        <f>VLOOKUP(A103,Adr!A:B,2,FALSE())</f>
        <v>Slovenská plavecká federácia</v>
      </c>
      <c r="C103" s="277" t="s">
        <v>1406</v>
      </c>
      <c r="D103" s="278">
        <v>7500</v>
      </c>
      <c r="E103" s="276">
        <v>0</v>
      </c>
      <c r="F103" s="271" t="s">
        <v>381</v>
      </c>
      <c r="G103" s="268" t="s">
        <v>357</v>
      </c>
      <c r="H103" s="268" t="s">
        <v>1279</v>
      </c>
      <c r="I103" s="272" t="str">
        <f t="shared" si="5"/>
        <v>36068764d</v>
      </c>
      <c r="J103" s="273" t="str">
        <f t="shared" si="6"/>
        <v>36068764026 03</v>
      </c>
      <c r="K103" s="274"/>
      <c r="L103" s="273" t="str">
        <f t="shared" si="7"/>
        <v>36068764026 03B</v>
      </c>
      <c r="M103" s="274" t="str">
        <f t="shared" si="8"/>
        <v>Slovenská plavecká federáciadBDiky Chiara</v>
      </c>
      <c r="N103" s="261" t="str">
        <f t="shared" si="9"/>
        <v>36068764dB</v>
      </c>
    </row>
    <row r="104" spans="1:14">
      <c r="A104" s="238" t="s">
        <v>787</v>
      </c>
      <c r="B104" s="267" t="str">
        <f>VLOOKUP(A104,Adr!A:B,2,FALSE())</f>
        <v>Slovenská plavecká federácia</v>
      </c>
      <c r="C104" s="268" t="s">
        <v>1407</v>
      </c>
      <c r="D104" s="269">
        <v>20000</v>
      </c>
      <c r="E104" s="270">
        <v>0</v>
      </c>
      <c r="F104" s="271" t="s">
        <v>381</v>
      </c>
      <c r="G104" s="268" t="s">
        <v>357</v>
      </c>
      <c r="H104" s="268" t="s">
        <v>1279</v>
      </c>
      <c r="I104" s="272" t="str">
        <f t="shared" si="5"/>
        <v>36068764d</v>
      </c>
      <c r="J104" s="273" t="str">
        <f t="shared" si="6"/>
        <v>36068764026 03</v>
      </c>
      <c r="K104" s="274"/>
      <c r="L104" s="273" t="str">
        <f t="shared" si="7"/>
        <v>36068764026 03B</v>
      </c>
      <c r="M104" s="274" t="str">
        <f t="shared" si="8"/>
        <v>Slovenská plavecká federáciadBDuša Matej</v>
      </c>
      <c r="N104" s="261" t="str">
        <f t="shared" si="9"/>
        <v>36068764dB</v>
      </c>
    </row>
    <row r="105" spans="1:14">
      <c r="A105" s="238" t="s">
        <v>787</v>
      </c>
      <c r="B105" s="267" t="str">
        <f>VLOOKUP(A105,Adr!A:B,2,FALSE())</f>
        <v>Slovenská plavecká federácia</v>
      </c>
      <c r="C105" s="268" t="s">
        <v>1408</v>
      </c>
      <c r="D105" s="269">
        <v>10000</v>
      </c>
      <c r="E105" s="276">
        <v>0</v>
      </c>
      <c r="F105" s="271" t="s">
        <v>381</v>
      </c>
      <c r="G105" s="268" t="s">
        <v>357</v>
      </c>
      <c r="H105" s="268" t="s">
        <v>1279</v>
      </c>
      <c r="I105" s="272" t="str">
        <f t="shared" si="5"/>
        <v>36068764d</v>
      </c>
      <c r="J105" s="273" t="str">
        <f t="shared" si="6"/>
        <v>36068764026 03</v>
      </c>
      <c r="K105" s="274"/>
      <c r="L105" s="273" t="str">
        <f t="shared" si="7"/>
        <v>36068764026 03B</v>
      </c>
      <c r="M105" s="274" t="str">
        <f t="shared" si="8"/>
        <v>Slovenská plavecká federáciadBHrnčárová Alexandra</v>
      </c>
      <c r="N105" s="261" t="str">
        <f t="shared" si="9"/>
        <v>36068764dB</v>
      </c>
    </row>
    <row r="106" spans="1:14">
      <c r="A106" s="238" t="s">
        <v>787</v>
      </c>
      <c r="B106" s="267" t="str">
        <f>VLOOKUP(A106,Adr!A:B,2,FALSE())</f>
        <v>Slovenská plavecká federácia</v>
      </c>
      <c r="C106" s="280" t="s">
        <v>1409</v>
      </c>
      <c r="D106" s="278">
        <v>15000</v>
      </c>
      <c r="E106" s="270">
        <v>0</v>
      </c>
      <c r="F106" s="271" t="s">
        <v>381</v>
      </c>
      <c r="G106" s="268" t="s">
        <v>357</v>
      </c>
      <c r="H106" s="268" t="s">
        <v>1279</v>
      </c>
      <c r="I106" s="272" t="str">
        <f t="shared" si="5"/>
        <v>36068764d</v>
      </c>
      <c r="J106" s="273" t="str">
        <f t="shared" si="6"/>
        <v>36068764026 03</v>
      </c>
      <c r="K106" s="274"/>
      <c r="L106" s="273" t="str">
        <f t="shared" si="7"/>
        <v>36068764026 03B</v>
      </c>
      <c r="M106" s="274" t="str">
        <f t="shared" si="8"/>
        <v>Slovenská plavecká federáciadBKošťál Samuel</v>
      </c>
      <c r="N106" s="261" t="str">
        <f t="shared" si="9"/>
        <v>36068764dB</v>
      </c>
    </row>
    <row r="107" spans="1:14">
      <c r="A107" s="275" t="s">
        <v>787</v>
      </c>
      <c r="B107" s="267" t="str">
        <f>VLOOKUP(A107,Adr!A:B,2,FALSE())</f>
        <v>Slovenská plavecká federácia</v>
      </c>
      <c r="C107" s="280" t="s">
        <v>1410</v>
      </c>
      <c r="D107" s="278">
        <v>7500</v>
      </c>
      <c r="E107" s="276">
        <v>0</v>
      </c>
      <c r="F107" s="271" t="s">
        <v>381</v>
      </c>
      <c r="G107" s="268" t="s">
        <v>357</v>
      </c>
      <c r="H107" s="268" t="s">
        <v>1279</v>
      </c>
      <c r="I107" s="272" t="str">
        <f t="shared" si="5"/>
        <v>36068764d</v>
      </c>
      <c r="J107" s="273" t="str">
        <f t="shared" si="6"/>
        <v>36068764026 03</v>
      </c>
      <c r="K107" s="274"/>
      <c r="L107" s="273" t="str">
        <f t="shared" si="7"/>
        <v>36068764026 03B</v>
      </c>
      <c r="M107" s="274" t="str">
        <f t="shared" si="8"/>
        <v>Slovenská plavecká federáciadBKrajčovičová Lea</v>
      </c>
      <c r="N107" s="261" t="str">
        <f t="shared" si="9"/>
        <v>36068764dB</v>
      </c>
    </row>
    <row r="108" spans="1:14">
      <c r="A108" s="275" t="s">
        <v>787</v>
      </c>
      <c r="B108" s="267" t="str">
        <f>VLOOKUP(A108,Adr!A:B,2,FALSE())</f>
        <v>Slovenská plavecká federácia</v>
      </c>
      <c r="C108" s="277" t="s">
        <v>1411</v>
      </c>
      <c r="D108" s="278">
        <v>20000</v>
      </c>
      <c r="E108" s="270">
        <v>0</v>
      </c>
      <c r="F108" s="271" t="s">
        <v>381</v>
      </c>
      <c r="G108" s="268" t="s">
        <v>357</v>
      </c>
      <c r="H108" s="268" t="s">
        <v>1279</v>
      </c>
      <c r="I108" s="272" t="str">
        <f t="shared" si="5"/>
        <v>36068764d</v>
      </c>
      <c r="J108" s="273" t="str">
        <f t="shared" si="6"/>
        <v>36068764026 03</v>
      </c>
      <c r="K108" s="274"/>
      <c r="L108" s="273" t="str">
        <f t="shared" si="7"/>
        <v>36068764026 03B</v>
      </c>
      <c r="M108" s="274" t="str">
        <f t="shared" si="8"/>
        <v>Slovenská plavecká federáciadBNagy Richard</v>
      </c>
      <c r="N108" s="261" t="str">
        <f t="shared" si="9"/>
        <v>36068764dB</v>
      </c>
    </row>
    <row r="109" spans="1:14">
      <c r="A109" s="275" t="s">
        <v>787</v>
      </c>
      <c r="B109" s="267" t="str">
        <f>VLOOKUP(A109,Adr!A:B,2,FALSE())</f>
        <v>Slovenská plavecká federácia</v>
      </c>
      <c r="C109" s="280" t="s">
        <v>1412</v>
      </c>
      <c r="D109" s="278">
        <v>20000</v>
      </c>
      <c r="E109" s="276">
        <v>0</v>
      </c>
      <c r="F109" s="271" t="s">
        <v>381</v>
      </c>
      <c r="G109" s="268" t="s">
        <v>357</v>
      </c>
      <c r="H109" s="268" t="s">
        <v>1279</v>
      </c>
      <c r="I109" s="272" t="str">
        <f t="shared" si="5"/>
        <v>36068764d</v>
      </c>
      <c r="J109" s="273" t="str">
        <f t="shared" si="6"/>
        <v>36068764026 03</v>
      </c>
      <c r="K109" s="274"/>
      <c r="L109" s="273" t="str">
        <f t="shared" si="7"/>
        <v>36068764026 03B</v>
      </c>
      <c r="M109" s="274" t="str">
        <f t="shared" si="8"/>
        <v>Slovenská plavecká federáciadBPodmaníková Andrea</v>
      </c>
      <c r="N109" s="261" t="str">
        <f t="shared" si="9"/>
        <v>36068764dB</v>
      </c>
    </row>
    <row r="110" spans="1:14">
      <c r="A110" s="271" t="s">
        <v>787</v>
      </c>
      <c r="B110" s="267" t="str">
        <f>VLOOKUP(A110,Adr!A:B,2,FALSE())</f>
        <v>Slovenská plavecká federácia</v>
      </c>
      <c r="C110" s="277" t="s">
        <v>1413</v>
      </c>
      <c r="D110" s="278">
        <v>20000</v>
      </c>
      <c r="E110" s="270">
        <v>0</v>
      </c>
      <c r="F110" s="271" t="s">
        <v>381</v>
      </c>
      <c r="G110" s="268" t="s">
        <v>357</v>
      </c>
      <c r="H110" s="268" t="s">
        <v>1279</v>
      </c>
      <c r="I110" s="272" t="str">
        <f t="shared" si="5"/>
        <v>36068764d</v>
      </c>
      <c r="J110" s="273" t="str">
        <f t="shared" si="6"/>
        <v>36068764026 03</v>
      </c>
      <c r="K110" s="274"/>
      <c r="L110" s="273" t="str">
        <f t="shared" si="7"/>
        <v>36068764026 03B</v>
      </c>
      <c r="M110" s="274" t="str">
        <f t="shared" si="8"/>
        <v>Slovenská plavecká federáciadBPotocká Tamara</v>
      </c>
      <c r="N110" s="261" t="str">
        <f t="shared" si="9"/>
        <v>36068764dB</v>
      </c>
    </row>
    <row r="111" spans="1:14">
      <c r="A111" s="271" t="s">
        <v>787</v>
      </c>
      <c r="B111" s="267" t="str">
        <f>VLOOKUP(A111,Adr!A:B,2,FALSE())</f>
        <v>Slovenská plavecká federácia</v>
      </c>
      <c r="C111" s="280" t="s">
        <v>1414</v>
      </c>
      <c r="D111" s="281">
        <v>10000</v>
      </c>
      <c r="E111" s="276">
        <v>0</v>
      </c>
      <c r="F111" s="271" t="s">
        <v>381</v>
      </c>
      <c r="G111" s="268" t="s">
        <v>357</v>
      </c>
      <c r="H111" s="268" t="s">
        <v>1279</v>
      </c>
      <c r="I111" s="272" t="str">
        <f t="shared" si="5"/>
        <v>36068764d</v>
      </c>
      <c r="J111" s="273" t="str">
        <f t="shared" si="6"/>
        <v>36068764026 03</v>
      </c>
      <c r="K111" s="274"/>
      <c r="L111" s="273" t="str">
        <f t="shared" si="7"/>
        <v>36068764026 03B</v>
      </c>
      <c r="M111" s="274" t="str">
        <f t="shared" si="8"/>
        <v>Slovenská plavecká federáciadBSlušná Lilian</v>
      </c>
      <c r="N111" s="261" t="str">
        <f t="shared" si="9"/>
        <v>36068764dB</v>
      </c>
    </row>
    <row r="112" spans="1:14">
      <c r="A112" s="275" t="s">
        <v>787</v>
      </c>
      <c r="B112" s="267" t="str">
        <f>VLOOKUP(A112,Adr!A:B,2,FALSE())</f>
        <v>Slovenská plavecká federácia</v>
      </c>
      <c r="C112" s="277" t="s">
        <v>1415</v>
      </c>
      <c r="D112" s="278">
        <v>7500</v>
      </c>
      <c r="E112" s="270">
        <v>0</v>
      </c>
      <c r="F112" s="271" t="s">
        <v>381</v>
      </c>
      <c r="G112" s="268" t="s">
        <v>357</v>
      </c>
      <c r="H112" s="268" t="s">
        <v>1279</v>
      </c>
      <c r="I112" s="272" t="str">
        <f t="shared" si="5"/>
        <v>36068764d</v>
      </c>
      <c r="J112" s="273" t="str">
        <f t="shared" si="6"/>
        <v>36068764026 03</v>
      </c>
      <c r="K112" s="274"/>
      <c r="L112" s="273" t="str">
        <f t="shared" si="7"/>
        <v>36068764026 03B</v>
      </c>
      <c r="M112" s="274" t="str">
        <f t="shared" si="8"/>
        <v>Slovenská plavecká federáciadBStrapeková Žofia</v>
      </c>
      <c r="N112" s="261" t="str">
        <f t="shared" si="9"/>
        <v>36068764dB</v>
      </c>
    </row>
    <row r="113" spans="1:14">
      <c r="A113" s="275" t="s">
        <v>787</v>
      </c>
      <c r="B113" s="267" t="str">
        <f>VLOOKUP(A113,Adr!A:B,2,FALSE())</f>
        <v>Slovenská plavecká federácia</v>
      </c>
      <c r="C113" s="277" t="s">
        <v>1416</v>
      </c>
      <c r="D113" s="278">
        <v>10000</v>
      </c>
      <c r="E113" s="276">
        <v>0</v>
      </c>
      <c r="F113" s="271" t="s">
        <v>381</v>
      </c>
      <c r="G113" s="268" t="s">
        <v>357</v>
      </c>
      <c r="H113" s="268" t="s">
        <v>1279</v>
      </c>
      <c r="I113" s="272" t="str">
        <f t="shared" si="5"/>
        <v>36068764d</v>
      </c>
      <c r="J113" s="273" t="str">
        <f t="shared" si="6"/>
        <v>36068764026 03</v>
      </c>
      <c r="K113" s="274"/>
      <c r="L113" s="273" t="str">
        <f t="shared" si="7"/>
        <v>36068764026 03B</v>
      </c>
      <c r="M113" s="274" t="str">
        <f t="shared" si="8"/>
        <v>Slovenská plavecká federáciadBštafeta - plávanie</v>
      </c>
      <c r="N113" s="261" t="str">
        <f t="shared" si="9"/>
        <v>36068764dB</v>
      </c>
    </row>
    <row r="114" spans="1:14">
      <c r="A114" s="238" t="s">
        <v>794</v>
      </c>
      <c r="B114" s="267" t="str">
        <f>VLOOKUP(A114,Adr!A:B,2,FALSE())</f>
        <v>Slovenská rugbyová únia</v>
      </c>
      <c r="C114" s="277" t="s">
        <v>1417</v>
      </c>
      <c r="D114" s="278">
        <v>38415</v>
      </c>
      <c r="E114" s="270">
        <v>0</v>
      </c>
      <c r="F114" s="271" t="s">
        <v>375</v>
      </c>
      <c r="G114" s="268" t="s">
        <v>355</v>
      </c>
      <c r="H114" s="268" t="s">
        <v>1279</v>
      </c>
      <c r="I114" s="272" t="str">
        <f t="shared" si="5"/>
        <v>30851459a</v>
      </c>
      <c r="J114" s="273" t="str">
        <f t="shared" si="6"/>
        <v>30851459026 02</v>
      </c>
      <c r="K114" s="274" t="s">
        <v>1418</v>
      </c>
      <c r="L114" s="273" t="str">
        <f t="shared" si="7"/>
        <v>30851459026 02B</v>
      </c>
      <c r="M114" s="274" t="str">
        <f t="shared" si="8"/>
        <v>Slovenská rugbyová úniaaBrugby - bežné transfery</v>
      </c>
      <c r="N114" s="261" t="str">
        <f t="shared" si="9"/>
        <v>30851459aB</v>
      </c>
    </row>
    <row r="115" spans="1:14">
      <c r="A115" s="271" t="s">
        <v>803</v>
      </c>
      <c r="B115" s="267" t="str">
        <f>VLOOKUP(A115,Adr!A:B,2,FALSE())</f>
        <v>Slovenská skialpinistická asociácia</v>
      </c>
      <c r="C115" s="280" t="s">
        <v>1419</v>
      </c>
      <c r="D115" s="281">
        <v>31581</v>
      </c>
      <c r="E115" s="276">
        <v>0</v>
      </c>
      <c r="F115" s="271" t="s">
        <v>375</v>
      </c>
      <c r="G115" s="268" t="s">
        <v>355</v>
      </c>
      <c r="H115" s="268" t="s">
        <v>1279</v>
      </c>
      <c r="I115" s="272" t="str">
        <f t="shared" si="5"/>
        <v>37998919a</v>
      </c>
      <c r="J115" s="273" t="str">
        <f t="shared" si="6"/>
        <v>37998919026 02</v>
      </c>
      <c r="K115" s="274" t="s">
        <v>1420</v>
      </c>
      <c r="L115" s="273" t="str">
        <f t="shared" si="7"/>
        <v>37998919026 02B</v>
      </c>
      <c r="M115" s="274" t="str">
        <f t="shared" si="8"/>
        <v>Slovenská skialpinistická asociáciaaBskialpinizmus - bežné transfery</v>
      </c>
      <c r="N115" s="261" t="str">
        <f t="shared" si="9"/>
        <v>37998919aB</v>
      </c>
    </row>
    <row r="116" spans="1:14">
      <c r="A116" s="275" t="s">
        <v>803</v>
      </c>
      <c r="B116" s="267" t="str">
        <f>VLOOKUP(A116,Adr!A:B,2,FALSE())</f>
        <v>Slovenská skialpinistická asociácia</v>
      </c>
      <c r="C116" s="280" t="s">
        <v>1421</v>
      </c>
      <c r="D116" s="278">
        <v>30000</v>
      </c>
      <c r="E116" s="270">
        <v>0</v>
      </c>
      <c r="F116" s="271" t="s">
        <v>381</v>
      </c>
      <c r="G116" s="268" t="s">
        <v>357</v>
      </c>
      <c r="H116" s="268" t="s">
        <v>1279</v>
      </c>
      <c r="I116" s="272" t="str">
        <f t="shared" si="5"/>
        <v>37998919d</v>
      </c>
      <c r="J116" s="273" t="str">
        <f t="shared" si="6"/>
        <v>37998919026 03</v>
      </c>
      <c r="K116" s="274"/>
      <c r="L116" s="273" t="str">
        <f t="shared" si="7"/>
        <v>37998919026 03B</v>
      </c>
      <c r="M116" s="274" t="str">
        <f t="shared" si="8"/>
        <v>Slovenská skialpinistická asociáciadBdvojica - skialpinizmus (dospelí mix)</v>
      </c>
      <c r="N116" s="261" t="str">
        <f t="shared" si="9"/>
        <v>37998919dB</v>
      </c>
    </row>
    <row r="117" spans="1:14">
      <c r="A117" s="275" t="s">
        <v>803</v>
      </c>
      <c r="B117" s="267" t="str">
        <f>VLOOKUP(A117,Adr!A:B,2,FALSE())</f>
        <v>Slovenská skialpinistická asociácia</v>
      </c>
      <c r="C117" s="277" t="s">
        <v>1422</v>
      </c>
      <c r="D117" s="278">
        <v>80000</v>
      </c>
      <c r="E117" s="276">
        <v>0</v>
      </c>
      <c r="F117" s="271" t="s">
        <v>381</v>
      </c>
      <c r="G117" s="268" t="s">
        <v>357</v>
      </c>
      <c r="H117" s="268" t="s">
        <v>1279</v>
      </c>
      <c r="I117" s="272" t="str">
        <f t="shared" si="5"/>
        <v>37998919d</v>
      </c>
      <c r="J117" s="273" t="str">
        <f t="shared" si="6"/>
        <v>37998919026 03</v>
      </c>
      <c r="K117" s="274"/>
      <c r="L117" s="273" t="str">
        <f t="shared" si="7"/>
        <v>37998919026 03B</v>
      </c>
      <c r="M117" s="274" t="str">
        <f t="shared" si="8"/>
        <v>Slovenská skialpinistická asociáciadBJagerčíková Marianna</v>
      </c>
      <c r="N117" s="261" t="str">
        <f t="shared" si="9"/>
        <v>37998919dB</v>
      </c>
    </row>
    <row r="118" spans="1:14">
      <c r="A118" s="271" t="s">
        <v>803</v>
      </c>
      <c r="B118" s="267" t="str">
        <f>VLOOKUP(A118,Adr!A:B,2,FALSE())</f>
        <v>Slovenská skialpinistická asociácia</v>
      </c>
      <c r="C118" s="280" t="s">
        <v>1423</v>
      </c>
      <c r="D118" s="281">
        <v>20000</v>
      </c>
      <c r="E118" s="270">
        <v>0</v>
      </c>
      <c r="F118" s="271" t="s">
        <v>381</v>
      </c>
      <c r="G118" s="268" t="s">
        <v>357</v>
      </c>
      <c r="H118" s="268" t="s">
        <v>1279</v>
      </c>
      <c r="I118" s="272" t="str">
        <f t="shared" si="5"/>
        <v>37998919d</v>
      </c>
      <c r="J118" s="273" t="str">
        <f t="shared" si="6"/>
        <v>37998919026 03</v>
      </c>
      <c r="K118" s="274"/>
      <c r="L118" s="273" t="str">
        <f t="shared" si="7"/>
        <v>37998919026 03B</v>
      </c>
      <c r="M118" s="274" t="str">
        <f t="shared" si="8"/>
        <v>Slovenská skialpinistická asociáciadBŠiarnik Jakub</v>
      </c>
      <c r="N118" s="261" t="str">
        <f t="shared" si="9"/>
        <v>37998919dB</v>
      </c>
    </row>
    <row r="119" spans="1:14">
      <c r="A119" s="275" t="s">
        <v>813</v>
      </c>
      <c r="B119" s="267" t="str">
        <f>VLOOKUP(A119,Adr!A:B,2,FALSE())</f>
        <v>Slovenská softballová asociácia</v>
      </c>
      <c r="C119" s="277" t="s">
        <v>1424</v>
      </c>
      <c r="D119" s="278">
        <v>50680</v>
      </c>
      <c r="E119" s="276">
        <v>0</v>
      </c>
      <c r="F119" s="271" t="s">
        <v>375</v>
      </c>
      <c r="G119" s="268" t="s">
        <v>355</v>
      </c>
      <c r="H119" s="268" t="s">
        <v>1279</v>
      </c>
      <c r="I119" s="272" t="str">
        <f t="shared" si="5"/>
        <v>17316723a</v>
      </c>
      <c r="J119" s="273" t="str">
        <f t="shared" si="6"/>
        <v>17316723026 02</v>
      </c>
      <c r="K119" s="274" t="s">
        <v>1425</v>
      </c>
      <c r="L119" s="273" t="str">
        <f t="shared" si="7"/>
        <v>17316723026 02B</v>
      </c>
      <c r="M119" s="274" t="str">
        <f t="shared" si="8"/>
        <v>Slovenská softballová asociáciaaBsoftbal - bežné transfery</v>
      </c>
      <c r="N119" s="261" t="str">
        <f t="shared" si="9"/>
        <v>17316723aB</v>
      </c>
    </row>
    <row r="120" spans="1:14">
      <c r="A120" s="275" t="s">
        <v>819</v>
      </c>
      <c r="B120" s="267" t="str">
        <f>VLOOKUP(A120,Adr!A:B,2,FALSE())</f>
        <v>Slovenská squashová asociácia</v>
      </c>
      <c r="C120" s="277" t="s">
        <v>1426</v>
      </c>
      <c r="D120" s="278">
        <v>31581</v>
      </c>
      <c r="E120" s="270">
        <v>0</v>
      </c>
      <c r="F120" s="271" t="s">
        <v>375</v>
      </c>
      <c r="G120" s="268" t="s">
        <v>355</v>
      </c>
      <c r="H120" s="268" t="s">
        <v>1279</v>
      </c>
      <c r="I120" s="272" t="str">
        <f t="shared" si="5"/>
        <v>30807018a</v>
      </c>
      <c r="J120" s="273" t="str">
        <f t="shared" si="6"/>
        <v>30807018026 02</v>
      </c>
      <c r="K120" s="274" t="s">
        <v>1427</v>
      </c>
      <c r="L120" s="273" t="str">
        <f t="shared" si="7"/>
        <v>30807018026 02B</v>
      </c>
      <c r="M120" s="274" t="str">
        <f t="shared" si="8"/>
        <v>Slovenská squashová asociáciaaBsquash - bežné transfery</v>
      </c>
      <c r="N120" s="261" t="str">
        <f t="shared" si="9"/>
        <v>30807018aB</v>
      </c>
    </row>
    <row r="121" spans="1:14">
      <c r="A121" s="275" t="s">
        <v>826</v>
      </c>
      <c r="B121" s="267" t="str">
        <f>VLOOKUP(A121,Adr!A:B,2,FALSE())</f>
        <v>Slovenská triatlonová únia</v>
      </c>
      <c r="C121" s="268" t="s">
        <v>1428</v>
      </c>
      <c r="D121" s="269">
        <v>277418</v>
      </c>
      <c r="E121" s="276">
        <v>0</v>
      </c>
      <c r="F121" s="271" t="s">
        <v>375</v>
      </c>
      <c r="G121" s="268" t="s">
        <v>355</v>
      </c>
      <c r="H121" s="268" t="s">
        <v>1279</v>
      </c>
      <c r="I121" s="272" t="str">
        <f t="shared" si="5"/>
        <v>31745466a</v>
      </c>
      <c r="J121" s="273" t="str">
        <f t="shared" si="6"/>
        <v>31745466026 02</v>
      </c>
      <c r="K121" s="274" t="s">
        <v>1429</v>
      </c>
      <c r="L121" s="273" t="str">
        <f t="shared" si="7"/>
        <v>31745466026 02B</v>
      </c>
      <c r="M121" s="274" t="str">
        <f t="shared" si="8"/>
        <v>Slovenská triatlonová úniaaBtriatlon - bežné transfery</v>
      </c>
      <c r="N121" s="261" t="str">
        <f t="shared" si="9"/>
        <v>31745466aB</v>
      </c>
    </row>
    <row r="122" spans="1:14" ht="22.5">
      <c r="A122" s="271" t="s">
        <v>826</v>
      </c>
      <c r="B122" s="267" t="str">
        <f>VLOOKUP(A122,Adr!A:B,2,FALSE())</f>
        <v>Slovenská triatlonová únia</v>
      </c>
      <c r="C122" s="280" t="s">
        <v>1430</v>
      </c>
      <c r="D122" s="281">
        <v>6482</v>
      </c>
      <c r="E122" s="270">
        <v>0</v>
      </c>
      <c r="F122" s="271" t="s">
        <v>379</v>
      </c>
      <c r="G122" s="268" t="s">
        <v>357</v>
      </c>
      <c r="H122" s="268" t="s">
        <v>1279</v>
      </c>
      <c r="I122" s="272" t="str">
        <f t="shared" si="5"/>
        <v>31745466c</v>
      </c>
      <c r="J122" s="273" t="str">
        <f t="shared" si="6"/>
        <v>31745466026 03</v>
      </c>
      <c r="K122" s="274"/>
      <c r="L122" s="273" t="str">
        <f t="shared" si="7"/>
        <v>31745466026 03B</v>
      </c>
      <c r="M122" s="274" t="str">
        <f t="shared" si="8"/>
        <v>Slovenská triatlonová úniacBzabezpečenie a rozvoj športu triatlon zdravotne postihnutých športovcov</v>
      </c>
      <c r="N122" s="261" t="str">
        <f t="shared" si="9"/>
        <v>31745466cB</v>
      </c>
    </row>
    <row r="123" spans="1:14">
      <c r="A123" s="275" t="s">
        <v>826</v>
      </c>
      <c r="B123" s="267" t="str">
        <f>VLOOKUP(A123,Adr!A:B,2,FALSE())</f>
        <v>Slovenská triatlonová únia</v>
      </c>
      <c r="C123" s="268" t="s">
        <v>1431</v>
      </c>
      <c r="D123" s="269">
        <v>10000</v>
      </c>
      <c r="E123" s="276">
        <v>0</v>
      </c>
      <c r="F123" s="271" t="s">
        <v>381</v>
      </c>
      <c r="G123" s="268" t="s">
        <v>357</v>
      </c>
      <c r="H123" s="268" t="s">
        <v>1279</v>
      </c>
      <c r="I123" s="272" t="str">
        <f t="shared" si="5"/>
        <v>31745466d</v>
      </c>
      <c r="J123" s="273" t="str">
        <f t="shared" si="6"/>
        <v>31745466026 03</v>
      </c>
      <c r="K123" s="274"/>
      <c r="L123" s="273" t="str">
        <f t="shared" si="7"/>
        <v>31745466026 03B</v>
      </c>
      <c r="M123" s="274" t="str">
        <f t="shared" si="8"/>
        <v>Slovenská triatlonová úniadBIvančík Dominik</v>
      </c>
      <c r="N123" s="261" t="str">
        <f t="shared" si="9"/>
        <v>31745466dB</v>
      </c>
    </row>
    <row r="124" spans="1:14">
      <c r="A124" s="275" t="s">
        <v>826</v>
      </c>
      <c r="B124" s="267" t="str">
        <f>VLOOKUP(A124,Adr!A:B,2,FALSE())</f>
        <v>Slovenská triatlonová únia</v>
      </c>
      <c r="C124" s="277" t="s">
        <v>1432</v>
      </c>
      <c r="D124" s="278">
        <v>50000</v>
      </c>
      <c r="E124" s="270">
        <v>0</v>
      </c>
      <c r="F124" s="271" t="s">
        <v>381</v>
      </c>
      <c r="G124" s="268" t="s">
        <v>357</v>
      </c>
      <c r="H124" s="268" t="s">
        <v>1279</v>
      </c>
      <c r="I124" s="272" t="str">
        <f t="shared" si="5"/>
        <v>31745466d</v>
      </c>
      <c r="J124" s="273" t="str">
        <f t="shared" si="6"/>
        <v>31745466026 03</v>
      </c>
      <c r="K124" s="274"/>
      <c r="L124" s="273" t="str">
        <f t="shared" si="7"/>
        <v>31745466026 03B</v>
      </c>
      <c r="M124" s="274" t="str">
        <f t="shared" si="8"/>
        <v>Slovenská triatlonová úniadBMichaličková Zuzana</v>
      </c>
      <c r="N124" s="261" t="str">
        <f t="shared" si="9"/>
        <v>31745466dB</v>
      </c>
    </row>
    <row r="125" spans="1:14">
      <c r="A125" s="271" t="s">
        <v>826</v>
      </c>
      <c r="B125" s="267" t="str">
        <f>VLOOKUP(A125,Adr!A:B,2,FALSE())</f>
        <v>Slovenská triatlonová únia</v>
      </c>
      <c r="C125" s="280" t="s">
        <v>1433</v>
      </c>
      <c r="D125" s="281">
        <v>10000</v>
      </c>
      <c r="E125" s="276">
        <v>0</v>
      </c>
      <c r="F125" s="271" t="s">
        <v>381</v>
      </c>
      <c r="G125" s="268" t="s">
        <v>357</v>
      </c>
      <c r="H125" s="268" t="s">
        <v>1279</v>
      </c>
      <c r="I125" s="272" t="str">
        <f t="shared" si="5"/>
        <v>31745466d</v>
      </c>
      <c r="J125" s="273" t="str">
        <f t="shared" si="6"/>
        <v>31745466026 03</v>
      </c>
      <c r="K125" s="274"/>
      <c r="L125" s="273" t="str">
        <f t="shared" si="7"/>
        <v>31745466026 03B</v>
      </c>
      <c r="M125" s="274" t="str">
        <f t="shared" si="8"/>
        <v>Slovenská triatlonová úniadBVráblová Margaréta</v>
      </c>
      <c r="N125" s="261" t="str">
        <f t="shared" si="9"/>
        <v>31745466dB</v>
      </c>
    </row>
    <row r="126" spans="1:14">
      <c r="A126" s="238" t="s">
        <v>833</v>
      </c>
      <c r="B126" s="267" t="str">
        <f>VLOOKUP(A126,Adr!A:B,2,FALSE())</f>
        <v>Slovenská volejbalová federácia</v>
      </c>
      <c r="C126" s="277" t="s">
        <v>1434</v>
      </c>
      <c r="D126" s="278">
        <v>1994395</v>
      </c>
      <c r="E126" s="270">
        <v>0</v>
      </c>
      <c r="F126" s="271" t="s">
        <v>375</v>
      </c>
      <c r="G126" s="268" t="s">
        <v>355</v>
      </c>
      <c r="H126" s="268" t="s">
        <v>1279</v>
      </c>
      <c r="I126" s="272" t="str">
        <f t="shared" si="5"/>
        <v>00688819a</v>
      </c>
      <c r="J126" s="273" t="str">
        <f t="shared" si="6"/>
        <v>00688819026 02</v>
      </c>
      <c r="K126" s="274" t="s">
        <v>1435</v>
      </c>
      <c r="L126" s="273" t="str">
        <f t="shared" si="7"/>
        <v>00688819026 02B</v>
      </c>
      <c r="M126" s="274" t="str">
        <f t="shared" si="8"/>
        <v>Slovenská volejbalová federáciaaBvolejbal - bežné transfery</v>
      </c>
      <c r="N126" s="261" t="str">
        <f t="shared" si="9"/>
        <v>00688819aB</v>
      </c>
    </row>
    <row r="127" spans="1:14">
      <c r="A127" s="275" t="s">
        <v>841</v>
      </c>
      <c r="B127" s="267" t="str">
        <f>VLOOKUP(A127,Adr!A:B,2,FALSE())</f>
        <v>Slovenský atletický zväz</v>
      </c>
      <c r="C127" s="277" t="s">
        <v>1436</v>
      </c>
      <c r="D127" s="278">
        <v>3425121</v>
      </c>
      <c r="E127" s="276">
        <v>0</v>
      </c>
      <c r="F127" s="271" t="s">
        <v>375</v>
      </c>
      <c r="G127" s="268" t="s">
        <v>355</v>
      </c>
      <c r="H127" s="268" t="s">
        <v>1279</v>
      </c>
      <c r="I127" s="272" t="str">
        <f t="shared" si="5"/>
        <v>36063835a</v>
      </c>
      <c r="J127" s="273" t="str">
        <f t="shared" si="6"/>
        <v>36063835026 02</v>
      </c>
      <c r="K127" s="274" t="s">
        <v>1437</v>
      </c>
      <c r="L127" s="273" t="str">
        <f t="shared" si="7"/>
        <v>36063835026 02B</v>
      </c>
      <c r="M127" s="274" t="str">
        <f t="shared" si="8"/>
        <v>Slovenský atletický zväzaBatletika - bežné transfery</v>
      </c>
      <c r="N127" s="261" t="str">
        <f t="shared" si="9"/>
        <v>36063835aB</v>
      </c>
    </row>
    <row r="128" spans="1:14">
      <c r="A128" s="275" t="s">
        <v>841</v>
      </c>
      <c r="B128" s="267" t="str">
        <f>VLOOKUP(A128,Adr!A:B,2,FALSE())</f>
        <v>Slovenský atletický zväz</v>
      </c>
      <c r="C128" s="277" t="s">
        <v>1438</v>
      </c>
      <c r="D128" s="278">
        <v>100000</v>
      </c>
      <c r="E128" s="270">
        <v>0</v>
      </c>
      <c r="F128" s="271" t="s">
        <v>375</v>
      </c>
      <c r="G128" s="268" t="s">
        <v>355</v>
      </c>
      <c r="H128" s="268" t="s">
        <v>1321</v>
      </c>
      <c r="I128" s="272" t="str">
        <f t="shared" si="5"/>
        <v>36063835a</v>
      </c>
      <c r="J128" s="273" t="str">
        <f t="shared" si="6"/>
        <v>36063835026 02</v>
      </c>
      <c r="K128" s="274" t="s">
        <v>1437</v>
      </c>
      <c r="L128" s="273" t="str">
        <f t="shared" si="7"/>
        <v>36063835026 02K</v>
      </c>
      <c r="M128" s="274" t="str">
        <f t="shared" si="8"/>
        <v>Slovenský atletický zväzaKatletika - kapitálové transfery</v>
      </c>
      <c r="N128" s="261" t="str">
        <f t="shared" si="9"/>
        <v>36063835aK</v>
      </c>
    </row>
    <row r="129" spans="1:14">
      <c r="A129" s="271" t="s">
        <v>841</v>
      </c>
      <c r="B129" s="267" t="str">
        <f>VLOOKUP(A129,Adr!A:B,2,FALSE())</f>
        <v>Slovenský atletický zväz</v>
      </c>
      <c r="C129" s="280" t="s">
        <v>1439</v>
      </c>
      <c r="D129" s="281">
        <v>20000</v>
      </c>
      <c r="E129" s="276">
        <v>0</v>
      </c>
      <c r="F129" s="271" t="s">
        <v>381</v>
      </c>
      <c r="G129" s="268" t="s">
        <v>357</v>
      </c>
      <c r="H129" s="268" t="s">
        <v>1279</v>
      </c>
      <c r="I129" s="272" t="str">
        <f t="shared" si="5"/>
        <v>36063835d</v>
      </c>
      <c r="J129" s="273" t="str">
        <f t="shared" si="6"/>
        <v>36063835026 03</v>
      </c>
      <c r="K129" s="274"/>
      <c r="L129" s="273" t="str">
        <f t="shared" si="7"/>
        <v>36063835026 03B</v>
      </c>
      <c r="M129" s="274" t="str">
        <f t="shared" si="8"/>
        <v>Slovenský atletický zväzdBBurzalová Hana</v>
      </c>
      <c r="N129" s="261" t="str">
        <f t="shared" si="9"/>
        <v>36063835dB</v>
      </c>
    </row>
    <row r="130" spans="1:14">
      <c r="A130" s="271" t="s">
        <v>841</v>
      </c>
      <c r="B130" s="267" t="str">
        <f>VLOOKUP(A130,Adr!A:B,2,FALSE())</f>
        <v>Slovenský atletický zväz</v>
      </c>
      <c r="C130" s="280" t="s">
        <v>1440</v>
      </c>
      <c r="D130" s="281">
        <v>20000</v>
      </c>
      <c r="E130" s="270">
        <v>0</v>
      </c>
      <c r="F130" s="271" t="s">
        <v>381</v>
      </c>
      <c r="G130" s="268" t="s">
        <v>357</v>
      </c>
      <c r="H130" s="268" t="s">
        <v>1279</v>
      </c>
      <c r="I130" s="272" t="str">
        <f t="shared" ref="I130:I193" si="10">A130&amp;F130</f>
        <v>36063835d</v>
      </c>
      <c r="J130" s="273" t="str">
        <f t="shared" ref="J130:J193" si="11">A130&amp;G130</f>
        <v>36063835026 03</v>
      </c>
      <c r="K130" s="274"/>
      <c r="L130" s="273" t="str">
        <f t="shared" ref="L130:L193" si="12">A130&amp;G130&amp;H130</f>
        <v>36063835026 03B</v>
      </c>
      <c r="M130" s="274" t="str">
        <f t="shared" ref="M130:M193" si="13">B130&amp;F130&amp;H130&amp;C130</f>
        <v>Slovenský atletický zväzdBČerný Dominik</v>
      </c>
      <c r="N130" s="261" t="str">
        <f t="shared" ref="N130:N193" si="14">+I130&amp;H130</f>
        <v>36063835dB</v>
      </c>
    </row>
    <row r="131" spans="1:14">
      <c r="A131" s="275" t="s">
        <v>841</v>
      </c>
      <c r="B131" s="267" t="str">
        <f>VLOOKUP(A131,Adr!A:B,2,FALSE())</f>
        <v>Slovenský atletický zväz</v>
      </c>
      <c r="C131" s="280" t="s">
        <v>1441</v>
      </c>
      <c r="D131" s="278">
        <v>10000</v>
      </c>
      <c r="E131" s="276">
        <v>0</v>
      </c>
      <c r="F131" s="271" t="s">
        <v>381</v>
      </c>
      <c r="G131" s="268" t="s">
        <v>357</v>
      </c>
      <c r="H131" s="268" t="s">
        <v>1279</v>
      </c>
      <c r="I131" s="272" t="str">
        <f t="shared" si="10"/>
        <v>36063835d</v>
      </c>
      <c r="J131" s="273" t="str">
        <f t="shared" si="11"/>
        <v>36063835026 03</v>
      </c>
      <c r="K131" s="274"/>
      <c r="L131" s="273" t="str">
        <f t="shared" si="12"/>
        <v>36063835026 03B</v>
      </c>
      <c r="M131" s="274" t="str">
        <f t="shared" si="13"/>
        <v>Slovenský atletický zväzdBFederič Filip</v>
      </c>
      <c r="N131" s="261" t="str">
        <f t="shared" si="14"/>
        <v>36063835dB</v>
      </c>
    </row>
    <row r="132" spans="1:14">
      <c r="A132" s="275" t="s">
        <v>841</v>
      </c>
      <c r="B132" s="267" t="str">
        <f>VLOOKUP(A132,Adr!A:B,2,FALSE())</f>
        <v>Slovenský atletický zväz</v>
      </c>
      <c r="C132" s="280" t="s">
        <v>1442</v>
      </c>
      <c r="D132" s="278">
        <v>20000</v>
      </c>
      <c r="E132" s="270">
        <v>0</v>
      </c>
      <c r="F132" s="271" t="s">
        <v>381</v>
      </c>
      <c r="G132" s="268" t="s">
        <v>357</v>
      </c>
      <c r="H132" s="268" t="s">
        <v>1279</v>
      </c>
      <c r="I132" s="272" t="str">
        <f t="shared" si="10"/>
        <v>36063835d</v>
      </c>
      <c r="J132" s="273" t="str">
        <f t="shared" si="11"/>
        <v>36063835026 03</v>
      </c>
      <c r="K132" s="274"/>
      <c r="L132" s="273" t="str">
        <f t="shared" si="12"/>
        <v>36063835026 03B</v>
      </c>
      <c r="M132" s="274" t="str">
        <f t="shared" si="13"/>
        <v>Slovenský atletický zväzdBForster Viktória</v>
      </c>
      <c r="N132" s="261" t="str">
        <f t="shared" si="14"/>
        <v>36063835dB</v>
      </c>
    </row>
    <row r="133" spans="1:14">
      <c r="A133" s="275" t="s">
        <v>841</v>
      </c>
      <c r="B133" s="267" t="str">
        <f>VLOOKUP(A133,Adr!A:B,2,FALSE())</f>
        <v>Slovenský atletický zväz</v>
      </c>
      <c r="C133" s="277" t="s">
        <v>1443</v>
      </c>
      <c r="D133" s="278">
        <v>10000</v>
      </c>
      <c r="E133" s="276">
        <v>0</v>
      </c>
      <c r="F133" s="271" t="s">
        <v>381</v>
      </c>
      <c r="G133" s="268" t="s">
        <v>357</v>
      </c>
      <c r="H133" s="268" t="s">
        <v>1279</v>
      </c>
      <c r="I133" s="272" t="str">
        <f t="shared" si="10"/>
        <v>36063835d</v>
      </c>
      <c r="J133" s="273" t="str">
        <f t="shared" si="11"/>
        <v>36063835026 03</v>
      </c>
      <c r="K133" s="274"/>
      <c r="L133" s="273" t="str">
        <f t="shared" si="12"/>
        <v>36063835026 03B</v>
      </c>
      <c r="M133" s="274" t="str">
        <f t="shared" si="13"/>
        <v>Slovenský atletický zväzdBFrličková Laura</v>
      </c>
      <c r="N133" s="261" t="str">
        <f t="shared" si="14"/>
        <v>36063835dB</v>
      </c>
    </row>
    <row r="134" spans="1:14">
      <c r="A134" s="275" t="s">
        <v>841</v>
      </c>
      <c r="B134" s="267" t="str">
        <f>VLOOKUP(A134,Adr!A:B,2,FALSE())</f>
        <v>Slovenský atletický zväz</v>
      </c>
      <c r="C134" s="277" t="s">
        <v>1444</v>
      </c>
      <c r="D134" s="278">
        <v>50000</v>
      </c>
      <c r="E134" s="270">
        <v>0</v>
      </c>
      <c r="F134" s="271" t="s">
        <v>381</v>
      </c>
      <c r="G134" s="268" t="s">
        <v>357</v>
      </c>
      <c r="H134" s="268" t="s">
        <v>1279</v>
      </c>
      <c r="I134" s="272" t="str">
        <f t="shared" si="10"/>
        <v>36063835d</v>
      </c>
      <c r="J134" s="273" t="str">
        <f t="shared" si="11"/>
        <v>36063835026 03</v>
      </c>
      <c r="K134" s="274"/>
      <c r="L134" s="273" t="str">
        <f t="shared" si="12"/>
        <v>36063835026 03B</v>
      </c>
      <c r="M134" s="274" t="str">
        <f t="shared" si="13"/>
        <v>Slovenský atletický zväzdBGajanová Gabriela</v>
      </c>
      <c r="N134" s="261" t="str">
        <f t="shared" si="14"/>
        <v>36063835dB</v>
      </c>
    </row>
    <row r="135" spans="1:14">
      <c r="A135" s="271" t="s">
        <v>841</v>
      </c>
      <c r="B135" s="267" t="str">
        <f>VLOOKUP(A135,Adr!A:B,2,FALSE())</f>
        <v>Slovenský atletický zväz</v>
      </c>
      <c r="C135" s="268" t="s">
        <v>1445</v>
      </c>
      <c r="D135" s="269">
        <v>15000</v>
      </c>
      <c r="E135" s="276">
        <v>0</v>
      </c>
      <c r="F135" s="271" t="s">
        <v>381</v>
      </c>
      <c r="G135" s="268" t="s">
        <v>357</v>
      </c>
      <c r="H135" s="268" t="s">
        <v>1279</v>
      </c>
      <c r="I135" s="272" t="str">
        <f t="shared" si="10"/>
        <v>36063835d</v>
      </c>
      <c r="J135" s="273" t="str">
        <f t="shared" si="11"/>
        <v>36063835026 03</v>
      </c>
      <c r="K135" s="274"/>
      <c r="L135" s="273" t="str">
        <f t="shared" si="12"/>
        <v>36063835026 03B</v>
      </c>
      <c r="M135" s="274" t="str">
        <f t="shared" si="13"/>
        <v>Slovenský atletický zväzdBRuffíni Robert</v>
      </c>
      <c r="N135" s="261" t="str">
        <f t="shared" si="14"/>
        <v>36063835dB</v>
      </c>
    </row>
    <row r="136" spans="1:14">
      <c r="A136" s="275" t="s">
        <v>841</v>
      </c>
      <c r="B136" s="267" t="str">
        <f>VLOOKUP(A136,Adr!A:B,2,FALSE())</f>
        <v>Slovenský atletický zväz</v>
      </c>
      <c r="C136" s="277" t="s">
        <v>1446</v>
      </c>
      <c r="D136" s="278">
        <v>10000</v>
      </c>
      <c r="E136" s="270">
        <v>0</v>
      </c>
      <c r="F136" s="271" t="s">
        <v>381</v>
      </c>
      <c r="G136" s="268" t="s">
        <v>357</v>
      </c>
      <c r="H136" s="268" t="s">
        <v>1279</v>
      </c>
      <c r="I136" s="272" t="str">
        <f t="shared" si="10"/>
        <v>36063835d</v>
      </c>
      <c r="J136" s="273" t="str">
        <f t="shared" si="11"/>
        <v>36063835026 03</v>
      </c>
      <c r="K136" s="274"/>
      <c r="L136" s="273" t="str">
        <f t="shared" si="12"/>
        <v>36063835026 03B</v>
      </c>
      <c r="M136" s="274" t="str">
        <f t="shared" si="13"/>
        <v>Slovenský atletický zväzdBSlezáková Rebecca</v>
      </c>
      <c r="N136" s="261" t="str">
        <f t="shared" si="14"/>
        <v>36063835dB</v>
      </c>
    </row>
    <row r="137" spans="1:14">
      <c r="A137" s="275" t="s">
        <v>841</v>
      </c>
      <c r="B137" s="267" t="str">
        <f>VLOOKUP(A137,Adr!A:B,2,FALSE())</f>
        <v>Slovenský atletický zväz</v>
      </c>
      <c r="C137" s="268" t="s">
        <v>1447</v>
      </c>
      <c r="D137" s="269">
        <v>20000</v>
      </c>
      <c r="E137" s="276">
        <v>0</v>
      </c>
      <c r="F137" s="271" t="s">
        <v>381</v>
      </c>
      <c r="G137" s="268" t="s">
        <v>357</v>
      </c>
      <c r="H137" s="268" t="s">
        <v>1279</v>
      </c>
      <c r="I137" s="272" t="str">
        <f t="shared" si="10"/>
        <v>36063835d</v>
      </c>
      <c r="J137" s="273" t="str">
        <f t="shared" si="11"/>
        <v>36063835026 03</v>
      </c>
      <c r="K137" s="274"/>
      <c r="L137" s="273" t="str">
        <f t="shared" si="12"/>
        <v>36063835026 03B</v>
      </c>
      <c r="M137" s="274" t="str">
        <f t="shared" si="13"/>
        <v>Slovenský atletický zväzdBVolko Ján</v>
      </c>
      <c r="N137" s="261" t="str">
        <f t="shared" si="14"/>
        <v>36063835dB</v>
      </c>
    </row>
    <row r="138" spans="1:14">
      <c r="A138" s="246" t="s">
        <v>841</v>
      </c>
      <c r="B138" s="267" t="str">
        <f>VLOOKUP(A138,Adr!A:B,2,FALSE())</f>
        <v>Slovenský atletický zväz</v>
      </c>
      <c r="C138" s="280" t="s">
        <v>1448</v>
      </c>
      <c r="D138" s="278">
        <v>90000</v>
      </c>
      <c r="E138" s="270">
        <v>0</v>
      </c>
      <c r="F138" s="271" t="s">
        <v>383</v>
      </c>
      <c r="G138" s="268" t="s">
        <v>357</v>
      </c>
      <c r="H138" s="268" t="s">
        <v>1279</v>
      </c>
      <c r="I138" s="272" t="str">
        <f t="shared" si="10"/>
        <v>36063835e</v>
      </c>
      <c r="J138" s="273" t="str">
        <f t="shared" si="11"/>
        <v>36063835026 03</v>
      </c>
      <c r="K138" s="274"/>
      <c r="L138" s="273" t="str">
        <f t="shared" si="12"/>
        <v>36063835026 03B</v>
      </c>
      <c r="M138" s="274" t="str">
        <f t="shared" si="13"/>
        <v>Slovenský atletický zväzeB50. ročník atletického mítingu P-T-S</v>
      </c>
      <c r="N138" s="261" t="str">
        <f t="shared" si="14"/>
        <v>36063835eB</v>
      </c>
    </row>
    <row r="139" spans="1:14">
      <c r="A139" s="275" t="s">
        <v>851</v>
      </c>
      <c r="B139" s="267" t="str">
        <f>VLOOKUP(A139,Adr!A:B,2,FALSE())</f>
        <v>Slovenský biliardový zväz</v>
      </c>
      <c r="C139" s="277" t="s">
        <v>1449</v>
      </c>
      <c r="D139" s="278">
        <v>51069</v>
      </c>
      <c r="E139" s="276">
        <v>0</v>
      </c>
      <c r="F139" s="271" t="s">
        <v>375</v>
      </c>
      <c r="G139" s="268" t="s">
        <v>355</v>
      </c>
      <c r="H139" s="268" t="s">
        <v>1279</v>
      </c>
      <c r="I139" s="272" t="str">
        <f t="shared" si="10"/>
        <v>31753825a</v>
      </c>
      <c r="J139" s="273" t="str">
        <f t="shared" si="11"/>
        <v>31753825026 02</v>
      </c>
      <c r="K139" s="274" t="s">
        <v>1450</v>
      </c>
      <c r="L139" s="273" t="str">
        <f t="shared" si="12"/>
        <v>31753825026 02B</v>
      </c>
      <c r="M139" s="274" t="str">
        <f t="shared" si="13"/>
        <v>Slovenský biliardový zväzaBbiliard - bežné transfery</v>
      </c>
      <c r="N139" s="261" t="str">
        <f t="shared" si="14"/>
        <v>31753825aB</v>
      </c>
    </row>
    <row r="140" spans="1:14">
      <c r="A140" s="275" t="s">
        <v>857</v>
      </c>
      <c r="B140" s="267" t="str">
        <f>VLOOKUP(A140,Adr!A:B,2,FALSE())</f>
        <v>Slovenský bowlingový zväz</v>
      </c>
      <c r="C140" s="277" t="s">
        <v>1451</v>
      </c>
      <c r="D140" s="278">
        <v>61819</v>
      </c>
      <c r="E140" s="270">
        <v>0</v>
      </c>
      <c r="F140" s="271" t="s">
        <v>375</v>
      </c>
      <c r="G140" s="268" t="s">
        <v>355</v>
      </c>
      <c r="H140" s="268" t="s">
        <v>1279</v>
      </c>
      <c r="I140" s="272" t="str">
        <f t="shared" si="10"/>
        <v>36128147a</v>
      </c>
      <c r="J140" s="273" t="str">
        <f t="shared" si="11"/>
        <v>36128147026 02</v>
      </c>
      <c r="K140" s="274" t="s">
        <v>1452</v>
      </c>
      <c r="L140" s="273" t="str">
        <f t="shared" si="12"/>
        <v>36128147026 02B</v>
      </c>
      <c r="M140" s="274" t="str">
        <f t="shared" si="13"/>
        <v>Slovenský bowlingový zväzaBbowling - bežné transfery</v>
      </c>
      <c r="N140" s="261" t="str">
        <f t="shared" si="14"/>
        <v>36128147aB</v>
      </c>
    </row>
    <row r="141" spans="1:14">
      <c r="A141" s="275" t="s">
        <v>866</v>
      </c>
      <c r="B141" s="267" t="str">
        <f>VLOOKUP(A141,Adr!A:B,2,FALSE())</f>
        <v>Slovenský bridžový zväz</v>
      </c>
      <c r="C141" s="277" t="s">
        <v>1453</v>
      </c>
      <c r="D141" s="278">
        <v>31581</v>
      </c>
      <c r="E141" s="276">
        <v>0</v>
      </c>
      <c r="F141" s="271" t="s">
        <v>375</v>
      </c>
      <c r="G141" s="268" t="s">
        <v>355</v>
      </c>
      <c r="H141" s="268" t="s">
        <v>1279</v>
      </c>
      <c r="I141" s="272" t="str">
        <f t="shared" si="10"/>
        <v>31770908a</v>
      </c>
      <c r="J141" s="273" t="str">
        <f t="shared" si="11"/>
        <v>31770908026 02</v>
      </c>
      <c r="K141" s="274" t="s">
        <v>1454</v>
      </c>
      <c r="L141" s="273" t="str">
        <f t="shared" si="12"/>
        <v>31770908026 02B</v>
      </c>
      <c r="M141" s="274" t="str">
        <f t="shared" si="13"/>
        <v>Slovenský bridžový zväzaBbridž - bežné transfery</v>
      </c>
      <c r="N141" s="261" t="str">
        <f t="shared" si="14"/>
        <v>31770908aB</v>
      </c>
    </row>
    <row r="142" spans="1:14">
      <c r="A142" s="275" t="s">
        <v>873</v>
      </c>
      <c r="B142" s="267" t="str">
        <f>VLOOKUP(A142,Adr!A:B,2,FALSE())</f>
        <v>Slovenský curlingový zväz</v>
      </c>
      <c r="C142" s="277" t="s">
        <v>1455</v>
      </c>
      <c r="D142" s="278">
        <v>40392</v>
      </c>
      <c r="E142" s="270">
        <v>0</v>
      </c>
      <c r="F142" s="271" t="s">
        <v>375</v>
      </c>
      <c r="G142" s="268" t="s">
        <v>355</v>
      </c>
      <c r="H142" s="268" t="s">
        <v>1279</v>
      </c>
      <c r="I142" s="272" t="str">
        <f t="shared" si="10"/>
        <v>37841866a</v>
      </c>
      <c r="J142" s="273" t="str">
        <f t="shared" si="11"/>
        <v>37841866026 02</v>
      </c>
      <c r="K142" s="274" t="s">
        <v>1456</v>
      </c>
      <c r="L142" s="273" t="str">
        <f t="shared" si="12"/>
        <v>37841866026 02B</v>
      </c>
      <c r="M142" s="274" t="str">
        <f t="shared" si="13"/>
        <v>Slovenský curlingový zväzaBcurling - bežné transfery</v>
      </c>
      <c r="N142" s="261" t="str">
        <f t="shared" si="14"/>
        <v>37841866aB</v>
      </c>
    </row>
    <row r="143" spans="1:14">
      <c r="A143" s="246" t="s">
        <v>882</v>
      </c>
      <c r="B143" s="267" t="str">
        <f>VLOOKUP(A143,Adr!A:B,2,FALSE())</f>
        <v>Slovenský cykloklub</v>
      </c>
      <c r="C143" s="280" t="s">
        <v>1457</v>
      </c>
      <c r="D143" s="281">
        <v>50000</v>
      </c>
      <c r="E143" s="276">
        <v>0</v>
      </c>
      <c r="F143" s="271" t="s">
        <v>385</v>
      </c>
      <c r="G143" s="268" t="s">
        <v>353</v>
      </c>
      <c r="H143" s="268" t="s">
        <v>1279</v>
      </c>
      <c r="I143" s="272" t="str">
        <f t="shared" si="10"/>
        <v>34009388f</v>
      </c>
      <c r="J143" s="273" t="str">
        <f t="shared" si="11"/>
        <v>34009388026 01</v>
      </c>
      <c r="K143" s="274"/>
      <c r="L143" s="273" t="str">
        <f t="shared" si="12"/>
        <v>34009388026 01B</v>
      </c>
      <c r="M143" s="274" t="str">
        <f t="shared" si="13"/>
        <v>Slovenský cykloklubfBznačenie cykloturistických trás</v>
      </c>
      <c r="N143" s="261" t="str">
        <f t="shared" si="14"/>
        <v>34009388fB</v>
      </c>
    </row>
    <row r="144" spans="1:14">
      <c r="A144" s="275" t="s">
        <v>891</v>
      </c>
      <c r="B144" s="267" t="str">
        <f>VLOOKUP(A144,Adr!A:B,2,FALSE())</f>
        <v>Slovenský futbalový zväz</v>
      </c>
      <c r="C144" s="277" t="s">
        <v>1458</v>
      </c>
      <c r="D144" s="278">
        <v>13365089</v>
      </c>
      <c r="E144" s="270">
        <v>0</v>
      </c>
      <c r="F144" s="271" t="s">
        <v>375</v>
      </c>
      <c r="G144" s="268" t="s">
        <v>355</v>
      </c>
      <c r="H144" s="268" t="s">
        <v>1279</v>
      </c>
      <c r="I144" s="272" t="str">
        <f t="shared" si="10"/>
        <v>00687308a</v>
      </c>
      <c r="J144" s="273" t="str">
        <f t="shared" si="11"/>
        <v>00687308026 02</v>
      </c>
      <c r="K144" s="274" t="s">
        <v>1459</v>
      </c>
      <c r="L144" s="273" t="str">
        <f t="shared" si="12"/>
        <v>00687308026 02B</v>
      </c>
      <c r="M144" s="274" t="str">
        <f t="shared" si="13"/>
        <v>Slovenský futbalový zväzaBfutbal - bežné transfery</v>
      </c>
      <c r="N144" s="261" t="str">
        <f t="shared" si="14"/>
        <v>00687308aB</v>
      </c>
    </row>
    <row r="145" spans="1:14">
      <c r="A145" s="275" t="s">
        <v>891</v>
      </c>
      <c r="B145" s="267" t="str">
        <f>VLOOKUP(A145,Adr!A:B,2,FALSE())</f>
        <v>Slovenský futbalový zväz</v>
      </c>
      <c r="C145" s="277" t="s">
        <v>1460</v>
      </c>
      <c r="D145" s="278">
        <v>56824</v>
      </c>
      <c r="E145" s="276">
        <v>0</v>
      </c>
      <c r="F145" s="271" t="s">
        <v>375</v>
      </c>
      <c r="G145" s="268" t="s">
        <v>355</v>
      </c>
      <c r="H145" s="268" t="s">
        <v>1321</v>
      </c>
      <c r="I145" s="272" t="str">
        <f t="shared" si="10"/>
        <v>00687308a</v>
      </c>
      <c r="J145" s="273" t="str">
        <f t="shared" si="11"/>
        <v>00687308026 02</v>
      </c>
      <c r="K145" s="274" t="s">
        <v>1459</v>
      </c>
      <c r="L145" s="273" t="str">
        <f t="shared" si="12"/>
        <v>00687308026 02K</v>
      </c>
      <c r="M145" s="274" t="str">
        <f t="shared" si="13"/>
        <v>Slovenský futbalový zväzaKfutbal - kapitálové transfery</v>
      </c>
      <c r="N145" s="261" t="str">
        <f t="shared" si="14"/>
        <v>00687308aK</v>
      </c>
    </row>
    <row r="146" spans="1:14">
      <c r="A146" s="275" t="s">
        <v>899</v>
      </c>
      <c r="B146" s="267" t="str">
        <f>VLOOKUP(A146,Adr!A:B,2,FALSE())</f>
        <v>Slovenský horolezecký spolok JAMES</v>
      </c>
      <c r="C146" s="277" t="s">
        <v>1461</v>
      </c>
      <c r="D146" s="278">
        <v>126853</v>
      </c>
      <c r="E146" s="270">
        <v>0</v>
      </c>
      <c r="F146" s="271" t="s">
        <v>375</v>
      </c>
      <c r="G146" s="268" t="s">
        <v>355</v>
      </c>
      <c r="H146" s="268" t="s">
        <v>1279</v>
      </c>
      <c r="I146" s="272" t="str">
        <f t="shared" si="10"/>
        <v>00586455a</v>
      </c>
      <c r="J146" s="273" t="str">
        <f t="shared" si="11"/>
        <v>00586455026 02</v>
      </c>
      <c r="K146" s="274" t="s">
        <v>1462</v>
      </c>
      <c r="L146" s="273" t="str">
        <f t="shared" si="12"/>
        <v>00586455026 02B</v>
      </c>
      <c r="M146" s="274" t="str">
        <f t="shared" si="13"/>
        <v>Slovenský horolezecký spolok JAMESaBhorolezectvo - bežné transfery</v>
      </c>
      <c r="N146" s="261" t="str">
        <f t="shared" si="14"/>
        <v>00586455aB</v>
      </c>
    </row>
    <row r="147" spans="1:14">
      <c r="A147" s="275" t="s">
        <v>899</v>
      </c>
      <c r="B147" s="267" t="str">
        <f>VLOOKUP(A147,Adr!A:B,2,FALSE())</f>
        <v>Slovenský horolezecký spolok JAMES</v>
      </c>
      <c r="C147" s="277" t="s">
        <v>1463</v>
      </c>
      <c r="D147" s="278">
        <v>55506</v>
      </c>
      <c r="E147" s="276">
        <v>0</v>
      </c>
      <c r="F147" s="271" t="s">
        <v>375</v>
      </c>
      <c r="G147" s="268" t="s">
        <v>355</v>
      </c>
      <c r="H147" s="268" t="s">
        <v>1279</v>
      </c>
      <c r="I147" s="272" t="str">
        <f t="shared" si="10"/>
        <v>00586455a</v>
      </c>
      <c r="J147" s="273" t="str">
        <f t="shared" si="11"/>
        <v>00586455026 02</v>
      </c>
      <c r="K147" s="274" t="s">
        <v>1464</v>
      </c>
      <c r="L147" s="273" t="str">
        <f t="shared" si="12"/>
        <v>00586455026 02B</v>
      </c>
      <c r="M147" s="274" t="str">
        <f t="shared" si="13"/>
        <v>Slovenský horolezecký spolok JAMESaBšportové lezenie - bežné transfery</v>
      </c>
      <c r="N147" s="261" t="str">
        <f t="shared" si="14"/>
        <v>00586455aB</v>
      </c>
    </row>
    <row r="148" spans="1:14">
      <c r="A148" s="275" t="s">
        <v>899</v>
      </c>
      <c r="B148" s="267" t="str">
        <f>VLOOKUP(A148,Adr!A:B,2,FALSE())</f>
        <v>Slovenský horolezecký spolok JAMES</v>
      </c>
      <c r="C148" s="268" t="s">
        <v>1465</v>
      </c>
      <c r="D148" s="269">
        <v>7985</v>
      </c>
      <c r="E148" s="270">
        <v>0</v>
      </c>
      <c r="F148" s="271" t="s">
        <v>379</v>
      </c>
      <c r="G148" s="268" t="s">
        <v>357</v>
      </c>
      <c r="H148" s="268" t="s">
        <v>1279</v>
      </c>
      <c r="I148" s="272" t="str">
        <f t="shared" si="10"/>
        <v>00586455c</v>
      </c>
      <c r="J148" s="273" t="str">
        <f t="shared" si="11"/>
        <v>00586455026 03</v>
      </c>
      <c r="K148" s="274"/>
      <c r="L148" s="273" t="str">
        <f t="shared" si="12"/>
        <v>00586455026 03B</v>
      </c>
      <c r="M148" s="274" t="str">
        <f t="shared" si="13"/>
        <v>Slovenský horolezecký spolok JAMEScBzabezpečenie a rozvoj športu para lezenie zdravotne postihnutých športovcov</v>
      </c>
      <c r="N148" s="261" t="str">
        <f t="shared" si="14"/>
        <v>00586455cB</v>
      </c>
    </row>
    <row r="149" spans="1:14">
      <c r="A149" s="279" t="s">
        <v>899</v>
      </c>
      <c r="B149" s="267" t="str">
        <f>VLOOKUP(A149,Adr!A:B,2,FALSE())</f>
        <v>Slovenský horolezecký spolok JAMES</v>
      </c>
      <c r="C149" s="277" t="s">
        <v>1466</v>
      </c>
      <c r="D149" s="278">
        <v>10000</v>
      </c>
      <c r="E149" s="276">
        <v>0</v>
      </c>
      <c r="F149" s="271" t="s">
        <v>381</v>
      </c>
      <c r="G149" s="268" t="s">
        <v>357</v>
      </c>
      <c r="H149" s="268" t="s">
        <v>1279</v>
      </c>
      <c r="I149" s="272" t="str">
        <f t="shared" si="10"/>
        <v>00586455d</v>
      </c>
      <c r="J149" s="273" t="str">
        <f t="shared" si="11"/>
        <v>00586455026 03</v>
      </c>
      <c r="K149" s="274"/>
      <c r="L149" s="273" t="str">
        <f t="shared" si="12"/>
        <v>00586455026 03B</v>
      </c>
      <c r="M149" s="274" t="str">
        <f t="shared" si="13"/>
        <v>Slovenský horolezecký spolok JAMESdBBuršíková Martina</v>
      </c>
      <c r="N149" s="261" t="str">
        <f t="shared" si="14"/>
        <v>00586455dB</v>
      </c>
    </row>
    <row r="150" spans="1:14">
      <c r="A150" s="271" t="s">
        <v>899</v>
      </c>
      <c r="B150" s="267" t="str">
        <f>VLOOKUP(A150,Adr!A:B,2,FALSE())</f>
        <v>Slovenský horolezecký spolok JAMES</v>
      </c>
      <c r="C150" s="280" t="s">
        <v>1467</v>
      </c>
      <c r="D150" s="281">
        <v>10000</v>
      </c>
      <c r="E150" s="270">
        <v>0</v>
      </c>
      <c r="F150" s="271" t="s">
        <v>381</v>
      </c>
      <c r="G150" s="268" t="s">
        <v>357</v>
      </c>
      <c r="H150" s="268" t="s">
        <v>1279</v>
      </c>
      <c r="I150" s="272" t="str">
        <f t="shared" si="10"/>
        <v>00586455d</v>
      </c>
      <c r="J150" s="273" t="str">
        <f t="shared" si="11"/>
        <v>00586455026 03</v>
      </c>
      <c r="K150" s="274"/>
      <c r="L150" s="273" t="str">
        <f t="shared" si="12"/>
        <v>00586455026 03B</v>
      </c>
      <c r="M150" s="274" t="str">
        <f t="shared" si="13"/>
        <v>Slovenský horolezecký spolok JAMESdBSlobodová Lea</v>
      </c>
      <c r="N150" s="261" t="str">
        <f t="shared" si="14"/>
        <v>00586455dB</v>
      </c>
    </row>
    <row r="151" spans="1:14">
      <c r="A151" s="275" t="s">
        <v>906</v>
      </c>
      <c r="B151" s="267" t="str">
        <f>VLOOKUP(A151,Adr!A:B,2,FALSE())</f>
        <v>Slovenský krasokorčuliarsky zväz</v>
      </c>
      <c r="C151" s="277" t="s">
        <v>1468</v>
      </c>
      <c r="D151" s="278">
        <v>310295</v>
      </c>
      <c r="E151" s="276">
        <v>0</v>
      </c>
      <c r="F151" s="271" t="s">
        <v>375</v>
      </c>
      <c r="G151" s="268" t="s">
        <v>355</v>
      </c>
      <c r="H151" s="268" t="s">
        <v>1279</v>
      </c>
      <c r="I151" s="272" t="str">
        <f t="shared" si="10"/>
        <v>31805540a</v>
      </c>
      <c r="J151" s="273" t="str">
        <f t="shared" si="11"/>
        <v>31805540026 02</v>
      </c>
      <c r="K151" s="274" t="s">
        <v>1469</v>
      </c>
      <c r="L151" s="273" t="str">
        <f t="shared" si="12"/>
        <v>31805540026 02B</v>
      </c>
      <c r="M151" s="274" t="str">
        <f t="shared" si="13"/>
        <v>Slovenský krasokorčuliarsky zväzaBkrasokorčuľovanie - bežné transfery</v>
      </c>
      <c r="N151" s="261" t="str">
        <f t="shared" si="14"/>
        <v>31805540aB</v>
      </c>
    </row>
    <row r="152" spans="1:14">
      <c r="A152" s="275" t="s">
        <v>906</v>
      </c>
      <c r="B152" s="267" t="str">
        <f>VLOOKUP(A152,Adr!A:B,2,FALSE())</f>
        <v>Slovenský krasokorčuliarsky zväz</v>
      </c>
      <c r="C152" s="268" t="s">
        <v>1470</v>
      </c>
      <c r="D152" s="269">
        <v>20000</v>
      </c>
      <c r="E152" s="270">
        <v>0</v>
      </c>
      <c r="F152" s="271" t="s">
        <v>381</v>
      </c>
      <c r="G152" s="268" t="s">
        <v>357</v>
      </c>
      <c r="H152" s="268" t="s">
        <v>1279</v>
      </c>
      <c r="I152" s="272" t="str">
        <f t="shared" si="10"/>
        <v>31805540d</v>
      </c>
      <c r="J152" s="273" t="str">
        <f t="shared" si="11"/>
        <v>31805540026 03</v>
      </c>
      <c r="K152" s="274"/>
      <c r="L152" s="273" t="str">
        <f t="shared" si="12"/>
        <v>31805540026 03B</v>
      </c>
      <c r="M152" s="274" t="str">
        <f t="shared" si="13"/>
        <v>Slovenský krasokorčuliarsky zväzdBHagara Adam</v>
      </c>
      <c r="N152" s="261" t="str">
        <f t="shared" si="14"/>
        <v>31805540dB</v>
      </c>
    </row>
    <row r="153" spans="1:14">
      <c r="A153" s="275" t="s">
        <v>915</v>
      </c>
      <c r="B153" s="267" t="str">
        <f>VLOOKUP(A153,Adr!A:B,2,FALSE())</f>
        <v>Slovenský lukostrelecký zväz</v>
      </c>
      <c r="C153" s="277" t="s">
        <v>1471</v>
      </c>
      <c r="D153" s="278">
        <v>241087</v>
      </c>
      <c r="E153" s="276">
        <v>0</v>
      </c>
      <c r="F153" s="271" t="s">
        <v>375</v>
      </c>
      <c r="G153" s="268" t="s">
        <v>355</v>
      </c>
      <c r="H153" s="268" t="s">
        <v>1279</v>
      </c>
      <c r="I153" s="272" t="str">
        <f t="shared" si="10"/>
        <v>30793009a</v>
      </c>
      <c r="J153" s="273" t="str">
        <f t="shared" si="11"/>
        <v>30793009026 02</v>
      </c>
      <c r="K153" s="274" t="s">
        <v>1472</v>
      </c>
      <c r="L153" s="273" t="str">
        <f t="shared" si="12"/>
        <v>30793009026 02B</v>
      </c>
      <c r="M153" s="274" t="str">
        <f t="shared" si="13"/>
        <v>Slovenský lukostrelecký zväzaBlukostreľba - bežné transfery</v>
      </c>
      <c r="N153" s="261" t="str">
        <f t="shared" si="14"/>
        <v>30793009aB</v>
      </c>
    </row>
    <row r="154" spans="1:14">
      <c r="A154" s="275" t="s">
        <v>915</v>
      </c>
      <c r="B154" s="267" t="str">
        <f>VLOOKUP(A154,Adr!A:B,2,FALSE())</f>
        <v>Slovenský lukostrelecký zväz</v>
      </c>
      <c r="C154" s="277" t="s">
        <v>1473</v>
      </c>
      <c r="D154" s="278">
        <v>20000</v>
      </c>
      <c r="E154" s="270">
        <v>0</v>
      </c>
      <c r="F154" s="271" t="s">
        <v>381</v>
      </c>
      <c r="G154" s="268" t="s">
        <v>357</v>
      </c>
      <c r="H154" s="268" t="s">
        <v>1279</v>
      </c>
      <c r="I154" s="272" t="str">
        <f t="shared" si="10"/>
        <v>30793009d</v>
      </c>
      <c r="J154" s="273" t="str">
        <f t="shared" si="11"/>
        <v>30793009026 03</v>
      </c>
      <c r="K154" s="274"/>
      <c r="L154" s="273" t="str">
        <f t="shared" si="12"/>
        <v>30793009026 03B</v>
      </c>
      <c r="M154" s="274" t="str">
        <f t="shared" si="13"/>
        <v>Slovenský lukostrelecký zväzdBBaránková Denisa</v>
      </c>
      <c r="N154" s="261" t="str">
        <f t="shared" si="14"/>
        <v>30793009dB</v>
      </c>
    </row>
    <row r="155" spans="1:14">
      <c r="A155" s="238" t="s">
        <v>921</v>
      </c>
      <c r="B155" s="267" t="str">
        <f>VLOOKUP(A155,Adr!A:B,2,FALSE())</f>
        <v>Slovenský národný aeroklub generála Milana Rastislava Štefánika</v>
      </c>
      <c r="C155" s="277" t="s">
        <v>1474</v>
      </c>
      <c r="D155" s="278">
        <v>147756</v>
      </c>
      <c r="E155" s="276">
        <v>0</v>
      </c>
      <c r="F155" s="271" t="s">
        <v>375</v>
      </c>
      <c r="G155" s="268" t="s">
        <v>355</v>
      </c>
      <c r="H155" s="268" t="s">
        <v>1279</v>
      </c>
      <c r="I155" s="272" t="str">
        <f t="shared" si="10"/>
        <v>00677604a</v>
      </c>
      <c r="J155" s="273" t="str">
        <f t="shared" si="11"/>
        <v>00677604026 02</v>
      </c>
      <c r="K155" s="274" t="s">
        <v>1475</v>
      </c>
      <c r="L155" s="273" t="str">
        <f t="shared" si="12"/>
        <v>00677604026 02B</v>
      </c>
      <c r="M155" s="274" t="str">
        <f t="shared" si="13"/>
        <v>Slovenský národný aeroklub generála Milana Rastislava ŠtefánikaaBletecké športy - bežné transfery</v>
      </c>
      <c r="N155" s="261" t="str">
        <f t="shared" si="14"/>
        <v>00677604aB</v>
      </c>
    </row>
    <row r="156" spans="1:14">
      <c r="A156" s="275" t="s">
        <v>931</v>
      </c>
      <c r="B156" s="267" t="str">
        <f>VLOOKUP(A156,Adr!A:B,2,FALSE())</f>
        <v>Slovenský olympijský a športový výbor</v>
      </c>
      <c r="C156" s="277" t="s">
        <v>1476</v>
      </c>
      <c r="D156" s="278">
        <v>1579049</v>
      </c>
      <c r="E156" s="270">
        <v>0</v>
      </c>
      <c r="F156" s="271" t="s">
        <v>377</v>
      </c>
      <c r="G156" s="268" t="s">
        <v>357</v>
      </c>
      <c r="H156" s="268" t="s">
        <v>1279</v>
      </c>
      <c r="I156" s="272" t="str">
        <f t="shared" si="10"/>
        <v>30811082b</v>
      </c>
      <c r="J156" s="273" t="str">
        <f t="shared" si="11"/>
        <v>30811082026 03</v>
      </c>
      <c r="K156" s="274"/>
      <c r="L156" s="273" t="str">
        <f t="shared" si="12"/>
        <v>30811082026 03B</v>
      </c>
      <c r="M156" s="274" t="str">
        <f t="shared" si="13"/>
        <v>Slovenský olympijský a športový výborbBčinnosť Slovenského olympijského a športového výboru</v>
      </c>
      <c r="N156" s="261" t="str">
        <f t="shared" si="14"/>
        <v>30811082bB</v>
      </c>
    </row>
    <row r="157" spans="1:14" ht="33.75">
      <c r="A157" s="275" t="s">
        <v>931</v>
      </c>
      <c r="B157" s="267" t="str">
        <f>VLOOKUP(A157,Adr!A:B,2,FALSE())</f>
        <v>Slovenský olympijský a športový výbor</v>
      </c>
      <c r="C157" s="280" t="s">
        <v>1477</v>
      </c>
      <c r="D157" s="281">
        <v>156100</v>
      </c>
      <c r="E157" s="276">
        <v>0</v>
      </c>
      <c r="F157" s="271" t="s">
        <v>383</v>
      </c>
      <c r="G157" s="268" t="s">
        <v>357</v>
      </c>
      <c r="H157" s="268" t="s">
        <v>1279</v>
      </c>
      <c r="I157" s="272" t="str">
        <f t="shared" si="10"/>
        <v>30811082e</v>
      </c>
      <c r="J157" s="273" t="str">
        <f t="shared" si="11"/>
        <v>30811082026 03</v>
      </c>
      <c r="K157" s="274"/>
      <c r="L157" s="273" t="str">
        <f t="shared" si="12"/>
        <v>30811082026 03B</v>
      </c>
      <c r="M157" s="274" t="str">
        <f t="shared" si="13"/>
        <v>Slovenský olympijský a športový výboreBzabezpečenie účasti športovej reprezentácie SR na Letnom Európskom olympijskom festivale mládeže (EYOF) v Skopje, Severné Macedónsko</v>
      </c>
      <c r="N157" s="261" t="str">
        <f t="shared" si="14"/>
        <v>30811082eB</v>
      </c>
    </row>
    <row r="158" spans="1:14" ht="22.5">
      <c r="A158" s="271" t="s">
        <v>931</v>
      </c>
      <c r="B158" s="267" t="str">
        <f>VLOOKUP(A158,Adr!A:B,2,FALSE())</f>
        <v>Slovenský olympijský a športový výbor</v>
      </c>
      <c r="C158" s="280" t="s">
        <v>1478</v>
      </c>
      <c r="D158" s="281">
        <v>193372</v>
      </c>
      <c r="E158" s="270">
        <v>0</v>
      </c>
      <c r="F158" s="271" t="s">
        <v>383</v>
      </c>
      <c r="G158" s="268" t="s">
        <v>357</v>
      </c>
      <c r="H158" s="268" t="s">
        <v>1279</v>
      </c>
      <c r="I158" s="272" t="str">
        <f t="shared" si="10"/>
        <v>30811082e</v>
      </c>
      <c r="J158" s="273" t="str">
        <f t="shared" si="11"/>
        <v>30811082026 03</v>
      </c>
      <c r="K158" s="274"/>
      <c r="L158" s="273" t="str">
        <f t="shared" si="12"/>
        <v>30811082026 03B</v>
      </c>
      <c r="M158" s="274" t="str">
        <f t="shared" si="13"/>
        <v>Slovenský olympijský a športový výboreBzabezpečenie účasti športovej reprezentácie SR na Svetových hrách 2025 v Čcheng-tu, Čína</v>
      </c>
      <c r="N158" s="261" t="str">
        <f t="shared" si="14"/>
        <v>30811082eB</v>
      </c>
    </row>
    <row r="159" spans="1:14">
      <c r="A159" s="275" t="s">
        <v>931</v>
      </c>
      <c r="B159" s="267" t="str">
        <f>VLOOKUP(A159,Adr!A:B,2,FALSE())</f>
        <v>Slovenský olympijský a športový výbor</v>
      </c>
      <c r="C159" s="277" t="s">
        <v>1479</v>
      </c>
      <c r="D159" s="278">
        <v>217000</v>
      </c>
      <c r="E159" s="276">
        <v>0</v>
      </c>
      <c r="F159" s="271" t="s">
        <v>383</v>
      </c>
      <c r="G159" s="268" t="s">
        <v>357</v>
      </c>
      <c r="H159" s="268" t="s">
        <v>1279</v>
      </c>
      <c r="I159" s="272" t="str">
        <f t="shared" si="10"/>
        <v>30811082e</v>
      </c>
      <c r="J159" s="273" t="str">
        <f t="shared" si="11"/>
        <v>30811082026 03</v>
      </c>
      <c r="K159" s="274"/>
      <c r="L159" s="273" t="str">
        <f t="shared" si="12"/>
        <v>30811082026 03B</v>
      </c>
      <c r="M159" s="274" t="str">
        <f t="shared" si="13"/>
        <v>Slovenský olympijský a športový výboreBzabezpečenie účasti športovej reprezentácie SR na Zimnom Európskom olympijskom festivale mládeže (EYOF) v Bakuriani, Gruzínsko</v>
      </c>
      <c r="N159" s="261" t="str">
        <f t="shared" si="14"/>
        <v>30811082eB</v>
      </c>
    </row>
    <row r="160" spans="1:14">
      <c r="A160" s="238" t="s">
        <v>931</v>
      </c>
      <c r="B160" s="267" t="str">
        <f>VLOOKUP(A160,Adr!A:B,2,FALSE())</f>
        <v>Slovenský olympijský a športový výbor</v>
      </c>
      <c r="C160" s="277" t="s">
        <v>1480</v>
      </c>
      <c r="D160" s="278">
        <v>80000</v>
      </c>
      <c r="E160" s="270">
        <v>0</v>
      </c>
      <c r="F160" s="271" t="s">
        <v>385</v>
      </c>
      <c r="G160" s="268" t="s">
        <v>357</v>
      </c>
      <c r="H160" s="268" t="s">
        <v>1279</v>
      </c>
      <c r="I160" s="272" t="str">
        <f t="shared" si="10"/>
        <v>30811082f</v>
      </c>
      <c r="J160" s="273" t="str">
        <f t="shared" si="11"/>
        <v>30811082026 03</v>
      </c>
      <c r="K160" s="274"/>
      <c r="L160" s="273" t="str">
        <f t="shared" si="12"/>
        <v>30811082026 03B</v>
      </c>
      <c r="M160" s="274" t="str">
        <f t="shared" si="13"/>
        <v>Slovenský olympijský a športový výborfBSlovenské olympijské a športové múzeum</v>
      </c>
      <c r="N160" s="261" t="str">
        <f t="shared" si="14"/>
        <v>30811082fB</v>
      </c>
    </row>
    <row r="161" spans="1:14">
      <c r="A161" s="275" t="s">
        <v>931</v>
      </c>
      <c r="B161" s="267" t="str">
        <f>VLOOKUP(A161,Adr!A:B,2,FALSE())</f>
        <v>Slovenský olympijský a športový výbor</v>
      </c>
      <c r="C161" s="277" t="s">
        <v>1481</v>
      </c>
      <c r="D161" s="278">
        <v>200000</v>
      </c>
      <c r="E161" s="276">
        <v>0</v>
      </c>
      <c r="F161" s="271" t="s">
        <v>385</v>
      </c>
      <c r="G161" s="268" t="s">
        <v>357</v>
      </c>
      <c r="H161" s="268" t="s">
        <v>1279</v>
      </c>
      <c r="I161" s="272" t="str">
        <f t="shared" si="10"/>
        <v>30811082f</v>
      </c>
      <c r="J161" s="273" t="str">
        <f t="shared" si="11"/>
        <v>30811082026 03</v>
      </c>
      <c r="K161" s="274"/>
      <c r="L161" s="273" t="str">
        <f t="shared" si="12"/>
        <v>30811082026 03B</v>
      </c>
      <c r="M161" s="274" t="str">
        <f t="shared" si="13"/>
        <v>Slovenský olympijský a športový výborfBŠportovec roka 2024</v>
      </c>
      <c r="N161" s="261" t="str">
        <f t="shared" si="14"/>
        <v>30811082fB</v>
      </c>
    </row>
    <row r="162" spans="1:14">
      <c r="A162" s="271" t="s">
        <v>939</v>
      </c>
      <c r="B162" s="267" t="str">
        <f>VLOOKUP(A162,Adr!A:B,2,FALSE())</f>
        <v>Slovenský paralympijský výbor</v>
      </c>
      <c r="C162" s="280" t="s">
        <v>1482</v>
      </c>
      <c r="D162" s="281">
        <v>1071620</v>
      </c>
      <c r="E162" s="270">
        <v>0</v>
      </c>
      <c r="F162" s="271" t="s">
        <v>379</v>
      </c>
      <c r="G162" s="268" t="s">
        <v>357</v>
      </c>
      <c r="H162" s="268" t="s">
        <v>1279</v>
      </c>
      <c r="I162" s="272" t="str">
        <f t="shared" si="10"/>
        <v>31745661c</v>
      </c>
      <c r="J162" s="273" t="str">
        <f t="shared" si="11"/>
        <v>31745661026 03</v>
      </c>
      <c r="K162" s="274"/>
      <c r="L162" s="273" t="str">
        <f t="shared" si="12"/>
        <v>31745661026 03B</v>
      </c>
      <c r="M162" s="274" t="str">
        <f t="shared" si="13"/>
        <v>Slovenský paralympijský výborcBčinnosť Slovenského paralympijského výboru</v>
      </c>
      <c r="N162" s="261" t="str">
        <f t="shared" si="14"/>
        <v>31745661cB</v>
      </c>
    </row>
    <row r="163" spans="1:14">
      <c r="A163" s="271" t="s">
        <v>939</v>
      </c>
      <c r="B163" s="267" t="str">
        <f>VLOOKUP(A163,Adr!A:B,2,FALSE())</f>
        <v>Slovenský paralympijský výbor</v>
      </c>
      <c r="C163" s="268" t="s">
        <v>1483</v>
      </c>
      <c r="D163" s="269">
        <v>10000</v>
      </c>
      <c r="E163" s="276">
        <v>0</v>
      </c>
      <c r="F163" s="271" t="s">
        <v>381</v>
      </c>
      <c r="G163" s="268" t="s">
        <v>357</v>
      </c>
      <c r="H163" s="268" t="s">
        <v>1279</v>
      </c>
      <c r="I163" s="272" t="str">
        <f t="shared" si="10"/>
        <v>31745661d</v>
      </c>
      <c r="J163" s="273" t="str">
        <f t="shared" si="11"/>
        <v>31745661026 03</v>
      </c>
      <c r="K163" s="274"/>
      <c r="L163" s="273" t="str">
        <f t="shared" si="12"/>
        <v>31745661026 03B</v>
      </c>
      <c r="M163" s="274" t="str">
        <f t="shared" si="13"/>
        <v>Slovenský paralympijský výbordBBlattnerová Tatiana</v>
      </c>
      <c r="N163" s="261" t="str">
        <f t="shared" si="14"/>
        <v>31745661dB</v>
      </c>
    </row>
    <row r="164" spans="1:14">
      <c r="A164" s="271" t="s">
        <v>939</v>
      </c>
      <c r="B164" s="267" t="str">
        <f>VLOOKUP(A164,Adr!A:B,2,FALSE())</f>
        <v>Slovenský paralympijský výbor</v>
      </c>
      <c r="C164" s="280" t="s">
        <v>1484</v>
      </c>
      <c r="D164" s="281">
        <v>22500</v>
      </c>
      <c r="E164" s="270">
        <v>0</v>
      </c>
      <c r="F164" s="271" t="s">
        <v>381</v>
      </c>
      <c r="G164" s="268" t="s">
        <v>357</v>
      </c>
      <c r="H164" s="268" t="s">
        <v>1279</v>
      </c>
      <c r="I164" s="272" t="str">
        <f t="shared" si="10"/>
        <v>31745661d</v>
      </c>
      <c r="J164" s="273" t="str">
        <f t="shared" si="11"/>
        <v>31745661026 03</v>
      </c>
      <c r="K164" s="274"/>
      <c r="L164" s="273" t="str">
        <f t="shared" si="12"/>
        <v>31745661026 03B</v>
      </c>
      <c r="M164" s="274" t="str">
        <f t="shared" si="13"/>
        <v>Slovenský paralympijský výbordBČuchran Ladislav</v>
      </c>
      <c r="N164" s="261" t="str">
        <f t="shared" si="14"/>
        <v>31745661dB</v>
      </c>
    </row>
    <row r="165" spans="1:14">
      <c r="A165" s="279" t="s">
        <v>939</v>
      </c>
      <c r="B165" s="267" t="str">
        <f>VLOOKUP(A165,Adr!A:B,2,FALSE())</f>
        <v>Slovenský paralympijský výbor</v>
      </c>
      <c r="C165" s="277" t="s">
        <v>1485</v>
      </c>
      <c r="D165" s="278">
        <v>10000</v>
      </c>
      <c r="E165" s="276">
        <v>0</v>
      </c>
      <c r="F165" s="271" t="s">
        <v>381</v>
      </c>
      <c r="G165" s="268" t="s">
        <v>357</v>
      </c>
      <c r="H165" s="268" t="s">
        <v>1279</v>
      </c>
      <c r="I165" s="272" t="str">
        <f t="shared" si="10"/>
        <v>31745661d</v>
      </c>
      <c r="J165" s="273" t="str">
        <f t="shared" si="11"/>
        <v>31745661026 03</v>
      </c>
      <c r="K165" s="274"/>
      <c r="L165" s="273" t="str">
        <f t="shared" si="12"/>
        <v>31745661026 03B</v>
      </c>
      <c r="M165" s="274" t="str">
        <f t="shared" si="13"/>
        <v>Slovenský paralympijský výbordBFunková Kristína</v>
      </c>
      <c r="N165" s="261" t="str">
        <f t="shared" si="14"/>
        <v>31745661dB</v>
      </c>
    </row>
    <row r="166" spans="1:14">
      <c r="A166" s="271" t="s">
        <v>939</v>
      </c>
      <c r="B166" s="267" t="str">
        <f>VLOOKUP(A166,Adr!A:B,2,FALSE())</f>
        <v>Slovenský paralympijský výbor</v>
      </c>
      <c r="C166" s="283" t="s">
        <v>1486</v>
      </c>
      <c r="D166" s="284">
        <v>10000</v>
      </c>
      <c r="E166" s="270">
        <v>0</v>
      </c>
      <c r="F166" s="271" t="s">
        <v>381</v>
      </c>
      <c r="G166" s="268" t="s">
        <v>357</v>
      </c>
      <c r="H166" s="268" t="s">
        <v>1279</v>
      </c>
      <c r="I166" s="272" t="str">
        <f t="shared" si="10"/>
        <v>31745661d</v>
      </c>
      <c r="J166" s="273" t="str">
        <f t="shared" si="11"/>
        <v>31745661026 03</v>
      </c>
      <c r="K166" s="274"/>
      <c r="L166" s="273" t="str">
        <f t="shared" si="12"/>
        <v>31745661026 03B</v>
      </c>
      <c r="M166" s="274" t="str">
        <f t="shared" si="13"/>
        <v>Slovenský paralympijský výbordBKubová Alžbeta</v>
      </c>
      <c r="N166" s="261" t="str">
        <f t="shared" si="14"/>
        <v>31745661dB</v>
      </c>
    </row>
    <row r="167" spans="1:14">
      <c r="A167" s="238" t="s">
        <v>939</v>
      </c>
      <c r="B167" s="267" t="str">
        <f>VLOOKUP(A167,Adr!A:B,2,FALSE())</f>
        <v>Slovenský paralympijský výbor</v>
      </c>
      <c r="C167" s="268" t="s">
        <v>1487</v>
      </c>
      <c r="D167" s="269">
        <v>20000</v>
      </c>
      <c r="E167" s="276">
        <v>0</v>
      </c>
      <c r="F167" s="271" t="s">
        <v>381</v>
      </c>
      <c r="G167" s="268" t="s">
        <v>357</v>
      </c>
      <c r="H167" s="268" t="s">
        <v>1279</v>
      </c>
      <c r="I167" s="272" t="str">
        <f t="shared" si="10"/>
        <v>31745661d</v>
      </c>
      <c r="J167" s="273" t="str">
        <f t="shared" si="11"/>
        <v>31745661026 03</v>
      </c>
      <c r="K167" s="274"/>
      <c r="L167" s="273" t="str">
        <f t="shared" si="12"/>
        <v>31745661026 03B</v>
      </c>
      <c r="M167" s="274" t="str">
        <f t="shared" si="13"/>
        <v>Slovenský paralympijský výbordBKuřeja Marián</v>
      </c>
      <c r="N167" s="261" t="str">
        <f t="shared" si="14"/>
        <v>31745661dB</v>
      </c>
    </row>
    <row r="168" spans="1:14">
      <c r="A168" s="275" t="s">
        <v>939</v>
      </c>
      <c r="B168" s="267" t="str">
        <f>VLOOKUP(A168,Adr!A:B,2,FALSE())</f>
        <v>Slovenský paralympijský výbor</v>
      </c>
      <c r="C168" s="277" t="s">
        <v>1488</v>
      </c>
      <c r="D168" s="278">
        <v>35000</v>
      </c>
      <c r="E168" s="270">
        <v>0</v>
      </c>
      <c r="F168" s="271" t="s">
        <v>381</v>
      </c>
      <c r="G168" s="268" t="s">
        <v>357</v>
      </c>
      <c r="H168" s="268" t="s">
        <v>1279</v>
      </c>
      <c r="I168" s="272" t="str">
        <f t="shared" si="10"/>
        <v>31745661d</v>
      </c>
      <c r="J168" s="273" t="str">
        <f t="shared" si="11"/>
        <v>31745661026 03</v>
      </c>
      <c r="K168" s="274"/>
      <c r="L168" s="273" t="str">
        <f t="shared" si="12"/>
        <v>31745661026 03B</v>
      </c>
      <c r="M168" s="274" t="str">
        <f t="shared" si="13"/>
        <v>Slovenský paralympijský výbordBLaczkó Dušan</v>
      </c>
      <c r="N168" s="261" t="str">
        <f t="shared" si="14"/>
        <v>31745661dB</v>
      </c>
    </row>
    <row r="169" spans="1:14">
      <c r="A169" s="271" t="s">
        <v>939</v>
      </c>
      <c r="B169" s="267" t="str">
        <f>VLOOKUP(A169,Adr!A:B,2,FALSE())</f>
        <v>Slovenský paralympijský výbor</v>
      </c>
      <c r="C169" s="280" t="s">
        <v>1489</v>
      </c>
      <c r="D169" s="281">
        <v>50000</v>
      </c>
      <c r="E169" s="276">
        <v>0</v>
      </c>
      <c r="F169" s="271" t="s">
        <v>381</v>
      </c>
      <c r="G169" s="268" t="s">
        <v>357</v>
      </c>
      <c r="H169" s="268" t="s">
        <v>1279</v>
      </c>
      <c r="I169" s="272" t="str">
        <f t="shared" si="10"/>
        <v>31745661d</v>
      </c>
      <c r="J169" s="273" t="str">
        <f t="shared" si="11"/>
        <v>31745661026 03</v>
      </c>
      <c r="K169" s="274"/>
      <c r="L169" s="273" t="str">
        <f t="shared" si="12"/>
        <v>31745661026 03B</v>
      </c>
      <c r="M169" s="274" t="str">
        <f t="shared" si="13"/>
        <v>Slovenský paralympijský výbordBMalenovský Radoslav</v>
      </c>
      <c r="N169" s="261" t="str">
        <f t="shared" si="14"/>
        <v>31745661dB</v>
      </c>
    </row>
    <row r="170" spans="1:14">
      <c r="A170" s="275" t="s">
        <v>939</v>
      </c>
      <c r="B170" s="267" t="str">
        <f>VLOOKUP(A170,Adr!A:B,2,FALSE())</f>
        <v>Slovenský paralympijský výbor</v>
      </c>
      <c r="C170" s="280" t="s">
        <v>1490</v>
      </c>
      <c r="D170" s="278">
        <v>20000</v>
      </c>
      <c r="E170" s="270">
        <v>0</v>
      </c>
      <c r="F170" s="271" t="s">
        <v>381</v>
      </c>
      <c r="G170" s="268" t="s">
        <v>357</v>
      </c>
      <c r="H170" s="268" t="s">
        <v>1279</v>
      </c>
      <c r="I170" s="272" t="str">
        <f t="shared" si="10"/>
        <v>31745661d</v>
      </c>
      <c r="J170" s="273" t="str">
        <f t="shared" si="11"/>
        <v>31745661026 03</v>
      </c>
      <c r="K170" s="274"/>
      <c r="L170" s="273" t="str">
        <f t="shared" si="12"/>
        <v>31745661026 03B</v>
      </c>
      <c r="M170" s="274" t="str">
        <f t="shared" si="13"/>
        <v>Slovenský paralympijský výbordBPetrikovičová Karin</v>
      </c>
      <c r="N170" s="261" t="str">
        <f t="shared" si="14"/>
        <v>31745661dB</v>
      </c>
    </row>
    <row r="171" spans="1:14">
      <c r="A171" s="246" t="s">
        <v>939</v>
      </c>
      <c r="B171" s="267" t="str">
        <f>VLOOKUP(A171,Adr!A:B,2,FALSE())</f>
        <v>Slovenský paralympijský výbor</v>
      </c>
      <c r="C171" s="268" t="s">
        <v>1491</v>
      </c>
      <c r="D171" s="269">
        <v>55000</v>
      </c>
      <c r="E171" s="276">
        <v>0</v>
      </c>
      <c r="F171" s="271" t="s">
        <v>381</v>
      </c>
      <c r="G171" s="268" t="s">
        <v>357</v>
      </c>
      <c r="H171" s="268" t="s">
        <v>1279</v>
      </c>
      <c r="I171" s="272" t="str">
        <f t="shared" si="10"/>
        <v>31745661d</v>
      </c>
      <c r="J171" s="273" t="str">
        <f t="shared" si="11"/>
        <v>31745661026 03</v>
      </c>
      <c r="K171" s="274"/>
      <c r="L171" s="273" t="str">
        <f t="shared" si="12"/>
        <v>31745661026 03B</v>
      </c>
      <c r="M171" s="274" t="str">
        <f t="shared" si="13"/>
        <v>Slovenský paralympijský výbordBVadovičová Veronika</v>
      </c>
      <c r="N171" s="261" t="str">
        <f t="shared" si="14"/>
        <v>31745661dB</v>
      </c>
    </row>
    <row r="172" spans="1:14">
      <c r="A172" s="238" t="s">
        <v>948</v>
      </c>
      <c r="B172" s="267" t="str">
        <f>VLOOKUP(A172,Adr!A:B,2,FALSE())</f>
        <v>Slovenský rýchlokorčuliarsky zväz</v>
      </c>
      <c r="C172" s="277" t="s">
        <v>1492</v>
      </c>
      <c r="D172" s="278">
        <v>69201</v>
      </c>
      <c r="E172" s="270">
        <v>0</v>
      </c>
      <c r="F172" s="271" t="s">
        <v>375</v>
      </c>
      <c r="G172" s="268" t="s">
        <v>355</v>
      </c>
      <c r="H172" s="268" t="s">
        <v>1279</v>
      </c>
      <c r="I172" s="272" t="str">
        <f t="shared" si="10"/>
        <v>30688060a</v>
      </c>
      <c r="J172" s="273" t="str">
        <f t="shared" si="11"/>
        <v>30688060026 02</v>
      </c>
      <c r="K172" s="274" t="s">
        <v>1493</v>
      </c>
      <c r="L172" s="273" t="str">
        <f t="shared" si="12"/>
        <v>30688060026 02B</v>
      </c>
      <c r="M172" s="274" t="str">
        <f t="shared" si="13"/>
        <v>Slovenský rýchlokorčuliarsky zväzaBrýchlokorčuľovanie - bežné transfery</v>
      </c>
      <c r="N172" s="261" t="str">
        <f t="shared" si="14"/>
        <v>30688060aB</v>
      </c>
    </row>
    <row r="173" spans="1:14">
      <c r="A173" s="275" t="s">
        <v>948</v>
      </c>
      <c r="B173" s="267" t="str">
        <f>VLOOKUP(A173,Adr!A:B,2,FALSE())</f>
        <v>Slovenský rýchlokorčuliarsky zväz</v>
      </c>
      <c r="C173" s="277" t="s">
        <v>1494</v>
      </c>
      <c r="D173" s="278">
        <v>10000</v>
      </c>
      <c r="E173" s="276">
        <v>0</v>
      </c>
      <c r="F173" s="271" t="s">
        <v>381</v>
      </c>
      <c r="G173" s="268" t="s">
        <v>357</v>
      </c>
      <c r="H173" s="268" t="s">
        <v>1279</v>
      </c>
      <c r="I173" s="272" t="str">
        <f t="shared" si="10"/>
        <v>30688060d</v>
      </c>
      <c r="J173" s="273" t="str">
        <f t="shared" si="11"/>
        <v>30688060026 03</v>
      </c>
      <c r="K173" s="274"/>
      <c r="L173" s="273" t="str">
        <f t="shared" si="12"/>
        <v>30688060026 03B</v>
      </c>
      <c r="M173" s="274" t="str">
        <f t="shared" si="13"/>
        <v>Slovenský rýchlokorčuliarsky zväzdBTokárová Tamara</v>
      </c>
      <c r="N173" s="261" t="str">
        <f t="shared" si="14"/>
        <v>30688060dB</v>
      </c>
    </row>
    <row r="174" spans="1:14">
      <c r="A174" s="271" t="s">
        <v>958</v>
      </c>
      <c r="B174" s="267" t="str">
        <f>VLOOKUP(A174,Adr!A:B,2,FALSE())</f>
        <v>Slovenský stolnotenisový zväz</v>
      </c>
      <c r="C174" s="280" t="s">
        <v>1495</v>
      </c>
      <c r="D174" s="281">
        <v>1501779</v>
      </c>
      <c r="E174" s="270">
        <v>0</v>
      </c>
      <c r="F174" s="271" t="s">
        <v>375</v>
      </c>
      <c r="G174" s="268" t="s">
        <v>355</v>
      </c>
      <c r="H174" s="268" t="s">
        <v>1279</v>
      </c>
      <c r="I174" s="272" t="str">
        <f t="shared" si="10"/>
        <v>30806836a</v>
      </c>
      <c r="J174" s="273" t="str">
        <f t="shared" si="11"/>
        <v>30806836026 02</v>
      </c>
      <c r="K174" s="274" t="s">
        <v>1496</v>
      </c>
      <c r="L174" s="273" t="str">
        <f t="shared" si="12"/>
        <v>30806836026 02B</v>
      </c>
      <c r="M174" s="274" t="str">
        <f t="shared" si="13"/>
        <v>Slovenský stolnotenisový zväzaBstolný tenis - bežné transfery</v>
      </c>
      <c r="N174" s="261" t="str">
        <f t="shared" si="14"/>
        <v>30806836aB</v>
      </c>
    </row>
    <row r="175" spans="1:14">
      <c r="A175" s="275" t="s">
        <v>958</v>
      </c>
      <c r="B175" s="267" t="str">
        <f>VLOOKUP(A175,Adr!A:B,2,FALSE())</f>
        <v>Slovenský stolnotenisový zväz</v>
      </c>
      <c r="C175" s="268" t="s">
        <v>1497</v>
      </c>
      <c r="D175" s="269">
        <v>40000</v>
      </c>
      <c r="E175" s="276">
        <v>0</v>
      </c>
      <c r="F175" s="271" t="s">
        <v>375</v>
      </c>
      <c r="G175" s="268" t="s">
        <v>355</v>
      </c>
      <c r="H175" s="268" t="s">
        <v>1321</v>
      </c>
      <c r="I175" s="272" t="str">
        <f t="shared" si="10"/>
        <v>30806836a</v>
      </c>
      <c r="J175" s="273" t="str">
        <f t="shared" si="11"/>
        <v>30806836026 02</v>
      </c>
      <c r="K175" s="274" t="s">
        <v>1496</v>
      </c>
      <c r="L175" s="273" t="str">
        <f t="shared" si="12"/>
        <v>30806836026 02K</v>
      </c>
      <c r="M175" s="274" t="str">
        <f t="shared" si="13"/>
        <v>Slovenský stolnotenisový zväzaKstolný tenis - kapitálové transfery</v>
      </c>
      <c r="N175" s="261" t="str">
        <f t="shared" si="14"/>
        <v>30806836aK</v>
      </c>
    </row>
    <row r="176" spans="1:14">
      <c r="A176" s="275" t="s">
        <v>958</v>
      </c>
      <c r="B176" s="267" t="str">
        <f>VLOOKUP(A176,Adr!A:B,2,FALSE())</f>
        <v>Slovenský stolnotenisový zväz</v>
      </c>
      <c r="C176" s="277" t="s">
        <v>1498</v>
      </c>
      <c r="D176" s="278">
        <v>20000</v>
      </c>
      <c r="E176" s="270">
        <v>0</v>
      </c>
      <c r="F176" s="271" t="s">
        <v>381</v>
      </c>
      <c r="G176" s="268" t="s">
        <v>357</v>
      </c>
      <c r="H176" s="268" t="s">
        <v>1279</v>
      </c>
      <c r="I176" s="272" t="str">
        <f t="shared" si="10"/>
        <v>30806836d</v>
      </c>
      <c r="J176" s="273" t="str">
        <f t="shared" si="11"/>
        <v>30806836026 03</v>
      </c>
      <c r="K176" s="274"/>
      <c r="L176" s="273" t="str">
        <f t="shared" si="12"/>
        <v>30806836026 03B</v>
      </c>
      <c r="M176" s="274" t="str">
        <f t="shared" si="13"/>
        <v>Slovenský stolnotenisový zväzdBdružstvo - dospelí - ženy</v>
      </c>
      <c r="N176" s="261" t="str">
        <f t="shared" si="14"/>
        <v>30806836dB</v>
      </c>
    </row>
    <row r="177" spans="1:14">
      <c r="A177" s="246" t="s">
        <v>958</v>
      </c>
      <c r="B177" s="267" t="str">
        <f>VLOOKUP(A177,Adr!A:B,2,FALSE())</f>
        <v>Slovenský stolnotenisový zväz</v>
      </c>
      <c r="C177" s="282" t="s">
        <v>1499</v>
      </c>
      <c r="D177" s="269">
        <v>15000</v>
      </c>
      <c r="E177" s="276">
        <v>0</v>
      </c>
      <c r="F177" s="271" t="s">
        <v>381</v>
      </c>
      <c r="G177" s="268" t="s">
        <v>357</v>
      </c>
      <c r="H177" s="268" t="s">
        <v>1279</v>
      </c>
      <c r="I177" s="272" t="str">
        <f t="shared" si="10"/>
        <v>30806836d</v>
      </c>
      <c r="J177" s="273" t="str">
        <f t="shared" si="11"/>
        <v>30806836026 03</v>
      </c>
      <c r="K177" s="274"/>
      <c r="L177" s="273" t="str">
        <f t="shared" si="12"/>
        <v>30806836026 03B</v>
      </c>
      <c r="M177" s="274" t="str">
        <f t="shared" si="13"/>
        <v>Slovenský stolnotenisový zväzdBdružstvo - juniori - muži</v>
      </c>
      <c r="N177" s="261" t="str">
        <f t="shared" si="14"/>
        <v>30806836dB</v>
      </c>
    </row>
    <row r="178" spans="1:14">
      <c r="A178" s="275" t="s">
        <v>958</v>
      </c>
      <c r="B178" s="267" t="str">
        <f>VLOOKUP(A178,Adr!A:B,2,FALSE())</f>
        <v>Slovenský stolnotenisový zväz</v>
      </c>
      <c r="C178" s="277" t="s">
        <v>1500</v>
      </c>
      <c r="D178" s="278">
        <v>20000</v>
      </c>
      <c r="E178" s="270">
        <v>0</v>
      </c>
      <c r="F178" s="271" t="s">
        <v>381</v>
      </c>
      <c r="G178" s="268" t="s">
        <v>357</v>
      </c>
      <c r="H178" s="268" t="s">
        <v>1279</v>
      </c>
      <c r="I178" s="272" t="str">
        <f t="shared" si="10"/>
        <v>30806836d</v>
      </c>
      <c r="J178" s="273" t="str">
        <f t="shared" si="11"/>
        <v>30806836026 03</v>
      </c>
      <c r="K178" s="274"/>
      <c r="L178" s="273" t="str">
        <f t="shared" si="12"/>
        <v>30806836026 03B</v>
      </c>
      <c r="M178" s="274" t="str">
        <f t="shared" si="13"/>
        <v>Slovenský stolnotenisový zväzdBWang Yang</v>
      </c>
      <c r="N178" s="261" t="str">
        <f t="shared" si="14"/>
        <v>30806836dB</v>
      </c>
    </row>
    <row r="179" spans="1:14">
      <c r="A179" s="271" t="s">
        <v>968</v>
      </c>
      <c r="B179" s="267" t="str">
        <f>VLOOKUP(A179,Adr!A:B,2,FALSE())</f>
        <v>SLOVENSKÝ STRELECKÝ ZVÄZ</v>
      </c>
      <c r="C179" s="280" t="s">
        <v>1501</v>
      </c>
      <c r="D179" s="281">
        <v>941165</v>
      </c>
      <c r="E179" s="276">
        <v>0</v>
      </c>
      <c r="F179" s="271" t="s">
        <v>375</v>
      </c>
      <c r="G179" s="268" t="s">
        <v>355</v>
      </c>
      <c r="H179" s="268" t="s">
        <v>1279</v>
      </c>
      <c r="I179" s="272" t="str">
        <f t="shared" si="10"/>
        <v>00603341a</v>
      </c>
      <c r="J179" s="273" t="str">
        <f t="shared" si="11"/>
        <v>00603341026 02</v>
      </c>
      <c r="K179" s="274" t="s">
        <v>1502</v>
      </c>
      <c r="L179" s="273" t="str">
        <f t="shared" si="12"/>
        <v>00603341026 02B</v>
      </c>
      <c r="M179" s="274" t="str">
        <f t="shared" si="13"/>
        <v>SLOVENSKÝ STRELECKÝ ZVÄZaBstreľba - bežné transfery</v>
      </c>
      <c r="N179" s="261" t="str">
        <f t="shared" si="14"/>
        <v>00603341aB</v>
      </c>
    </row>
    <row r="180" spans="1:14">
      <c r="A180" s="271" t="s">
        <v>968</v>
      </c>
      <c r="B180" s="267" t="str">
        <f>VLOOKUP(A180,Adr!A:B,2,FALSE())</f>
        <v>SLOVENSKÝ STRELECKÝ ZVÄZ</v>
      </c>
      <c r="C180" s="280" t="s">
        <v>1503</v>
      </c>
      <c r="D180" s="281">
        <v>10000</v>
      </c>
      <c r="E180" s="270">
        <v>0</v>
      </c>
      <c r="F180" s="271" t="s">
        <v>375</v>
      </c>
      <c r="G180" s="268" t="s">
        <v>355</v>
      </c>
      <c r="H180" s="268" t="s">
        <v>1321</v>
      </c>
      <c r="I180" s="272" t="str">
        <f t="shared" si="10"/>
        <v>00603341a</v>
      </c>
      <c r="J180" s="273" t="str">
        <f t="shared" si="11"/>
        <v>00603341026 02</v>
      </c>
      <c r="K180" s="274" t="s">
        <v>1502</v>
      </c>
      <c r="L180" s="273" t="str">
        <f t="shared" si="12"/>
        <v>00603341026 02K</v>
      </c>
      <c r="M180" s="274" t="str">
        <f t="shared" si="13"/>
        <v>SLOVENSKÝ STRELECKÝ ZVÄZaKstreľba - kapitálové transfery</v>
      </c>
      <c r="N180" s="261" t="str">
        <f t="shared" si="14"/>
        <v>00603341aK</v>
      </c>
    </row>
    <row r="181" spans="1:14">
      <c r="A181" s="271" t="s">
        <v>968</v>
      </c>
      <c r="B181" s="267" t="str">
        <f>VLOOKUP(A181,Adr!A:B,2,FALSE())</f>
        <v>SLOVENSKÝ STRELECKÝ ZVÄZ</v>
      </c>
      <c r="C181" s="280" t="s">
        <v>1504</v>
      </c>
      <c r="D181" s="281">
        <v>80000</v>
      </c>
      <c r="E181" s="276">
        <v>0</v>
      </c>
      <c r="F181" s="271" t="s">
        <v>381</v>
      </c>
      <c r="G181" s="268" t="s">
        <v>357</v>
      </c>
      <c r="H181" s="268" t="s">
        <v>1279</v>
      </c>
      <c r="I181" s="272" t="str">
        <f t="shared" si="10"/>
        <v>00603341d</v>
      </c>
      <c r="J181" s="273" t="str">
        <f t="shared" si="11"/>
        <v>00603341026 03</v>
      </c>
      <c r="K181" s="274"/>
      <c r="L181" s="273" t="str">
        <f t="shared" si="12"/>
        <v>00603341026 03B</v>
      </c>
      <c r="M181" s="274" t="str">
        <f t="shared" si="13"/>
        <v>SLOVENSKÝ STRELECKÝ ZVÄZdBBarteková Danka</v>
      </c>
      <c r="N181" s="261" t="str">
        <f t="shared" si="14"/>
        <v>00603341dB</v>
      </c>
    </row>
    <row r="182" spans="1:14">
      <c r="A182" s="275" t="s">
        <v>968</v>
      </c>
      <c r="B182" s="267" t="str">
        <f>VLOOKUP(A182,Adr!A:B,2,FALSE())</f>
        <v>SLOVENSKÝ STRELECKÝ ZVÄZ</v>
      </c>
      <c r="C182" s="277" t="s">
        <v>1505</v>
      </c>
      <c r="D182" s="278">
        <v>50000</v>
      </c>
      <c r="E182" s="270">
        <v>0</v>
      </c>
      <c r="F182" s="271" t="s">
        <v>381</v>
      </c>
      <c r="G182" s="268" t="s">
        <v>357</v>
      </c>
      <c r="H182" s="268" t="s">
        <v>1279</v>
      </c>
      <c r="I182" s="272" t="str">
        <f t="shared" si="10"/>
        <v>00603341d</v>
      </c>
      <c r="J182" s="273" t="str">
        <f t="shared" si="11"/>
        <v>00603341026 03</v>
      </c>
      <c r="K182" s="274"/>
      <c r="L182" s="273" t="str">
        <f t="shared" si="12"/>
        <v>00603341026 03B</v>
      </c>
      <c r="M182" s="274" t="str">
        <f t="shared" si="13"/>
        <v>SLOVENSKÝ STRELECKÝ ZVÄZdBdvojica - trap mix (dospelí)</v>
      </c>
      <c r="N182" s="261" t="str">
        <f t="shared" si="14"/>
        <v>00603341dB</v>
      </c>
    </row>
    <row r="183" spans="1:14">
      <c r="A183" s="275" t="s">
        <v>968</v>
      </c>
      <c r="B183" s="267" t="str">
        <f>VLOOKUP(A183,Adr!A:B,2,FALSE())</f>
        <v>SLOVENSKÝ STRELECKÝ ZVÄZ</v>
      </c>
      <c r="C183" s="280" t="s">
        <v>1506</v>
      </c>
      <c r="D183" s="278">
        <v>20000</v>
      </c>
      <c r="E183" s="276">
        <v>0</v>
      </c>
      <c r="F183" s="271" t="s">
        <v>381</v>
      </c>
      <c r="G183" s="268" t="s">
        <v>357</v>
      </c>
      <c r="H183" s="268" t="s">
        <v>1279</v>
      </c>
      <c r="I183" s="272" t="str">
        <f t="shared" si="10"/>
        <v>00603341d</v>
      </c>
      <c r="J183" s="273" t="str">
        <f t="shared" si="11"/>
        <v>00603341026 03</v>
      </c>
      <c r="K183" s="274"/>
      <c r="L183" s="273" t="str">
        <f t="shared" si="12"/>
        <v>00603341026 03B</v>
      </c>
      <c r="M183" s="274" t="str">
        <f t="shared" si="13"/>
        <v>SLOVENSKÝ STRELECKÝ ZVÄZdBdvojica - VzPu mix (dospelí)</v>
      </c>
      <c r="N183" s="261" t="str">
        <f t="shared" si="14"/>
        <v>00603341dB</v>
      </c>
    </row>
    <row r="184" spans="1:14">
      <c r="A184" s="238" t="s">
        <v>968</v>
      </c>
      <c r="B184" s="267" t="str">
        <f>VLOOKUP(A184,Adr!A:B,2,FALSE())</f>
        <v>SLOVENSKÝ STRELECKÝ ZVÄZ</v>
      </c>
      <c r="C184" s="268" t="s">
        <v>1507</v>
      </c>
      <c r="D184" s="269">
        <v>25000</v>
      </c>
      <c r="E184" s="270">
        <v>0</v>
      </c>
      <c r="F184" s="271" t="s">
        <v>381</v>
      </c>
      <c r="G184" s="268" t="s">
        <v>357</v>
      </c>
      <c r="H184" s="268" t="s">
        <v>1279</v>
      </c>
      <c r="I184" s="272" t="str">
        <f t="shared" si="10"/>
        <v>00603341d</v>
      </c>
      <c r="J184" s="273" t="str">
        <f t="shared" si="11"/>
        <v>00603341026 03</v>
      </c>
      <c r="K184" s="274"/>
      <c r="L184" s="273" t="str">
        <f t="shared" si="12"/>
        <v>00603341026 03B</v>
      </c>
      <c r="M184" s="274" t="str">
        <f t="shared" si="13"/>
        <v>SLOVENSKÝ STRELECKÝ ZVÄZdBHocková Miroslava</v>
      </c>
      <c r="N184" s="261" t="str">
        <f t="shared" si="14"/>
        <v>00603341dB</v>
      </c>
    </row>
    <row r="185" spans="1:14">
      <c r="A185" s="238" t="s">
        <v>968</v>
      </c>
      <c r="B185" s="267" t="str">
        <f>VLOOKUP(A185,Adr!A:B,2,FALSE())</f>
        <v>SLOVENSKÝ STRELECKÝ ZVÄZ</v>
      </c>
      <c r="C185" s="282" t="s">
        <v>1508</v>
      </c>
      <c r="D185" s="269">
        <v>60000</v>
      </c>
      <c r="E185" s="276">
        <v>0</v>
      </c>
      <c r="F185" s="271" t="s">
        <v>381</v>
      </c>
      <c r="G185" s="268" t="s">
        <v>357</v>
      </c>
      <c r="H185" s="268" t="s">
        <v>1279</v>
      </c>
      <c r="I185" s="272" t="str">
        <f t="shared" si="10"/>
        <v>00603341d</v>
      </c>
      <c r="J185" s="273" t="str">
        <f t="shared" si="11"/>
        <v>00603341026 03</v>
      </c>
      <c r="K185" s="274"/>
      <c r="L185" s="273" t="str">
        <f t="shared" si="12"/>
        <v>00603341026 03B</v>
      </c>
      <c r="M185" s="274" t="str">
        <f t="shared" si="13"/>
        <v>SLOVENSKÝ STRELECKÝ ZVÄZdBHocková Vanesa</v>
      </c>
      <c r="N185" s="261" t="str">
        <f t="shared" si="14"/>
        <v>00603341dB</v>
      </c>
    </row>
    <row r="186" spans="1:14">
      <c r="A186" s="238" t="s">
        <v>968</v>
      </c>
      <c r="B186" s="267" t="str">
        <f>VLOOKUP(A186,Adr!A:B,2,FALSE())</f>
        <v>SLOVENSKÝ STRELECKÝ ZVÄZ</v>
      </c>
      <c r="C186" s="277" t="s">
        <v>1509</v>
      </c>
      <c r="D186" s="278">
        <v>60000</v>
      </c>
      <c r="E186" s="270">
        <v>0</v>
      </c>
      <c r="F186" s="271" t="s">
        <v>381</v>
      </c>
      <c r="G186" s="268" t="s">
        <v>357</v>
      </c>
      <c r="H186" s="268" t="s">
        <v>1279</v>
      </c>
      <c r="I186" s="272" t="str">
        <f t="shared" si="10"/>
        <v>00603341d</v>
      </c>
      <c r="J186" s="273" t="str">
        <f t="shared" si="11"/>
        <v>00603341026 03</v>
      </c>
      <c r="K186" s="274"/>
      <c r="L186" s="273" t="str">
        <f t="shared" si="12"/>
        <v>00603341026 03B</v>
      </c>
      <c r="M186" s="274" t="str">
        <f t="shared" si="13"/>
        <v>SLOVENSKÝ STRELECKÝ ZVÄZdBJány Patrik</v>
      </c>
      <c r="N186" s="261" t="str">
        <f t="shared" si="14"/>
        <v>00603341dB</v>
      </c>
    </row>
    <row r="187" spans="1:14">
      <c r="A187" s="271" t="s">
        <v>968</v>
      </c>
      <c r="B187" s="267" t="str">
        <f>VLOOKUP(A187,Adr!A:B,2,FALSE())</f>
        <v>SLOVENSKÝ STRELECKÝ ZVÄZ</v>
      </c>
      <c r="C187" s="277" t="s">
        <v>1510</v>
      </c>
      <c r="D187" s="278">
        <v>10000</v>
      </c>
      <c r="E187" s="276">
        <v>0</v>
      </c>
      <c r="F187" s="271" t="s">
        <v>381</v>
      </c>
      <c r="G187" s="268" t="s">
        <v>357</v>
      </c>
      <c r="H187" s="268" t="s">
        <v>1279</v>
      </c>
      <c r="I187" s="272" t="str">
        <f t="shared" si="10"/>
        <v>00603341d</v>
      </c>
      <c r="J187" s="273" t="str">
        <f t="shared" si="11"/>
        <v>00603341026 03</v>
      </c>
      <c r="K187" s="274"/>
      <c r="L187" s="273" t="str">
        <f t="shared" si="12"/>
        <v>00603341026 03B</v>
      </c>
      <c r="M187" s="274" t="str">
        <f t="shared" si="13"/>
        <v>SLOVENSKÝ STRELECKÝ ZVÄZdBKortišová Emma</v>
      </c>
      <c r="N187" s="261" t="str">
        <f t="shared" si="14"/>
        <v>00603341dB</v>
      </c>
    </row>
    <row r="188" spans="1:14">
      <c r="A188" s="271" t="s">
        <v>968</v>
      </c>
      <c r="B188" s="267" t="str">
        <f>VLOOKUP(A188,Adr!A:B,2,FALSE())</f>
        <v>SLOVENSKÝ STRELECKÝ ZVÄZ</v>
      </c>
      <c r="C188" s="280" t="s">
        <v>1511</v>
      </c>
      <c r="D188" s="281">
        <v>70000</v>
      </c>
      <c r="E188" s="270">
        <v>0</v>
      </c>
      <c r="F188" s="271" t="s">
        <v>381</v>
      </c>
      <c r="G188" s="268" t="s">
        <v>357</v>
      </c>
      <c r="H188" s="268" t="s">
        <v>1279</v>
      </c>
      <c r="I188" s="272" t="str">
        <f t="shared" si="10"/>
        <v>00603341d</v>
      </c>
      <c r="J188" s="273" t="str">
        <f t="shared" si="11"/>
        <v>00603341026 03</v>
      </c>
      <c r="K188" s="274"/>
      <c r="L188" s="273" t="str">
        <f t="shared" si="12"/>
        <v>00603341026 03B</v>
      </c>
      <c r="M188" s="274" t="str">
        <f t="shared" si="13"/>
        <v>SLOVENSKÝ STRELECKÝ ZVÄZdBKovačócy Marián</v>
      </c>
      <c r="N188" s="261" t="str">
        <f t="shared" si="14"/>
        <v>00603341dB</v>
      </c>
    </row>
    <row r="189" spans="1:14">
      <c r="A189" s="275" t="s">
        <v>968</v>
      </c>
      <c r="B189" s="267" t="str">
        <f>VLOOKUP(A189,Adr!A:B,2,FALSE())</f>
        <v>SLOVENSKÝ STRELECKÝ ZVÄZ</v>
      </c>
      <c r="C189" s="268" t="s">
        <v>1512</v>
      </c>
      <c r="D189" s="269">
        <v>10000</v>
      </c>
      <c r="E189" s="276">
        <v>0</v>
      </c>
      <c r="F189" s="271" t="s">
        <v>381</v>
      </c>
      <c r="G189" s="268" t="s">
        <v>357</v>
      </c>
      <c r="H189" s="268" t="s">
        <v>1279</v>
      </c>
      <c r="I189" s="272" t="str">
        <f t="shared" si="10"/>
        <v>00603341d</v>
      </c>
      <c r="J189" s="273" t="str">
        <f t="shared" si="11"/>
        <v>00603341026 03</v>
      </c>
      <c r="K189" s="274"/>
      <c r="L189" s="273" t="str">
        <f t="shared" si="12"/>
        <v>00603341026 03B</v>
      </c>
      <c r="M189" s="274" t="str">
        <f t="shared" si="13"/>
        <v>SLOVENSKÝ STRELECKÝ ZVÄZdBMohyla Marco</v>
      </c>
      <c r="N189" s="261" t="str">
        <f t="shared" si="14"/>
        <v>00603341dB</v>
      </c>
    </row>
    <row r="190" spans="1:14">
      <c r="A190" s="238" t="s">
        <v>968</v>
      </c>
      <c r="B190" s="267" t="str">
        <f>VLOOKUP(A190,Adr!A:B,2,FALSE())</f>
        <v>SLOVENSKÝ STRELECKÝ ZVÄZ</v>
      </c>
      <c r="C190" s="280" t="s">
        <v>1513</v>
      </c>
      <c r="D190" s="278">
        <v>20000</v>
      </c>
      <c r="E190" s="270">
        <v>0</v>
      </c>
      <c r="F190" s="271" t="s">
        <v>381</v>
      </c>
      <c r="G190" s="268" t="s">
        <v>357</v>
      </c>
      <c r="H190" s="268" t="s">
        <v>1279</v>
      </c>
      <c r="I190" s="272" t="str">
        <f t="shared" si="10"/>
        <v>00603341d</v>
      </c>
      <c r="J190" s="273" t="str">
        <f t="shared" si="11"/>
        <v>00603341026 03</v>
      </c>
      <c r="K190" s="274"/>
      <c r="L190" s="273" t="str">
        <f t="shared" si="12"/>
        <v>00603341026 03B</v>
      </c>
      <c r="M190" s="274" t="str">
        <f t="shared" si="13"/>
        <v>SLOVENSKÝ STRELECKÝ ZVÄZdBŠtefečeková Rehák Zuzana</v>
      </c>
      <c r="N190" s="261" t="str">
        <f t="shared" si="14"/>
        <v>00603341dB</v>
      </c>
    </row>
    <row r="191" spans="1:14">
      <c r="A191" s="238" t="s">
        <v>968</v>
      </c>
      <c r="B191" s="267" t="str">
        <f>VLOOKUP(A191,Adr!A:B,2,FALSE())</f>
        <v>SLOVENSKÝ STRELECKÝ ZVÄZ</v>
      </c>
      <c r="C191" s="280" t="s">
        <v>1514</v>
      </c>
      <c r="D191" s="278">
        <v>20000</v>
      </c>
      <c r="E191" s="276">
        <v>0</v>
      </c>
      <c r="F191" s="271" t="s">
        <v>381</v>
      </c>
      <c r="G191" s="268" t="s">
        <v>357</v>
      </c>
      <c r="H191" s="268" t="s">
        <v>1279</v>
      </c>
      <c r="I191" s="272" t="str">
        <f t="shared" si="10"/>
        <v>00603341d</v>
      </c>
      <c r="J191" s="273" t="str">
        <f t="shared" si="11"/>
        <v>00603341026 03</v>
      </c>
      <c r="K191" s="274"/>
      <c r="L191" s="273" t="str">
        <f t="shared" si="12"/>
        <v>00603341026 03B</v>
      </c>
      <c r="M191" s="274" t="str">
        <f t="shared" si="13"/>
        <v>SLOVENSKÝ STRELECKÝ ZVÄZdBŠtibravá Monika</v>
      </c>
      <c r="N191" s="261" t="str">
        <f t="shared" si="14"/>
        <v>00603341dB</v>
      </c>
    </row>
    <row r="192" spans="1:14">
      <c r="A192" s="275" t="s">
        <v>968</v>
      </c>
      <c r="B192" s="267" t="str">
        <f>VLOOKUP(A192,Adr!A:B,2,FALSE())</f>
        <v>SLOVENSKÝ STRELECKÝ ZVÄZ</v>
      </c>
      <c r="C192" s="277" t="s">
        <v>1515</v>
      </c>
      <c r="D192" s="278">
        <v>50000</v>
      </c>
      <c r="E192" s="270">
        <v>0</v>
      </c>
      <c r="F192" s="271" t="s">
        <v>381</v>
      </c>
      <c r="G192" s="268" t="s">
        <v>357</v>
      </c>
      <c r="H192" s="268" t="s">
        <v>1279</v>
      </c>
      <c r="I192" s="272" t="str">
        <f t="shared" si="10"/>
        <v>00603341d</v>
      </c>
      <c r="J192" s="273" t="str">
        <f t="shared" si="11"/>
        <v>00603341026 03</v>
      </c>
      <c r="K192" s="274"/>
      <c r="L192" s="273" t="str">
        <f t="shared" si="12"/>
        <v>00603341026 03B</v>
      </c>
      <c r="M192" s="274" t="str">
        <f t="shared" si="13"/>
        <v>SLOVENSKÝ STRELECKÝ ZVÄZdBTužinský Juraj</v>
      </c>
      <c r="N192" s="261" t="str">
        <f t="shared" si="14"/>
        <v>00603341dB</v>
      </c>
    </row>
    <row r="193" spans="1:14">
      <c r="A193" s="275" t="s">
        <v>968</v>
      </c>
      <c r="B193" s="267" t="str">
        <f>VLOOKUP(A193,Adr!A:B,2,FALSE())</f>
        <v>SLOVENSKÝ STRELECKÝ ZVÄZ</v>
      </c>
      <c r="C193" s="277" t="s">
        <v>1516</v>
      </c>
      <c r="D193" s="278">
        <v>10000</v>
      </c>
      <c r="E193" s="276">
        <v>0</v>
      </c>
      <c r="F193" s="271" t="s">
        <v>381</v>
      </c>
      <c r="G193" s="268" t="s">
        <v>357</v>
      </c>
      <c r="H193" s="268" t="s">
        <v>1279</v>
      </c>
      <c r="I193" s="272" t="str">
        <f t="shared" si="10"/>
        <v>00603341d</v>
      </c>
      <c r="J193" s="273" t="str">
        <f t="shared" si="11"/>
        <v>00603341026 03</v>
      </c>
      <c r="K193" s="274"/>
      <c r="L193" s="273" t="str">
        <f t="shared" si="12"/>
        <v>00603341026 03B</v>
      </c>
      <c r="M193" s="274" t="str">
        <f t="shared" si="13"/>
        <v>SLOVENSKÝ STRELECKÝ ZVÄZdBZajíčková Adriana</v>
      </c>
      <c r="N193" s="261" t="str">
        <f t="shared" si="14"/>
        <v>00603341dB</v>
      </c>
    </row>
    <row r="194" spans="1:14">
      <c r="A194" s="275" t="s">
        <v>977</v>
      </c>
      <c r="B194" s="267" t="str">
        <f>VLOOKUP(A194,Adr!A:B,2,FALSE())</f>
        <v>Slovenský šachový zväz</v>
      </c>
      <c r="C194" s="268" t="s">
        <v>1517</v>
      </c>
      <c r="D194" s="269">
        <v>570332</v>
      </c>
      <c r="E194" s="270">
        <v>0</v>
      </c>
      <c r="F194" s="271" t="s">
        <v>375</v>
      </c>
      <c r="G194" s="268" t="s">
        <v>355</v>
      </c>
      <c r="H194" s="268" t="s">
        <v>1279</v>
      </c>
      <c r="I194" s="272" t="str">
        <f t="shared" ref="I194:I257" si="15">A194&amp;F194</f>
        <v>17310571a</v>
      </c>
      <c r="J194" s="273" t="str">
        <f t="shared" ref="J194:J257" si="16">A194&amp;G194</f>
        <v>17310571026 02</v>
      </c>
      <c r="K194" s="274" t="s">
        <v>1518</v>
      </c>
      <c r="L194" s="273" t="str">
        <f t="shared" ref="L194:L257" si="17">A194&amp;G194&amp;H194</f>
        <v>17310571026 02B</v>
      </c>
      <c r="M194" s="274" t="str">
        <f t="shared" ref="M194:M257" si="18">B194&amp;F194&amp;H194&amp;C194</f>
        <v>Slovenský šachový zväzaBšach - bežné transfery</v>
      </c>
      <c r="N194" s="261" t="str">
        <f t="shared" ref="N194:N257" si="19">+I194&amp;H194</f>
        <v>17310571aB</v>
      </c>
    </row>
    <row r="195" spans="1:14">
      <c r="A195" s="238" t="s">
        <v>977</v>
      </c>
      <c r="B195" s="267" t="str">
        <f>VLOOKUP(A195,Adr!A:B,2,FALSE())</f>
        <v>Slovenský šachový zväz</v>
      </c>
      <c r="C195" s="268" t="s">
        <v>1519</v>
      </c>
      <c r="D195" s="269">
        <v>5711</v>
      </c>
      <c r="E195" s="276">
        <v>0</v>
      </c>
      <c r="F195" s="271" t="s">
        <v>379</v>
      </c>
      <c r="G195" s="268" t="s">
        <v>357</v>
      </c>
      <c r="H195" s="268" t="s">
        <v>1279</v>
      </c>
      <c r="I195" s="272" t="str">
        <f t="shared" si="15"/>
        <v>17310571c</v>
      </c>
      <c r="J195" s="273" t="str">
        <f t="shared" si="16"/>
        <v>17310571026 03</v>
      </c>
      <c r="K195" s="274"/>
      <c r="L195" s="273" t="str">
        <f t="shared" si="17"/>
        <v>17310571026 03B</v>
      </c>
      <c r="M195" s="274" t="str">
        <f t="shared" si="18"/>
        <v>Slovenský šachový zväzcBzabezpečenie a rozvoj športu šach zdravotne postihnutých športovcov</v>
      </c>
      <c r="N195" s="261" t="str">
        <f t="shared" si="19"/>
        <v>17310571cB</v>
      </c>
    </row>
    <row r="196" spans="1:14">
      <c r="A196" s="275" t="s">
        <v>987</v>
      </c>
      <c r="B196" s="267" t="str">
        <f>VLOOKUP(A196,Adr!A:B,2,FALSE())</f>
        <v>Slovenský šermiarsky zväz</v>
      </c>
      <c r="C196" s="277" t="s">
        <v>1520</v>
      </c>
      <c r="D196" s="278">
        <v>146799</v>
      </c>
      <c r="E196" s="270">
        <v>0</v>
      </c>
      <c r="F196" s="271" t="s">
        <v>375</v>
      </c>
      <c r="G196" s="268" t="s">
        <v>355</v>
      </c>
      <c r="H196" s="268" t="s">
        <v>1279</v>
      </c>
      <c r="I196" s="272" t="str">
        <f t="shared" si="15"/>
        <v>30806437a</v>
      </c>
      <c r="J196" s="273" t="str">
        <f t="shared" si="16"/>
        <v>30806437026 02</v>
      </c>
      <c r="K196" s="274" t="s">
        <v>1521</v>
      </c>
      <c r="L196" s="273" t="str">
        <f t="shared" si="17"/>
        <v>30806437026 02B</v>
      </c>
      <c r="M196" s="274" t="str">
        <f t="shared" si="18"/>
        <v>Slovenský šermiarsky zväzaBšerm - bežné transfery</v>
      </c>
      <c r="N196" s="261" t="str">
        <f t="shared" si="19"/>
        <v>30806437aB</v>
      </c>
    </row>
    <row r="197" spans="1:14">
      <c r="A197" s="279" t="s">
        <v>987</v>
      </c>
      <c r="B197" s="267" t="str">
        <f>VLOOKUP(A197,Adr!A:B,2,FALSE())</f>
        <v>Slovenský šermiarsky zväz</v>
      </c>
      <c r="C197" s="280" t="s">
        <v>1522</v>
      </c>
      <c r="D197" s="281">
        <v>10000</v>
      </c>
      <c r="E197" s="276">
        <v>0</v>
      </c>
      <c r="F197" s="271" t="s">
        <v>381</v>
      </c>
      <c r="G197" s="268" t="s">
        <v>357</v>
      </c>
      <c r="H197" s="268" t="s">
        <v>1279</v>
      </c>
      <c r="I197" s="272" t="str">
        <f t="shared" si="15"/>
        <v>30806437d</v>
      </c>
      <c r="J197" s="273" t="str">
        <f t="shared" si="16"/>
        <v>30806437026 03</v>
      </c>
      <c r="K197" s="274"/>
      <c r="L197" s="273" t="str">
        <f t="shared" si="17"/>
        <v>30806437026 03B</v>
      </c>
      <c r="M197" s="274" t="str">
        <f t="shared" si="18"/>
        <v>Slovenský šermiarsky zväzdBdružstvo - fleuret (juniori - muži)</v>
      </c>
      <c r="N197" s="261" t="str">
        <f t="shared" si="19"/>
        <v>30806437dB</v>
      </c>
    </row>
    <row r="198" spans="1:14">
      <c r="A198" s="275" t="s">
        <v>995</v>
      </c>
      <c r="B198" s="267" t="str">
        <f>VLOOKUP(A198,Adr!A:B,2,FALSE())</f>
        <v>Slovenský tenisový zväz</v>
      </c>
      <c r="C198" s="280" t="s">
        <v>1523</v>
      </c>
      <c r="D198" s="281">
        <v>4687195</v>
      </c>
      <c r="E198" s="270">
        <v>0</v>
      </c>
      <c r="F198" s="271" t="s">
        <v>375</v>
      </c>
      <c r="G198" s="268" t="s">
        <v>355</v>
      </c>
      <c r="H198" s="268" t="s">
        <v>1279</v>
      </c>
      <c r="I198" s="272" t="str">
        <f t="shared" si="15"/>
        <v>30811384a</v>
      </c>
      <c r="J198" s="273" t="str">
        <f t="shared" si="16"/>
        <v>30811384026 02</v>
      </c>
      <c r="K198" s="274" t="s">
        <v>1524</v>
      </c>
      <c r="L198" s="273" t="str">
        <f t="shared" si="17"/>
        <v>30811384026 02B</v>
      </c>
      <c r="M198" s="274" t="str">
        <f t="shared" si="18"/>
        <v>Slovenský tenisový zväzaBtenis - bežné transfery</v>
      </c>
      <c r="N198" s="261" t="str">
        <f t="shared" si="19"/>
        <v>30811384aB</v>
      </c>
    </row>
    <row r="199" spans="1:14">
      <c r="A199" s="238" t="s">
        <v>995</v>
      </c>
      <c r="B199" s="267" t="str">
        <f>VLOOKUP(A199,Adr!A:B,2,FALSE())</f>
        <v>Slovenský tenisový zväz</v>
      </c>
      <c r="C199" s="268" t="s">
        <v>1525</v>
      </c>
      <c r="D199" s="269">
        <v>75000</v>
      </c>
      <c r="E199" s="276">
        <v>0</v>
      </c>
      <c r="F199" s="271" t="s">
        <v>375</v>
      </c>
      <c r="G199" s="268" t="s">
        <v>355</v>
      </c>
      <c r="H199" s="268" t="s">
        <v>1279</v>
      </c>
      <c r="I199" s="272" t="str">
        <f t="shared" si="15"/>
        <v>30811384a</v>
      </c>
      <c r="J199" s="273" t="str">
        <f t="shared" si="16"/>
        <v>30811384026 02</v>
      </c>
      <c r="K199" s="274" t="s">
        <v>1524</v>
      </c>
      <c r="L199" s="273" t="str">
        <f t="shared" si="17"/>
        <v>30811384026 02B</v>
      </c>
      <c r="M199" s="274" t="str">
        <f t="shared" si="18"/>
        <v>Slovenský tenisový zväzaBtenis - kapitálové transfery</v>
      </c>
      <c r="N199" s="261" t="str">
        <f t="shared" si="19"/>
        <v>30811384aB</v>
      </c>
    </row>
    <row r="200" spans="1:14">
      <c r="A200" s="271" t="s">
        <v>995</v>
      </c>
      <c r="B200" s="267" t="str">
        <f>VLOOKUP(A200,Adr!A:B,2,FALSE())</f>
        <v>Slovenský tenisový zväz</v>
      </c>
      <c r="C200" s="280" t="s">
        <v>1526</v>
      </c>
      <c r="D200" s="281">
        <v>25000</v>
      </c>
      <c r="E200" s="270">
        <v>0</v>
      </c>
      <c r="F200" s="271" t="s">
        <v>381</v>
      </c>
      <c r="G200" s="268" t="s">
        <v>357</v>
      </c>
      <c r="H200" s="268" t="s">
        <v>1279</v>
      </c>
      <c r="I200" s="272" t="str">
        <f t="shared" si="15"/>
        <v>30811384d</v>
      </c>
      <c r="J200" s="273" t="str">
        <f t="shared" si="16"/>
        <v>30811384026 03</v>
      </c>
      <c r="K200" s="274"/>
      <c r="L200" s="273" t="str">
        <f t="shared" si="17"/>
        <v>30811384026 03B</v>
      </c>
      <c r="M200" s="274" t="str">
        <f t="shared" si="18"/>
        <v>Slovenský tenisový zväzdBJamrichová Renáta</v>
      </c>
      <c r="N200" s="261" t="str">
        <f t="shared" si="19"/>
        <v>30811384dB</v>
      </c>
    </row>
    <row r="201" spans="1:14">
      <c r="A201" s="271" t="s">
        <v>995</v>
      </c>
      <c r="B201" s="267" t="str">
        <f>VLOOKUP(A201,Adr!A:B,2,FALSE())</f>
        <v>Slovenský tenisový zväz</v>
      </c>
      <c r="C201" s="280" t="s">
        <v>1527</v>
      </c>
      <c r="D201" s="281">
        <v>10000</v>
      </c>
      <c r="E201" s="276">
        <v>0</v>
      </c>
      <c r="F201" s="271" t="s">
        <v>381</v>
      </c>
      <c r="G201" s="268" t="s">
        <v>357</v>
      </c>
      <c r="H201" s="268" t="s">
        <v>1279</v>
      </c>
      <c r="I201" s="272" t="str">
        <f t="shared" si="15"/>
        <v>30811384d</v>
      </c>
      <c r="J201" s="273" t="str">
        <f t="shared" si="16"/>
        <v>30811384026 03</v>
      </c>
      <c r="K201" s="274"/>
      <c r="L201" s="273" t="str">
        <f t="shared" si="17"/>
        <v>30811384026 03B</v>
      </c>
      <c r="M201" s="274" t="str">
        <f t="shared" si="18"/>
        <v>Slovenský tenisový zväzdBKrajčí Michal</v>
      </c>
      <c r="N201" s="261" t="str">
        <f t="shared" si="19"/>
        <v>30811384dB</v>
      </c>
    </row>
    <row r="202" spans="1:14">
      <c r="A202" s="279" t="s">
        <v>995</v>
      </c>
      <c r="B202" s="267" t="str">
        <f>VLOOKUP(A202,Adr!A:B,2,FALSE())</f>
        <v>Slovenský tenisový zväz</v>
      </c>
      <c r="C202" s="277" t="s">
        <v>1528</v>
      </c>
      <c r="D202" s="278">
        <v>10000</v>
      </c>
      <c r="E202" s="270">
        <v>0</v>
      </c>
      <c r="F202" s="271" t="s">
        <v>381</v>
      </c>
      <c r="G202" s="268" t="s">
        <v>357</v>
      </c>
      <c r="H202" s="268" t="s">
        <v>1279</v>
      </c>
      <c r="I202" s="272" t="str">
        <f t="shared" si="15"/>
        <v>30811384d</v>
      </c>
      <c r="J202" s="273" t="str">
        <f t="shared" si="16"/>
        <v>30811384026 03</v>
      </c>
      <c r="K202" s="274"/>
      <c r="L202" s="273" t="str">
        <f t="shared" si="17"/>
        <v>30811384026 03B</v>
      </c>
      <c r="M202" s="273" t="str">
        <f t="shared" si="18"/>
        <v>Slovenský tenisový zväzdBPohánková Mia</v>
      </c>
      <c r="N202" s="261" t="str">
        <f t="shared" si="19"/>
        <v>30811384dB</v>
      </c>
    </row>
    <row r="203" spans="1:14">
      <c r="A203" s="275" t="s">
        <v>995</v>
      </c>
      <c r="B203" s="267" t="str">
        <f>VLOOKUP(A203,Adr!A:B,2,FALSE())</f>
        <v>Slovenský tenisový zväz</v>
      </c>
      <c r="C203" s="268" t="s">
        <v>1529</v>
      </c>
      <c r="D203" s="281">
        <v>60000</v>
      </c>
      <c r="E203" s="276">
        <v>0</v>
      </c>
      <c r="F203" s="271" t="s">
        <v>381</v>
      </c>
      <c r="G203" s="268" t="s">
        <v>357</v>
      </c>
      <c r="H203" s="268" t="s">
        <v>1279</v>
      </c>
      <c r="I203" s="272" t="str">
        <f t="shared" si="15"/>
        <v>30811384d</v>
      </c>
      <c r="J203" s="273" t="str">
        <f t="shared" si="16"/>
        <v>30811384026 03</v>
      </c>
      <c r="K203" s="274"/>
      <c r="L203" s="273" t="str">
        <f t="shared" si="17"/>
        <v>30811384026 03B</v>
      </c>
      <c r="M203" s="274" t="str">
        <f t="shared" si="18"/>
        <v>Slovenský tenisový zväzdBSchmiedlová Karolína Anna</v>
      </c>
      <c r="N203" s="261" t="str">
        <f t="shared" si="19"/>
        <v>30811384dB</v>
      </c>
    </row>
    <row r="204" spans="1:14">
      <c r="A204" s="279" t="s">
        <v>995</v>
      </c>
      <c r="B204" s="267" t="str">
        <f>VLOOKUP(A204,Adr!A:B,2,FALSE())</f>
        <v>Slovenský tenisový zväz</v>
      </c>
      <c r="C204" s="277" t="s">
        <v>1530</v>
      </c>
      <c r="D204" s="278">
        <v>11200</v>
      </c>
      <c r="E204" s="270">
        <v>0</v>
      </c>
      <c r="F204" s="271" t="s">
        <v>381</v>
      </c>
      <c r="G204" s="268" t="s">
        <v>357</v>
      </c>
      <c r="H204" s="268" t="s">
        <v>1279</v>
      </c>
      <c r="I204" s="272" t="str">
        <f t="shared" si="15"/>
        <v>30811384d</v>
      </c>
      <c r="J204" s="273" t="str">
        <f t="shared" si="16"/>
        <v>30811384026 03</v>
      </c>
      <c r="K204" s="274"/>
      <c r="L204" s="273" t="str">
        <f t="shared" si="17"/>
        <v>30811384026 03B</v>
      </c>
      <c r="M204" s="274" t="str">
        <f t="shared" si="18"/>
        <v>Slovenský tenisový zväzdBŠramková Tamara</v>
      </c>
      <c r="N204" s="261" t="str">
        <f t="shared" si="19"/>
        <v>30811384dB</v>
      </c>
    </row>
    <row r="205" spans="1:14">
      <c r="A205" s="271" t="s">
        <v>995</v>
      </c>
      <c r="B205" s="267" t="str">
        <f>VLOOKUP(A205,Adr!A:B,2,FALSE())</f>
        <v>Slovenský tenisový zväz</v>
      </c>
      <c r="C205" s="280" t="s">
        <v>1531</v>
      </c>
      <c r="D205" s="281">
        <v>15000</v>
      </c>
      <c r="E205" s="276">
        <v>0</v>
      </c>
      <c r="F205" s="271" t="s">
        <v>381</v>
      </c>
      <c r="G205" s="268" t="s">
        <v>357</v>
      </c>
      <c r="H205" s="268" t="s">
        <v>1279</v>
      </c>
      <c r="I205" s="272" t="str">
        <f t="shared" si="15"/>
        <v>30811384d</v>
      </c>
      <c r="J205" s="273" t="str">
        <f t="shared" si="16"/>
        <v>30811384026 03</v>
      </c>
      <c r="K205" s="274"/>
      <c r="L205" s="273" t="str">
        <f t="shared" si="17"/>
        <v>30811384026 03B</v>
      </c>
      <c r="M205" s="274" t="str">
        <f t="shared" si="18"/>
        <v>Slovenský tenisový zväzdBVargová Nina</v>
      </c>
      <c r="N205" s="261" t="str">
        <f t="shared" si="19"/>
        <v>30811384dB</v>
      </c>
    </row>
    <row r="206" spans="1:14">
      <c r="A206" s="279" t="s">
        <v>995</v>
      </c>
      <c r="B206" s="267" t="str">
        <f>VLOOKUP(A206,Adr!A:B,2,FALSE())</f>
        <v>Slovenský tenisový zväz</v>
      </c>
      <c r="C206" s="277" t="s">
        <v>1532</v>
      </c>
      <c r="D206" s="278">
        <v>7500</v>
      </c>
      <c r="E206" s="270">
        <v>0</v>
      </c>
      <c r="F206" s="271" t="s">
        <v>381</v>
      </c>
      <c r="G206" s="268" t="s">
        <v>357</v>
      </c>
      <c r="H206" s="268" t="s">
        <v>1279</v>
      </c>
      <c r="I206" s="272" t="str">
        <f t="shared" si="15"/>
        <v>30811384d</v>
      </c>
      <c r="J206" s="273" t="str">
        <f t="shared" si="16"/>
        <v>30811384026 03</v>
      </c>
      <c r="K206" s="274"/>
      <c r="L206" s="273" t="str">
        <f t="shared" si="17"/>
        <v>30811384026 03B</v>
      </c>
      <c r="M206" s="274" t="str">
        <f t="shared" si="18"/>
        <v>Slovenský tenisový zväzdBŽabková Kiara</v>
      </c>
      <c r="N206" s="261" t="str">
        <f t="shared" si="19"/>
        <v>30811384dB</v>
      </c>
    </row>
    <row r="207" spans="1:14">
      <c r="A207" s="275" t="s">
        <v>1003</v>
      </c>
      <c r="B207" s="267" t="str">
        <f>VLOOKUP(A207,Adr!A:B,2,FALSE())</f>
        <v>Slovenský veslársky zväz</v>
      </c>
      <c r="C207" s="268" t="s">
        <v>1533</v>
      </c>
      <c r="D207" s="269">
        <v>101102</v>
      </c>
      <c r="E207" s="276">
        <v>0</v>
      </c>
      <c r="F207" s="271" t="s">
        <v>375</v>
      </c>
      <c r="G207" s="268" t="s">
        <v>355</v>
      </c>
      <c r="H207" s="268" t="s">
        <v>1279</v>
      </c>
      <c r="I207" s="272" t="str">
        <f t="shared" si="15"/>
        <v>00688304a</v>
      </c>
      <c r="J207" s="273" t="str">
        <f t="shared" si="16"/>
        <v>00688304026 02</v>
      </c>
      <c r="K207" s="274" t="s">
        <v>1534</v>
      </c>
      <c r="L207" s="273" t="str">
        <f t="shared" si="17"/>
        <v>00688304026 02B</v>
      </c>
      <c r="M207" s="274" t="str">
        <f t="shared" si="18"/>
        <v>Slovenský veslársky zväzaBveslovanie - bežné transfery</v>
      </c>
      <c r="N207" s="261" t="str">
        <f t="shared" si="19"/>
        <v>00688304aB</v>
      </c>
    </row>
    <row r="208" spans="1:14">
      <c r="A208" s="238" t="s">
        <v>1003</v>
      </c>
      <c r="B208" s="267" t="str">
        <f>VLOOKUP(A208,Adr!A:B,2,FALSE())</f>
        <v>Slovenský veslársky zväz</v>
      </c>
      <c r="C208" s="277" t="s">
        <v>1535</v>
      </c>
      <c r="D208" s="278">
        <v>30000</v>
      </c>
      <c r="E208" s="270">
        <v>0</v>
      </c>
      <c r="F208" s="271" t="s">
        <v>375</v>
      </c>
      <c r="G208" s="268" t="s">
        <v>355</v>
      </c>
      <c r="H208" s="268" t="s">
        <v>1321</v>
      </c>
      <c r="I208" s="272" t="str">
        <f t="shared" si="15"/>
        <v>00688304a</v>
      </c>
      <c r="J208" s="273" t="str">
        <f t="shared" si="16"/>
        <v>00688304026 02</v>
      </c>
      <c r="K208" s="274" t="s">
        <v>1534</v>
      </c>
      <c r="L208" s="273" t="str">
        <f t="shared" si="17"/>
        <v>00688304026 02K</v>
      </c>
      <c r="M208" s="274" t="str">
        <f t="shared" si="18"/>
        <v>Slovenský veslársky zväzaKveslovanie - kapitálové transfery</v>
      </c>
      <c r="N208" s="261" t="str">
        <f t="shared" si="19"/>
        <v>00688304aK</v>
      </c>
    </row>
    <row r="209" spans="1:14">
      <c r="A209" s="275" t="s">
        <v>1003</v>
      </c>
      <c r="B209" s="267" t="str">
        <f>VLOOKUP(A209,Adr!A:B,2,FALSE())</f>
        <v>Slovenský veslársky zväz</v>
      </c>
      <c r="C209" s="277" t="s">
        <v>1536</v>
      </c>
      <c r="D209" s="278">
        <v>6750</v>
      </c>
      <c r="E209" s="276">
        <v>0</v>
      </c>
      <c r="F209" s="271" t="s">
        <v>379</v>
      </c>
      <c r="G209" s="268" t="s">
        <v>357</v>
      </c>
      <c r="H209" s="268" t="s">
        <v>1279</v>
      </c>
      <c r="I209" s="272" t="str">
        <f t="shared" si="15"/>
        <v>00688304c</v>
      </c>
      <c r="J209" s="273" t="str">
        <f t="shared" si="16"/>
        <v>00688304026 03</v>
      </c>
      <c r="K209" s="274"/>
      <c r="L209" s="273" t="str">
        <f t="shared" si="17"/>
        <v>00688304026 03B</v>
      </c>
      <c r="M209" s="274" t="str">
        <f t="shared" si="18"/>
        <v>Slovenský veslársky zväzcBzabezpečenie a rozvoj športu veslovanie zdravotne postihnutých športovcov</v>
      </c>
      <c r="N209" s="261" t="str">
        <f t="shared" si="19"/>
        <v>00688304cB</v>
      </c>
    </row>
    <row r="210" spans="1:14">
      <c r="A210" s="238" t="s">
        <v>1003</v>
      </c>
      <c r="B210" s="267" t="str">
        <f>VLOOKUP(A210,Adr!A:B,2,FALSE())</f>
        <v>Slovenský veslársky zväz</v>
      </c>
      <c r="C210" s="268" t="s">
        <v>1537</v>
      </c>
      <c r="D210" s="269">
        <v>20000</v>
      </c>
      <c r="E210" s="270">
        <v>0</v>
      </c>
      <c r="F210" s="271" t="s">
        <v>381</v>
      </c>
      <c r="G210" s="268" t="s">
        <v>357</v>
      </c>
      <c r="H210" s="268" t="s">
        <v>1279</v>
      </c>
      <c r="I210" s="272" t="str">
        <f t="shared" si="15"/>
        <v>00688304d</v>
      </c>
      <c r="J210" s="273" t="str">
        <f t="shared" si="16"/>
        <v>00688304026 03</v>
      </c>
      <c r="K210" s="274"/>
      <c r="L210" s="273" t="str">
        <f t="shared" si="17"/>
        <v>00688304026 03B</v>
      </c>
      <c r="M210" s="274" t="str">
        <f t="shared" si="18"/>
        <v>Slovenský veslársky zväzdBStrečanský Peter</v>
      </c>
      <c r="N210" s="261" t="str">
        <f t="shared" si="19"/>
        <v>00688304dB</v>
      </c>
    </row>
    <row r="211" spans="1:14">
      <c r="A211" s="271" t="s">
        <v>1003</v>
      </c>
      <c r="B211" s="267" t="str">
        <f>VLOOKUP(A211,Adr!A:B,2,FALSE())</f>
        <v>Slovenský veslársky zväz</v>
      </c>
      <c r="C211" s="277" t="s">
        <v>1538</v>
      </c>
      <c r="D211" s="281">
        <v>11200</v>
      </c>
      <c r="E211" s="276">
        <v>0</v>
      </c>
      <c r="F211" s="271" t="s">
        <v>381</v>
      </c>
      <c r="G211" s="268" t="s">
        <v>357</v>
      </c>
      <c r="H211" s="268" t="s">
        <v>1279</v>
      </c>
      <c r="I211" s="272" t="str">
        <f t="shared" si="15"/>
        <v>00688304d</v>
      </c>
      <c r="J211" s="273" t="str">
        <f t="shared" si="16"/>
        <v>00688304026 03</v>
      </c>
      <c r="K211" s="274"/>
      <c r="L211" s="273" t="str">
        <f t="shared" si="17"/>
        <v>00688304026 03B</v>
      </c>
      <c r="M211" s="274" t="str">
        <f t="shared" si="18"/>
        <v>Slovenský veslársky zväzdBŠimek Oliver</v>
      </c>
      <c r="N211" s="261" t="str">
        <f t="shared" si="19"/>
        <v>00688304dB</v>
      </c>
    </row>
    <row r="212" spans="1:14">
      <c r="A212" s="271" t="s">
        <v>1003</v>
      </c>
      <c r="B212" s="267" t="str">
        <f>VLOOKUP(A212,Adr!A:B,2,FALSE())</f>
        <v>Slovenský veslársky zväz</v>
      </c>
      <c r="C212" s="280" t="s">
        <v>1539</v>
      </c>
      <c r="D212" s="281">
        <v>11200</v>
      </c>
      <c r="E212" s="270">
        <v>0</v>
      </c>
      <c r="F212" s="271" t="s">
        <v>381</v>
      </c>
      <c r="G212" s="268" t="s">
        <v>357</v>
      </c>
      <c r="H212" s="268" t="s">
        <v>1279</v>
      </c>
      <c r="I212" s="272" t="str">
        <f t="shared" si="15"/>
        <v>00688304d</v>
      </c>
      <c r="J212" s="273" t="str">
        <f t="shared" si="16"/>
        <v>00688304026 03</v>
      </c>
      <c r="K212" s="274"/>
      <c r="L212" s="273" t="str">
        <f t="shared" si="17"/>
        <v>00688304026 03B</v>
      </c>
      <c r="M212" s="274" t="str">
        <f t="shared" si="18"/>
        <v>Slovenský veslársky zväzdBŽemla Michal</v>
      </c>
      <c r="N212" s="261" t="str">
        <f t="shared" si="19"/>
        <v>00688304dB</v>
      </c>
    </row>
    <row r="213" spans="1:14">
      <c r="A213" s="238" t="s">
        <v>1012</v>
      </c>
      <c r="B213" s="267" t="str">
        <f>VLOOKUP(A213,Adr!A:B,2,FALSE())</f>
        <v>SLOVENSKÝ ZÁPASNÍCKY ZVÄZ</v>
      </c>
      <c r="C213" s="268" t="s">
        <v>1540</v>
      </c>
      <c r="D213" s="269">
        <v>346535</v>
      </c>
      <c r="E213" s="276">
        <v>0</v>
      </c>
      <c r="F213" s="271" t="s">
        <v>375</v>
      </c>
      <c r="G213" s="268" t="s">
        <v>355</v>
      </c>
      <c r="H213" s="268" t="s">
        <v>1279</v>
      </c>
      <c r="I213" s="272" t="str">
        <f t="shared" si="15"/>
        <v>31791981a</v>
      </c>
      <c r="J213" s="273" t="str">
        <f t="shared" si="16"/>
        <v>31791981026 02</v>
      </c>
      <c r="K213" s="274" t="s">
        <v>1541</v>
      </c>
      <c r="L213" s="273" t="str">
        <f t="shared" si="17"/>
        <v>31791981026 02B</v>
      </c>
      <c r="M213" s="274" t="str">
        <f t="shared" si="18"/>
        <v>SLOVENSKÝ ZÁPASNÍCKY ZVÄZaBzápasenie - bežné transfery</v>
      </c>
      <c r="N213" s="261" t="str">
        <f t="shared" si="19"/>
        <v>31791981aB</v>
      </c>
    </row>
    <row r="214" spans="1:14">
      <c r="A214" s="238" t="s">
        <v>1012</v>
      </c>
      <c r="B214" s="267" t="str">
        <f>VLOOKUP(A214,Adr!A:B,2,FALSE())</f>
        <v>SLOVENSKÝ ZÁPASNÍCKY ZVÄZ</v>
      </c>
      <c r="C214" s="268" t="s">
        <v>1542</v>
      </c>
      <c r="D214" s="281">
        <v>10000</v>
      </c>
      <c r="E214" s="270">
        <v>0</v>
      </c>
      <c r="F214" s="271" t="s">
        <v>381</v>
      </c>
      <c r="G214" s="268" t="s">
        <v>357</v>
      </c>
      <c r="H214" s="268" t="s">
        <v>1279</v>
      </c>
      <c r="I214" s="272" t="str">
        <f t="shared" si="15"/>
        <v>31791981d</v>
      </c>
      <c r="J214" s="273" t="str">
        <f t="shared" si="16"/>
        <v>31791981026 03</v>
      </c>
      <c r="K214" s="274"/>
      <c r="L214" s="273" t="str">
        <f t="shared" si="17"/>
        <v>31791981026 03B</v>
      </c>
      <c r="M214" s="274" t="str">
        <f t="shared" si="18"/>
        <v>SLOVENSKÝ ZÁPASNÍCKY ZVÄZdBGörcs Lara</v>
      </c>
      <c r="N214" s="261" t="str">
        <f t="shared" si="19"/>
        <v>31791981dB</v>
      </c>
    </row>
    <row r="215" spans="1:14">
      <c r="A215" s="279" t="s">
        <v>1012</v>
      </c>
      <c r="B215" s="267" t="str">
        <f>VLOOKUP(A215,Adr!A:B,2,FALSE())</f>
        <v>SLOVENSKÝ ZÁPASNÍCKY ZVÄZ</v>
      </c>
      <c r="C215" s="268" t="s">
        <v>1543</v>
      </c>
      <c r="D215" s="269">
        <v>10000</v>
      </c>
      <c r="E215" s="276">
        <v>0</v>
      </c>
      <c r="F215" s="271" t="s">
        <v>381</v>
      </c>
      <c r="G215" s="268" t="s">
        <v>357</v>
      </c>
      <c r="H215" s="268" t="s">
        <v>1279</v>
      </c>
      <c r="I215" s="272" t="str">
        <f t="shared" si="15"/>
        <v>31791981d</v>
      </c>
      <c r="J215" s="273" t="str">
        <f t="shared" si="16"/>
        <v>31791981026 03</v>
      </c>
      <c r="K215" s="274"/>
      <c r="L215" s="273" t="str">
        <f t="shared" si="17"/>
        <v>31791981026 03B</v>
      </c>
      <c r="M215" s="274" t="str">
        <f t="shared" si="18"/>
        <v>SLOVENSKÝ ZÁPASNÍCKY ZVÄZdBHegedus Réka</v>
      </c>
      <c r="N215" s="261" t="str">
        <f t="shared" si="19"/>
        <v>31791981dB</v>
      </c>
    </row>
    <row r="216" spans="1:14">
      <c r="A216" s="279" t="s">
        <v>1012</v>
      </c>
      <c r="B216" s="267" t="str">
        <f>VLOOKUP(A216,Adr!A:B,2,FALSE())</f>
        <v>SLOVENSKÝ ZÁPASNÍCKY ZVÄZ</v>
      </c>
      <c r="C216" s="277" t="s">
        <v>1544</v>
      </c>
      <c r="D216" s="278">
        <v>20000</v>
      </c>
      <c r="E216" s="270">
        <v>0</v>
      </c>
      <c r="F216" s="271" t="s">
        <v>381</v>
      </c>
      <c r="G216" s="268" t="s">
        <v>357</v>
      </c>
      <c r="H216" s="268" t="s">
        <v>1279</v>
      </c>
      <c r="I216" s="272" t="str">
        <f t="shared" si="15"/>
        <v>31791981d</v>
      </c>
      <c r="J216" s="273" t="str">
        <f t="shared" si="16"/>
        <v>31791981026 03</v>
      </c>
      <c r="K216" s="274"/>
      <c r="L216" s="273" t="str">
        <f t="shared" si="17"/>
        <v>31791981026 03B</v>
      </c>
      <c r="M216" s="274" t="str">
        <f t="shared" si="18"/>
        <v>SLOVENSKÝ ZÁPASNÍCKY ZVÄZdBJakšík Adam</v>
      </c>
      <c r="N216" s="261" t="str">
        <f t="shared" si="19"/>
        <v>31791981dB</v>
      </c>
    </row>
    <row r="217" spans="1:14">
      <c r="A217" s="275" t="s">
        <v>1012</v>
      </c>
      <c r="B217" s="267" t="str">
        <f>VLOOKUP(A217,Adr!A:B,2,FALSE())</f>
        <v>SLOVENSKÝ ZÁPASNÍCKY ZVÄZ</v>
      </c>
      <c r="C217" s="280" t="s">
        <v>1545</v>
      </c>
      <c r="D217" s="281">
        <v>20000</v>
      </c>
      <c r="E217" s="276">
        <v>0</v>
      </c>
      <c r="F217" s="271" t="s">
        <v>381</v>
      </c>
      <c r="G217" s="268" t="s">
        <v>357</v>
      </c>
      <c r="H217" s="268" t="s">
        <v>1279</v>
      </c>
      <c r="I217" s="272" t="str">
        <f t="shared" si="15"/>
        <v>31791981d</v>
      </c>
      <c r="J217" s="273" t="str">
        <f t="shared" si="16"/>
        <v>31791981026 03</v>
      </c>
      <c r="K217" s="274"/>
      <c r="L217" s="273" t="str">
        <f t="shared" si="17"/>
        <v>31791981026 03B</v>
      </c>
      <c r="M217" s="274" t="str">
        <f t="shared" si="18"/>
        <v>SLOVENSKÝ ZÁPASNÍCKY ZVÄZdBMakoev Boris</v>
      </c>
      <c r="N217" s="261" t="str">
        <f t="shared" si="19"/>
        <v>31791981dB</v>
      </c>
    </row>
    <row r="218" spans="1:14">
      <c r="A218" s="271" t="s">
        <v>1012</v>
      </c>
      <c r="B218" s="267" t="str">
        <f>VLOOKUP(A218,Adr!A:B,2,FALSE())</f>
        <v>SLOVENSKÝ ZÁPASNÍCKY ZVÄZ</v>
      </c>
      <c r="C218" s="277" t="s">
        <v>1546</v>
      </c>
      <c r="D218" s="278">
        <v>15000</v>
      </c>
      <c r="E218" s="270">
        <v>0</v>
      </c>
      <c r="F218" s="271" t="s">
        <v>381</v>
      </c>
      <c r="G218" s="268" t="s">
        <v>357</v>
      </c>
      <c r="H218" s="268" t="s">
        <v>1279</v>
      </c>
      <c r="I218" s="272" t="str">
        <f t="shared" si="15"/>
        <v>31791981d</v>
      </c>
      <c r="J218" s="273" t="str">
        <f t="shared" si="16"/>
        <v>31791981026 03</v>
      </c>
      <c r="K218" s="274"/>
      <c r="L218" s="273" t="str">
        <f t="shared" si="17"/>
        <v>31791981026 03B</v>
      </c>
      <c r="M218" s="274" t="str">
        <f t="shared" si="18"/>
        <v>SLOVENSKÝ ZÁPASNÍCKY ZVÄZdBMolnár Zsuzsanna</v>
      </c>
      <c r="N218" s="261" t="str">
        <f t="shared" si="19"/>
        <v>31791981dB</v>
      </c>
    </row>
    <row r="219" spans="1:14">
      <c r="A219" s="238" t="s">
        <v>1012</v>
      </c>
      <c r="B219" s="267" t="str">
        <f>VLOOKUP(A219,Adr!A:B,2,FALSE())</f>
        <v>SLOVENSKÝ ZÁPASNÍCKY ZVÄZ</v>
      </c>
      <c r="C219" s="277" t="s">
        <v>1547</v>
      </c>
      <c r="D219" s="278">
        <v>60000</v>
      </c>
      <c r="E219" s="276">
        <v>0</v>
      </c>
      <c r="F219" s="271" t="s">
        <v>381</v>
      </c>
      <c r="G219" s="268" t="s">
        <v>357</v>
      </c>
      <c r="H219" s="268" t="s">
        <v>1279</v>
      </c>
      <c r="I219" s="272" t="str">
        <f t="shared" si="15"/>
        <v>31791981d</v>
      </c>
      <c r="J219" s="273" t="str">
        <f t="shared" si="16"/>
        <v>31791981026 03</v>
      </c>
      <c r="K219" s="274"/>
      <c r="L219" s="273" t="str">
        <f t="shared" si="17"/>
        <v>31791981026 03B</v>
      </c>
      <c r="M219" s="274" t="str">
        <f t="shared" si="18"/>
        <v>SLOVENSKÝ ZÁPASNÍCKY ZVÄZdBSalkazanov Tajmuraz</v>
      </c>
      <c r="N219" s="261" t="str">
        <f t="shared" si="19"/>
        <v>31791981dB</v>
      </c>
    </row>
    <row r="220" spans="1:14">
      <c r="A220" s="275" t="s">
        <v>1012</v>
      </c>
      <c r="B220" s="267" t="str">
        <f>VLOOKUP(A220,Adr!A:B,2,FALSE())</f>
        <v>SLOVENSKÝ ZÁPASNÍCKY ZVÄZ</v>
      </c>
      <c r="C220" s="277" t="s">
        <v>1548</v>
      </c>
      <c r="D220" s="278">
        <v>20000</v>
      </c>
      <c r="E220" s="270">
        <v>0</v>
      </c>
      <c r="F220" s="271" t="s">
        <v>381</v>
      </c>
      <c r="G220" s="268" t="s">
        <v>357</v>
      </c>
      <c r="H220" s="268" t="s">
        <v>1279</v>
      </c>
      <c r="I220" s="272" t="str">
        <f t="shared" si="15"/>
        <v>31791981d</v>
      </c>
      <c r="J220" s="273" t="str">
        <f t="shared" si="16"/>
        <v>31791981026 03</v>
      </c>
      <c r="K220" s="274"/>
      <c r="L220" s="273" t="str">
        <f t="shared" si="17"/>
        <v>31791981026 03B</v>
      </c>
      <c r="M220" s="274" t="str">
        <f t="shared" si="18"/>
        <v>SLOVENSKÝ ZÁPASNÍCKY ZVÄZdBTsakulov Batyrbek</v>
      </c>
      <c r="N220" s="261" t="str">
        <f t="shared" si="19"/>
        <v>31791981dB</v>
      </c>
    </row>
    <row r="221" spans="1:14">
      <c r="A221" s="275" t="s">
        <v>1019</v>
      </c>
      <c r="B221" s="267" t="str">
        <f>VLOOKUP(A221,Adr!A:B,2,FALSE())</f>
        <v>Slovenský zväz bedmintonu</v>
      </c>
      <c r="C221" s="280" t="s">
        <v>1549</v>
      </c>
      <c r="D221" s="281">
        <v>479392</v>
      </c>
      <c r="E221" s="276">
        <v>0</v>
      </c>
      <c r="F221" s="271" t="s">
        <v>375</v>
      </c>
      <c r="G221" s="268" t="s">
        <v>355</v>
      </c>
      <c r="H221" s="268" t="s">
        <v>1279</v>
      </c>
      <c r="I221" s="272" t="str">
        <f t="shared" si="15"/>
        <v>30811546a</v>
      </c>
      <c r="J221" s="273" t="str">
        <f t="shared" si="16"/>
        <v>30811546026 02</v>
      </c>
      <c r="K221" s="274" t="s">
        <v>1550</v>
      </c>
      <c r="L221" s="273" t="str">
        <f t="shared" si="17"/>
        <v>30811546026 02B</v>
      </c>
      <c r="M221" s="274" t="str">
        <f t="shared" si="18"/>
        <v>Slovenský zväz bedmintonuaBbedminton - bežné transfery</v>
      </c>
      <c r="N221" s="261" t="str">
        <f t="shared" si="19"/>
        <v>30811546aB</v>
      </c>
    </row>
    <row r="222" spans="1:14" ht="22.5">
      <c r="A222" s="275" t="s">
        <v>1019</v>
      </c>
      <c r="B222" s="267" t="str">
        <f>VLOOKUP(A222,Adr!A:B,2,FALSE())</f>
        <v>Slovenský zväz bedmintonu</v>
      </c>
      <c r="C222" s="282" t="s">
        <v>1551</v>
      </c>
      <c r="D222" s="269">
        <v>9591</v>
      </c>
      <c r="E222" s="270">
        <v>0</v>
      </c>
      <c r="F222" s="271" t="s">
        <v>379</v>
      </c>
      <c r="G222" s="268" t="s">
        <v>357</v>
      </c>
      <c r="H222" s="268" t="s">
        <v>1279</v>
      </c>
      <c r="I222" s="272" t="str">
        <f t="shared" si="15"/>
        <v>30811546c</v>
      </c>
      <c r="J222" s="273" t="str">
        <f t="shared" si="16"/>
        <v>30811546026 03</v>
      </c>
      <c r="K222" s="274"/>
      <c r="L222" s="273" t="str">
        <f t="shared" si="17"/>
        <v>30811546026 03B</v>
      </c>
      <c r="M222" s="274" t="str">
        <f t="shared" si="18"/>
        <v>Slovenský zväz bedmintonucBzabezpečenie a rozvoj športu bedminton zdravotne postihnutých športovcov</v>
      </c>
      <c r="N222" s="261" t="str">
        <f t="shared" si="19"/>
        <v>30811546cB</v>
      </c>
    </row>
    <row r="223" spans="1:14">
      <c r="A223" s="275" t="s">
        <v>1028</v>
      </c>
      <c r="B223" s="267" t="str">
        <f>VLOOKUP(A223,Adr!A:B,2,FALSE())</f>
        <v>Slovenský zväz biatlonu</v>
      </c>
      <c r="C223" s="277" t="s">
        <v>1552</v>
      </c>
      <c r="D223" s="281">
        <v>568662</v>
      </c>
      <c r="E223" s="276">
        <v>0</v>
      </c>
      <c r="F223" s="271" t="s">
        <v>375</v>
      </c>
      <c r="G223" s="268" t="s">
        <v>355</v>
      </c>
      <c r="H223" s="268" t="s">
        <v>1279</v>
      </c>
      <c r="I223" s="272" t="str">
        <f t="shared" si="15"/>
        <v>35656743a</v>
      </c>
      <c r="J223" s="273" t="str">
        <f t="shared" si="16"/>
        <v>35656743026 02</v>
      </c>
      <c r="K223" s="274" t="s">
        <v>1553</v>
      </c>
      <c r="L223" s="273" t="str">
        <f t="shared" si="17"/>
        <v>35656743026 02B</v>
      </c>
      <c r="M223" s="274" t="str">
        <f t="shared" si="18"/>
        <v>Slovenský zväz biatlonuaBbiatlon - bežné transfery</v>
      </c>
      <c r="N223" s="261" t="str">
        <f t="shared" si="19"/>
        <v>35656743aB</v>
      </c>
    </row>
    <row r="224" spans="1:14">
      <c r="A224" s="238" t="s">
        <v>1028</v>
      </c>
      <c r="B224" s="267" t="str">
        <f>VLOOKUP(A224,Adr!A:B,2,FALSE())</f>
        <v>Slovenský zväz biatlonu</v>
      </c>
      <c r="C224" s="268" t="s">
        <v>1554</v>
      </c>
      <c r="D224" s="269">
        <v>76600</v>
      </c>
      <c r="E224" s="270">
        <v>0</v>
      </c>
      <c r="F224" s="271" t="s">
        <v>375</v>
      </c>
      <c r="G224" s="268" t="s">
        <v>355</v>
      </c>
      <c r="H224" s="268" t="s">
        <v>1321</v>
      </c>
      <c r="I224" s="272" t="str">
        <f t="shared" si="15"/>
        <v>35656743a</v>
      </c>
      <c r="J224" s="273" t="str">
        <f t="shared" si="16"/>
        <v>35656743026 02</v>
      </c>
      <c r="K224" s="274" t="s">
        <v>1553</v>
      </c>
      <c r="L224" s="273" t="str">
        <f t="shared" si="17"/>
        <v>35656743026 02K</v>
      </c>
      <c r="M224" s="274" t="str">
        <f t="shared" si="18"/>
        <v>Slovenský zväz biatlonuaKbiatlon - kapitálové transfery</v>
      </c>
      <c r="N224" s="261" t="str">
        <f t="shared" si="19"/>
        <v>35656743aK</v>
      </c>
    </row>
    <row r="225" spans="1:14">
      <c r="A225" s="238" t="s">
        <v>1028</v>
      </c>
      <c r="B225" s="267" t="str">
        <f>VLOOKUP(A225,Adr!A:B,2,FALSE())</f>
        <v>Slovenský zväz biatlonu</v>
      </c>
      <c r="C225" s="268" t="s">
        <v>1555</v>
      </c>
      <c r="D225" s="269">
        <v>20000</v>
      </c>
      <c r="E225" s="276">
        <v>0</v>
      </c>
      <c r="F225" s="271" t="s">
        <v>381</v>
      </c>
      <c r="G225" s="268" t="s">
        <v>357</v>
      </c>
      <c r="H225" s="268" t="s">
        <v>1279</v>
      </c>
      <c r="I225" s="272" t="str">
        <f t="shared" si="15"/>
        <v>35656743d</v>
      </c>
      <c r="J225" s="273" t="str">
        <f t="shared" si="16"/>
        <v>35656743026 03</v>
      </c>
      <c r="K225" s="274"/>
      <c r="L225" s="273" t="str">
        <f t="shared" si="17"/>
        <v>35656743026 03B</v>
      </c>
      <c r="M225" s="274" t="str">
        <f t="shared" si="18"/>
        <v>Slovenský zväz biatlonudBBátovská Fialková Paulína</v>
      </c>
      <c r="N225" s="261" t="str">
        <f t="shared" si="19"/>
        <v>35656743dB</v>
      </c>
    </row>
    <row r="226" spans="1:14">
      <c r="A226" s="238" t="s">
        <v>1028</v>
      </c>
      <c r="B226" s="267" t="str">
        <f>VLOOKUP(A226,Adr!A:B,2,FALSE())</f>
        <v>Slovenský zväz biatlonu</v>
      </c>
      <c r="C226" s="277" t="s">
        <v>1556</v>
      </c>
      <c r="D226" s="278">
        <v>25000</v>
      </c>
      <c r="E226" s="270">
        <v>0</v>
      </c>
      <c r="F226" s="271" t="s">
        <v>381</v>
      </c>
      <c r="G226" s="268" t="s">
        <v>357</v>
      </c>
      <c r="H226" s="268" t="s">
        <v>1279</v>
      </c>
      <c r="I226" s="272" t="str">
        <f t="shared" si="15"/>
        <v>35656743d</v>
      </c>
      <c r="J226" s="273" t="str">
        <f t="shared" si="16"/>
        <v>35656743026 03</v>
      </c>
      <c r="K226" s="274"/>
      <c r="L226" s="273" t="str">
        <f t="shared" si="17"/>
        <v>35656743026 03B</v>
      </c>
      <c r="M226" s="274" t="str">
        <f t="shared" si="18"/>
        <v>Slovenský zväz biatlonudBBorguľa Jakub</v>
      </c>
      <c r="N226" s="261" t="str">
        <f t="shared" si="19"/>
        <v>35656743dB</v>
      </c>
    </row>
    <row r="227" spans="1:14">
      <c r="A227" s="271" t="s">
        <v>1028</v>
      </c>
      <c r="B227" s="267" t="str">
        <f>VLOOKUP(A227,Adr!A:B,2,FALSE())</f>
        <v>Slovenský zväz biatlonu</v>
      </c>
      <c r="C227" s="280" t="s">
        <v>1557</v>
      </c>
      <c r="D227" s="281">
        <v>50000</v>
      </c>
      <c r="E227" s="276">
        <v>0</v>
      </c>
      <c r="F227" s="271" t="s">
        <v>381</v>
      </c>
      <c r="G227" s="268" t="s">
        <v>357</v>
      </c>
      <c r="H227" s="268" t="s">
        <v>1279</v>
      </c>
      <c r="I227" s="272" t="str">
        <f t="shared" si="15"/>
        <v>35656743d</v>
      </c>
      <c r="J227" s="273" t="str">
        <f t="shared" si="16"/>
        <v>35656743026 03</v>
      </c>
      <c r="K227" s="274"/>
      <c r="L227" s="273" t="str">
        <f t="shared" si="17"/>
        <v>35656743026 03B</v>
      </c>
      <c r="M227" s="274" t="str">
        <f t="shared" si="18"/>
        <v>Slovenský zväz biatlonudBKapustová Ema</v>
      </c>
      <c r="N227" s="261" t="str">
        <f t="shared" si="19"/>
        <v>35656743dB</v>
      </c>
    </row>
    <row r="228" spans="1:14">
      <c r="A228" s="279" t="s">
        <v>1028</v>
      </c>
      <c r="B228" s="267" t="str">
        <f>VLOOKUP(A228,Adr!A:B,2,FALSE())</f>
        <v>Slovenský zväz biatlonu</v>
      </c>
      <c r="C228" s="277" t="s">
        <v>1558</v>
      </c>
      <c r="D228" s="278">
        <v>10000</v>
      </c>
      <c r="E228" s="270">
        <v>0</v>
      </c>
      <c r="F228" s="271" t="s">
        <v>381</v>
      </c>
      <c r="G228" s="268" t="s">
        <v>357</v>
      </c>
      <c r="H228" s="268" t="s">
        <v>1279</v>
      </c>
      <c r="I228" s="272" t="str">
        <f t="shared" si="15"/>
        <v>35656743d</v>
      </c>
      <c r="J228" s="273" t="str">
        <f t="shared" si="16"/>
        <v>35656743026 03</v>
      </c>
      <c r="K228" s="274"/>
      <c r="L228" s="273" t="str">
        <f t="shared" si="17"/>
        <v>35656743026 03B</v>
      </c>
      <c r="M228" s="274" t="str">
        <f t="shared" si="18"/>
        <v>Slovenský zväz biatlonudBštafeta - biatlon - juniori</v>
      </c>
      <c r="N228" s="261" t="str">
        <f t="shared" si="19"/>
        <v>35656743dB</v>
      </c>
    </row>
    <row r="229" spans="1:14">
      <c r="A229" s="275" t="s">
        <v>1028</v>
      </c>
      <c r="B229" s="267" t="str">
        <f>VLOOKUP(A229,Adr!A:B,2,FALSE())</f>
        <v>Slovenský zväz biatlonu</v>
      </c>
      <c r="C229" s="277" t="s">
        <v>1559</v>
      </c>
      <c r="D229" s="278">
        <v>10000</v>
      </c>
      <c r="E229" s="276">
        <v>0</v>
      </c>
      <c r="F229" s="271" t="s">
        <v>381</v>
      </c>
      <c r="G229" s="268" t="s">
        <v>357</v>
      </c>
      <c r="H229" s="268" t="s">
        <v>1279</v>
      </c>
      <c r="I229" s="272" t="str">
        <f t="shared" si="15"/>
        <v>35656743d</v>
      </c>
      <c r="J229" s="273" t="str">
        <f t="shared" si="16"/>
        <v>35656743026 03</v>
      </c>
      <c r="K229" s="274"/>
      <c r="L229" s="273" t="str">
        <f t="shared" si="17"/>
        <v>35656743026 03B</v>
      </c>
      <c r="M229" s="274" t="str">
        <f t="shared" si="18"/>
        <v>Slovenský zväz biatlonudBštafeta - biatlon - juniorky</v>
      </c>
      <c r="N229" s="261" t="str">
        <f t="shared" si="19"/>
        <v>35656743dB</v>
      </c>
    </row>
    <row r="230" spans="1:14">
      <c r="A230" s="271" t="s">
        <v>1038</v>
      </c>
      <c r="B230" s="267" t="str">
        <f>VLOOKUP(A230,Adr!A:B,2,FALSE())</f>
        <v>Slovenský zväz bobistov</v>
      </c>
      <c r="C230" s="280" t="s">
        <v>1560</v>
      </c>
      <c r="D230" s="281">
        <v>80915</v>
      </c>
      <c r="E230" s="270">
        <v>0</v>
      </c>
      <c r="F230" s="271" t="s">
        <v>375</v>
      </c>
      <c r="G230" s="268" t="s">
        <v>355</v>
      </c>
      <c r="H230" s="268" t="s">
        <v>1279</v>
      </c>
      <c r="I230" s="272" t="str">
        <f t="shared" si="15"/>
        <v>36067580a</v>
      </c>
      <c r="J230" s="273" t="str">
        <f t="shared" si="16"/>
        <v>36067580026 02</v>
      </c>
      <c r="K230" s="274" t="s">
        <v>1561</v>
      </c>
      <c r="L230" s="273" t="str">
        <f t="shared" si="17"/>
        <v>36067580026 02B</v>
      </c>
      <c r="M230" s="274" t="str">
        <f t="shared" si="18"/>
        <v>Slovenský zväz bobistovaBboby a skeleton - bežné transfery</v>
      </c>
      <c r="N230" s="261" t="str">
        <f t="shared" si="19"/>
        <v>36067580aB</v>
      </c>
    </row>
    <row r="231" spans="1:14">
      <c r="A231" s="275" t="s">
        <v>1038</v>
      </c>
      <c r="B231" s="267" t="str">
        <f>VLOOKUP(A231,Adr!A:B,2,FALSE())</f>
        <v>Slovenský zväz bobistov</v>
      </c>
      <c r="C231" s="280" t="s">
        <v>1562</v>
      </c>
      <c r="D231" s="281">
        <v>8376</v>
      </c>
      <c r="E231" s="276">
        <v>0</v>
      </c>
      <c r="F231" s="271" t="s">
        <v>375</v>
      </c>
      <c r="G231" s="268" t="s">
        <v>355</v>
      </c>
      <c r="H231" s="268" t="s">
        <v>1321</v>
      </c>
      <c r="I231" s="272" t="str">
        <f t="shared" si="15"/>
        <v>36067580a</v>
      </c>
      <c r="J231" s="273" t="str">
        <f t="shared" si="16"/>
        <v>36067580026 02</v>
      </c>
      <c r="K231" s="274" t="s">
        <v>1561</v>
      </c>
      <c r="L231" s="273" t="str">
        <f t="shared" si="17"/>
        <v>36067580026 02K</v>
      </c>
      <c r="M231" s="274" t="str">
        <f t="shared" si="18"/>
        <v>Slovenský zväz bobistovaKboby a skeleton - kapitálové transfery</v>
      </c>
      <c r="N231" s="261" t="str">
        <f t="shared" si="19"/>
        <v>36067580aK</v>
      </c>
    </row>
    <row r="232" spans="1:14">
      <c r="A232" s="238" t="s">
        <v>1047</v>
      </c>
      <c r="B232" s="267" t="str">
        <f>VLOOKUP(A232,Adr!A:B,2,FALSE())</f>
        <v>Slovenský zväz cyklistiky</v>
      </c>
      <c r="C232" s="280" t="s">
        <v>1563</v>
      </c>
      <c r="D232" s="281">
        <v>2518432</v>
      </c>
      <c r="E232" s="270">
        <v>0</v>
      </c>
      <c r="F232" s="271" t="s">
        <v>375</v>
      </c>
      <c r="G232" s="268" t="s">
        <v>355</v>
      </c>
      <c r="H232" s="268" t="s">
        <v>1279</v>
      </c>
      <c r="I232" s="272" t="str">
        <f t="shared" si="15"/>
        <v>00684112a</v>
      </c>
      <c r="J232" s="273" t="str">
        <f t="shared" si="16"/>
        <v>00684112026 02</v>
      </c>
      <c r="K232" s="274" t="s">
        <v>1564</v>
      </c>
      <c r="L232" s="273" t="str">
        <f t="shared" si="17"/>
        <v>00684112026 02B</v>
      </c>
      <c r="M232" s="274" t="str">
        <f t="shared" si="18"/>
        <v>Slovenský zväz cyklistikyaBcyklistika - bežné transfery</v>
      </c>
      <c r="N232" s="261" t="str">
        <f t="shared" si="19"/>
        <v>00684112aB</v>
      </c>
    </row>
    <row r="233" spans="1:14">
      <c r="A233" s="271" t="s">
        <v>1047</v>
      </c>
      <c r="B233" s="267" t="str">
        <f>VLOOKUP(A233,Adr!A:B,2,FALSE())</f>
        <v>Slovenský zväz cyklistiky</v>
      </c>
      <c r="C233" s="277" t="s">
        <v>1565</v>
      </c>
      <c r="D233" s="278">
        <v>58150</v>
      </c>
      <c r="E233" s="276">
        <v>0</v>
      </c>
      <c r="F233" s="271" t="s">
        <v>379</v>
      </c>
      <c r="G233" s="268" t="s">
        <v>357</v>
      </c>
      <c r="H233" s="268" t="s">
        <v>1279</v>
      </c>
      <c r="I233" s="272" t="str">
        <f t="shared" si="15"/>
        <v>00684112c</v>
      </c>
      <c r="J233" s="273" t="str">
        <f t="shared" si="16"/>
        <v>00684112026 03</v>
      </c>
      <c r="K233" s="274"/>
      <c r="L233" s="273" t="str">
        <f t="shared" si="17"/>
        <v>00684112026 03B</v>
      </c>
      <c r="M233" s="274" t="str">
        <f t="shared" si="18"/>
        <v>Slovenský zväz cyklistikycBzabezpečenie a rozvoj športu cyklistika zdravotne postihnutých športovcov</v>
      </c>
      <c r="N233" s="261" t="str">
        <f t="shared" si="19"/>
        <v>00684112cB</v>
      </c>
    </row>
    <row r="234" spans="1:14">
      <c r="A234" s="238" t="s">
        <v>1047</v>
      </c>
      <c r="B234" s="267" t="str">
        <f>VLOOKUP(A234,Adr!A:B,2,FALSE())</f>
        <v>Slovenský zväz cyklistiky</v>
      </c>
      <c r="C234" s="268" t="s">
        <v>1566</v>
      </c>
      <c r="D234" s="269">
        <v>25000</v>
      </c>
      <c r="E234" s="270">
        <v>0</v>
      </c>
      <c r="F234" s="271" t="s">
        <v>381</v>
      </c>
      <c r="G234" s="268" t="s">
        <v>357</v>
      </c>
      <c r="H234" s="268" t="s">
        <v>1279</v>
      </c>
      <c r="I234" s="272" t="str">
        <f t="shared" si="15"/>
        <v>00684112d</v>
      </c>
      <c r="J234" s="273" t="str">
        <f t="shared" si="16"/>
        <v>00684112026 03</v>
      </c>
      <c r="K234" s="274"/>
      <c r="L234" s="273" t="str">
        <f t="shared" si="17"/>
        <v>00684112026 03B</v>
      </c>
      <c r="M234" s="274" t="str">
        <f t="shared" si="18"/>
        <v>Slovenský zväz cyklistikydBČorej Jozef</v>
      </c>
      <c r="N234" s="261" t="str">
        <f t="shared" si="19"/>
        <v>00684112dB</v>
      </c>
    </row>
    <row r="235" spans="1:14">
      <c r="A235" s="275" t="s">
        <v>1047</v>
      </c>
      <c r="B235" s="267" t="str">
        <f>VLOOKUP(A235,Adr!A:B,2,FALSE())</f>
        <v>Slovenský zväz cyklistiky</v>
      </c>
      <c r="C235" s="277" t="s">
        <v>1567</v>
      </c>
      <c r="D235" s="278">
        <v>25000</v>
      </c>
      <c r="E235" s="276">
        <v>0</v>
      </c>
      <c r="F235" s="271" t="s">
        <v>381</v>
      </c>
      <c r="G235" s="268" t="s">
        <v>357</v>
      </c>
      <c r="H235" s="268" t="s">
        <v>1279</v>
      </c>
      <c r="I235" s="272" t="str">
        <f t="shared" si="15"/>
        <v>00684112d</v>
      </c>
      <c r="J235" s="273" t="str">
        <f t="shared" si="16"/>
        <v>00684112026 03</v>
      </c>
      <c r="K235" s="274"/>
      <c r="L235" s="273" t="str">
        <f t="shared" si="17"/>
        <v>00684112026 03B</v>
      </c>
      <c r="M235" s="274" t="str">
        <f t="shared" si="18"/>
        <v>Slovenský zväz cyklistikydBChladoňová Viktória</v>
      </c>
      <c r="N235" s="261" t="str">
        <f t="shared" si="19"/>
        <v>00684112dB</v>
      </c>
    </row>
    <row r="236" spans="1:14">
      <c r="A236" s="275" t="s">
        <v>1047</v>
      </c>
      <c r="B236" s="267" t="str">
        <f>VLOOKUP(A236,Adr!A:B,2,FALSE())</f>
        <v>Slovenský zväz cyklistiky</v>
      </c>
      <c r="C236" s="277" t="s">
        <v>1568</v>
      </c>
      <c r="D236" s="278">
        <v>20000</v>
      </c>
      <c r="E236" s="270">
        <v>0</v>
      </c>
      <c r="F236" s="271" t="s">
        <v>381</v>
      </c>
      <c r="G236" s="268" t="s">
        <v>357</v>
      </c>
      <c r="H236" s="268" t="s">
        <v>1279</v>
      </c>
      <c r="I236" s="272" t="str">
        <f t="shared" si="15"/>
        <v>00684112d</v>
      </c>
      <c r="J236" s="273" t="str">
        <f t="shared" si="16"/>
        <v>00684112026 03</v>
      </c>
      <c r="K236" s="274"/>
      <c r="L236" s="273" t="str">
        <f t="shared" si="17"/>
        <v>00684112026 03B</v>
      </c>
      <c r="M236" s="274" t="str">
        <f t="shared" si="18"/>
        <v>Slovenský zväz cyklistikydBJenčušová Nora</v>
      </c>
      <c r="N236" s="261" t="str">
        <f t="shared" si="19"/>
        <v>00684112dB</v>
      </c>
    </row>
    <row r="237" spans="1:14">
      <c r="A237" s="275" t="s">
        <v>1047</v>
      </c>
      <c r="B237" s="267" t="str">
        <f>VLOOKUP(A237,Adr!A:B,2,FALSE())</f>
        <v>Slovenský zväz cyklistiky</v>
      </c>
      <c r="C237" s="277" t="s">
        <v>1569</v>
      </c>
      <c r="D237" s="278">
        <v>20000</v>
      </c>
      <c r="E237" s="276">
        <v>0</v>
      </c>
      <c r="F237" s="271" t="s">
        <v>381</v>
      </c>
      <c r="G237" s="268" t="s">
        <v>357</v>
      </c>
      <c r="H237" s="268" t="s">
        <v>1279</v>
      </c>
      <c r="I237" s="272" t="str">
        <f t="shared" si="15"/>
        <v>00684112d</v>
      </c>
      <c r="J237" s="273" t="str">
        <f t="shared" si="16"/>
        <v>00684112026 03</v>
      </c>
      <c r="K237" s="274"/>
      <c r="L237" s="273" t="str">
        <f t="shared" si="17"/>
        <v>00684112026 03B</v>
      </c>
      <c r="M237" s="274" t="str">
        <f t="shared" si="18"/>
        <v>Slovenský zväz cyklistikydBKubiš Lukáš</v>
      </c>
      <c r="N237" s="261" t="str">
        <f t="shared" si="19"/>
        <v>00684112dB</v>
      </c>
    </row>
    <row r="238" spans="1:14">
      <c r="A238" s="271" t="s">
        <v>1047</v>
      </c>
      <c r="B238" s="267" t="str">
        <f>VLOOKUP(A238,Adr!A:B,2,FALSE())</f>
        <v>Slovenský zväz cyklistiky</v>
      </c>
      <c r="C238" s="280" t="s">
        <v>1570</v>
      </c>
      <c r="D238" s="281">
        <v>15000</v>
      </c>
      <c r="E238" s="270">
        <v>0</v>
      </c>
      <c r="F238" s="271" t="s">
        <v>381</v>
      </c>
      <c r="G238" s="268" t="s">
        <v>357</v>
      </c>
      <c r="H238" s="268" t="s">
        <v>1279</v>
      </c>
      <c r="I238" s="272" t="str">
        <f t="shared" si="15"/>
        <v>00684112d</v>
      </c>
      <c r="J238" s="273" t="str">
        <f t="shared" si="16"/>
        <v>00684112026 03</v>
      </c>
      <c r="K238" s="274"/>
      <c r="L238" s="273" t="str">
        <f t="shared" si="17"/>
        <v>00684112026 03B</v>
      </c>
      <c r="M238" s="274" t="str">
        <f t="shared" si="18"/>
        <v>Slovenský zväz cyklistikydBKuril Patrik</v>
      </c>
      <c r="N238" s="261" t="str">
        <f t="shared" si="19"/>
        <v>00684112dB</v>
      </c>
    </row>
    <row r="239" spans="1:14">
      <c r="A239" s="275" t="s">
        <v>1047</v>
      </c>
      <c r="B239" s="267" t="str">
        <f>VLOOKUP(A239,Adr!A:B,2,FALSE())</f>
        <v>Slovenský zväz cyklistiky</v>
      </c>
      <c r="C239" s="277" t="s">
        <v>1571</v>
      </c>
      <c r="D239" s="278">
        <v>25000</v>
      </c>
      <c r="E239" s="276">
        <v>0</v>
      </c>
      <c r="F239" s="271" t="s">
        <v>381</v>
      </c>
      <c r="G239" s="268" t="s">
        <v>357</v>
      </c>
      <c r="H239" s="268" t="s">
        <v>1279</v>
      </c>
      <c r="I239" s="272" t="str">
        <f t="shared" si="15"/>
        <v>00684112d</v>
      </c>
      <c r="J239" s="273" t="str">
        <f t="shared" si="16"/>
        <v>00684112026 03</v>
      </c>
      <c r="K239" s="274"/>
      <c r="L239" s="273" t="str">
        <f t="shared" si="17"/>
        <v>00684112026 03B</v>
      </c>
      <c r="M239" s="274" t="str">
        <f t="shared" si="18"/>
        <v>Slovenský zväz cyklistikydBManiková Dominika</v>
      </c>
      <c r="N239" s="261" t="str">
        <f t="shared" si="19"/>
        <v>00684112dB</v>
      </c>
    </row>
    <row r="240" spans="1:14">
      <c r="A240" s="271" t="s">
        <v>1047</v>
      </c>
      <c r="B240" s="267" t="str">
        <f>VLOOKUP(A240,Adr!A:B,2,FALSE())</f>
        <v>Slovenský zväz cyklistiky</v>
      </c>
      <c r="C240" s="280" t="s">
        <v>1572</v>
      </c>
      <c r="D240" s="281">
        <v>55000</v>
      </c>
      <c r="E240" s="270">
        <v>0</v>
      </c>
      <c r="F240" s="271" t="s">
        <v>381</v>
      </c>
      <c r="G240" s="268" t="s">
        <v>357</v>
      </c>
      <c r="H240" s="268" t="s">
        <v>1279</v>
      </c>
      <c r="I240" s="272" t="str">
        <f t="shared" si="15"/>
        <v>00684112d</v>
      </c>
      <c r="J240" s="273" t="str">
        <f t="shared" si="16"/>
        <v>00684112026 03</v>
      </c>
      <c r="K240" s="274"/>
      <c r="L240" s="273" t="str">
        <f t="shared" si="17"/>
        <v>00684112026 03B</v>
      </c>
      <c r="M240" s="274" t="str">
        <f t="shared" si="18"/>
        <v>Slovenský zväz cyklistikydBMetelka Jozef</v>
      </c>
      <c r="N240" s="261" t="str">
        <f t="shared" si="19"/>
        <v>00684112dB</v>
      </c>
    </row>
    <row r="241" spans="1:14">
      <c r="A241" s="275" t="s">
        <v>1047</v>
      </c>
      <c r="B241" s="267" t="str">
        <f>VLOOKUP(A241,Adr!A:B,2,FALSE())</f>
        <v>Slovenský zväz cyklistiky</v>
      </c>
      <c r="C241" s="277" t="s">
        <v>1573</v>
      </c>
      <c r="D241" s="278">
        <v>10000</v>
      </c>
      <c r="E241" s="276">
        <v>0</v>
      </c>
      <c r="F241" s="271" t="s">
        <v>381</v>
      </c>
      <c r="G241" s="268" t="s">
        <v>357</v>
      </c>
      <c r="H241" s="268" t="s">
        <v>1279</v>
      </c>
      <c r="I241" s="272" t="str">
        <f t="shared" si="15"/>
        <v>00684112d</v>
      </c>
      <c r="J241" s="273" t="str">
        <f t="shared" si="16"/>
        <v>00684112026 03</v>
      </c>
      <c r="K241" s="274"/>
      <c r="L241" s="273" t="str">
        <f t="shared" si="17"/>
        <v>00684112026 03B</v>
      </c>
      <c r="M241" s="274" t="str">
        <f t="shared" si="18"/>
        <v>Slovenský zväz cyklistikydBStrečko Ondrej</v>
      </c>
      <c r="N241" s="261" t="str">
        <f t="shared" si="19"/>
        <v>00684112dB</v>
      </c>
    </row>
    <row r="242" spans="1:14">
      <c r="A242" s="275" t="s">
        <v>1047</v>
      </c>
      <c r="B242" s="267" t="str">
        <f>VLOOKUP(A242,Adr!A:B,2,FALSE())</f>
        <v>Slovenský zväz cyklistiky</v>
      </c>
      <c r="C242" s="277" t="s">
        <v>1574</v>
      </c>
      <c r="D242" s="278">
        <v>20000</v>
      </c>
      <c r="E242" s="270">
        <v>0</v>
      </c>
      <c r="F242" s="271" t="s">
        <v>381</v>
      </c>
      <c r="G242" s="268" t="s">
        <v>357</v>
      </c>
      <c r="H242" s="268" t="s">
        <v>1279</v>
      </c>
      <c r="I242" s="272" t="str">
        <f t="shared" si="15"/>
        <v>00684112d</v>
      </c>
      <c r="J242" s="273" t="str">
        <f t="shared" si="16"/>
        <v>00684112026 03</v>
      </c>
      <c r="K242" s="274"/>
      <c r="L242" s="273" t="str">
        <f t="shared" si="17"/>
        <v>00684112026 03B</v>
      </c>
      <c r="M242" s="274" t="str">
        <f t="shared" si="18"/>
        <v>Slovenský zväz cyklistikydBSvrček Martin</v>
      </c>
      <c r="N242" s="261" t="str">
        <f t="shared" si="19"/>
        <v>00684112dB</v>
      </c>
    </row>
    <row r="243" spans="1:14">
      <c r="A243" s="238" t="s">
        <v>1047</v>
      </c>
      <c r="B243" s="267" t="str">
        <f>VLOOKUP(A243,Adr!A:B,2,FALSE())</f>
        <v>Slovenský zväz cyklistiky</v>
      </c>
      <c r="C243" s="280" t="s">
        <v>1575</v>
      </c>
      <c r="D243" s="281">
        <v>100000</v>
      </c>
      <c r="E243" s="276">
        <v>0</v>
      </c>
      <c r="F243" s="271" t="s">
        <v>383</v>
      </c>
      <c r="G243" s="268" t="s">
        <v>357</v>
      </c>
      <c r="H243" s="268" t="s">
        <v>1279</v>
      </c>
      <c r="I243" s="272" t="str">
        <f t="shared" si="15"/>
        <v>00684112e</v>
      </c>
      <c r="J243" s="273" t="str">
        <f t="shared" si="16"/>
        <v>00684112026 03</v>
      </c>
      <c r="K243" s="274"/>
      <c r="L243" s="273" t="str">
        <f t="shared" si="17"/>
        <v>00684112026 03B</v>
      </c>
      <c r="M243" s="274" t="str">
        <f t="shared" si="18"/>
        <v>Slovenský zväz cyklistikyeBMedzinárodné cyklistické preteky Okolo Slovenska</v>
      </c>
      <c r="N243" s="261" t="str">
        <f t="shared" si="19"/>
        <v>00684112eB</v>
      </c>
    </row>
    <row r="244" spans="1:14">
      <c r="A244" s="271" t="s">
        <v>1047</v>
      </c>
      <c r="B244" s="267" t="str">
        <f>VLOOKUP(A244,Adr!A:B,2,FALSE())</f>
        <v>Slovenský zväz cyklistiky</v>
      </c>
      <c r="C244" s="280" t="s">
        <v>1576</v>
      </c>
      <c r="D244" s="281">
        <v>80000</v>
      </c>
      <c r="E244" s="270">
        <v>0</v>
      </c>
      <c r="F244" s="271" t="s">
        <v>385</v>
      </c>
      <c r="G244" s="268" t="s">
        <v>357</v>
      </c>
      <c r="H244" s="268" t="s">
        <v>1279</v>
      </c>
      <c r="I244" s="272" t="str">
        <f t="shared" si="15"/>
        <v>00684112f</v>
      </c>
      <c r="J244" s="273" t="str">
        <f t="shared" si="16"/>
        <v>00684112026 03</v>
      </c>
      <c r="K244" s="274"/>
      <c r="L244" s="273" t="str">
        <f t="shared" si="17"/>
        <v>00684112026 03B</v>
      </c>
      <c r="M244" s="274" t="str">
        <f t="shared" si="18"/>
        <v>Slovenský zväz cyklistikyfBZorganizovanie kongresu európskej cyklistickej únie na Slovensku</v>
      </c>
      <c r="N244" s="261" t="str">
        <f t="shared" si="19"/>
        <v>00684112fB</v>
      </c>
    </row>
    <row r="245" spans="1:14">
      <c r="A245" s="238" t="s">
        <v>1055</v>
      </c>
      <c r="B245" s="267" t="str">
        <f>VLOOKUP(A245,Adr!A:B,2,FALSE())</f>
        <v>Slovenský zväz dráhového golfu</v>
      </c>
      <c r="C245" s="277" t="s">
        <v>1577</v>
      </c>
      <c r="D245" s="278">
        <v>34446</v>
      </c>
      <c r="E245" s="276">
        <v>0</v>
      </c>
      <c r="F245" s="271" t="s">
        <v>375</v>
      </c>
      <c r="G245" s="268" t="s">
        <v>355</v>
      </c>
      <c r="H245" s="268" t="s">
        <v>1279</v>
      </c>
      <c r="I245" s="272" t="str">
        <f t="shared" si="15"/>
        <v>31806431a</v>
      </c>
      <c r="J245" s="273" t="str">
        <f t="shared" si="16"/>
        <v>31806431026 02</v>
      </c>
      <c r="K245" s="274" t="s">
        <v>1578</v>
      </c>
      <c r="L245" s="273" t="str">
        <f t="shared" si="17"/>
        <v>31806431026 02B</v>
      </c>
      <c r="M245" s="274" t="str">
        <f t="shared" si="18"/>
        <v>Slovenský zväz dráhového golfuaBdráhový golf - bežné transfery</v>
      </c>
      <c r="N245" s="261" t="str">
        <f t="shared" si="19"/>
        <v>31806431aB</v>
      </c>
    </row>
    <row r="246" spans="1:14">
      <c r="A246" s="271" t="s">
        <v>1062</v>
      </c>
      <c r="B246" s="267" t="str">
        <f>VLOOKUP(A246,Adr!A:B,2,FALSE())</f>
        <v>Slovenský zväz florbalu</v>
      </c>
      <c r="C246" s="280" t="s">
        <v>1579</v>
      </c>
      <c r="D246" s="281">
        <v>927473</v>
      </c>
      <c r="E246" s="270">
        <v>0</v>
      </c>
      <c r="F246" s="271" t="s">
        <v>375</v>
      </c>
      <c r="G246" s="268" t="s">
        <v>355</v>
      </c>
      <c r="H246" s="268" t="s">
        <v>1279</v>
      </c>
      <c r="I246" s="272" t="str">
        <f t="shared" si="15"/>
        <v>31795421a</v>
      </c>
      <c r="J246" s="273" t="str">
        <f t="shared" si="16"/>
        <v>31795421026 02</v>
      </c>
      <c r="K246" s="274" t="s">
        <v>1580</v>
      </c>
      <c r="L246" s="273" t="str">
        <f t="shared" si="17"/>
        <v>31795421026 02B</v>
      </c>
      <c r="M246" s="274" t="str">
        <f t="shared" si="18"/>
        <v>Slovenský zväz florbaluaBflorbal - bežné transfery</v>
      </c>
      <c r="N246" s="261" t="str">
        <f t="shared" si="19"/>
        <v>31795421aB</v>
      </c>
    </row>
    <row r="247" spans="1:14">
      <c r="A247" s="279" t="s">
        <v>1069</v>
      </c>
      <c r="B247" s="267" t="str">
        <f>VLOOKUP(A247,Adr!A:B,2,FALSE())</f>
        <v>Slovenský zväz hádzanej</v>
      </c>
      <c r="C247" s="277" t="s">
        <v>1581</v>
      </c>
      <c r="D247" s="278">
        <v>2255479</v>
      </c>
      <c r="E247" s="276">
        <v>0</v>
      </c>
      <c r="F247" s="271" t="s">
        <v>375</v>
      </c>
      <c r="G247" s="268" t="s">
        <v>355</v>
      </c>
      <c r="H247" s="268" t="s">
        <v>1279</v>
      </c>
      <c r="I247" s="272" t="str">
        <f t="shared" si="15"/>
        <v>30774772a</v>
      </c>
      <c r="J247" s="273" t="str">
        <f t="shared" si="16"/>
        <v>30774772026 02</v>
      </c>
      <c r="K247" s="274" t="s">
        <v>1582</v>
      </c>
      <c r="L247" s="273" t="str">
        <f t="shared" si="17"/>
        <v>30774772026 02B</v>
      </c>
      <c r="M247" s="274" t="str">
        <f t="shared" si="18"/>
        <v>Slovenský zväz hádzanejaBhádzaná - bežné transfery</v>
      </c>
      <c r="N247" s="261" t="str">
        <f t="shared" si="19"/>
        <v>30774772aB</v>
      </c>
    </row>
    <row r="248" spans="1:14">
      <c r="A248" s="238" t="s">
        <v>1077</v>
      </c>
      <c r="B248" s="267" t="str">
        <f>VLOOKUP(A248,Adr!A:B,2,FALSE())</f>
        <v>Slovenský zväz jachtingu</v>
      </c>
      <c r="C248" s="268" t="s">
        <v>1583</v>
      </c>
      <c r="D248" s="269">
        <v>91842</v>
      </c>
      <c r="E248" s="270">
        <v>0</v>
      </c>
      <c r="F248" s="271" t="s">
        <v>375</v>
      </c>
      <c r="G248" s="268" t="s">
        <v>355</v>
      </c>
      <c r="H248" s="268" t="s">
        <v>1279</v>
      </c>
      <c r="I248" s="272" t="str">
        <f t="shared" si="15"/>
        <v>30793211a</v>
      </c>
      <c r="J248" s="273" t="str">
        <f t="shared" si="16"/>
        <v>30793211026 02</v>
      </c>
      <c r="K248" s="274" t="s">
        <v>1584</v>
      </c>
      <c r="L248" s="273" t="str">
        <f t="shared" si="17"/>
        <v>30793211026 02B</v>
      </c>
      <c r="M248" s="274" t="str">
        <f t="shared" si="18"/>
        <v>Slovenský zväz jachtinguaBjachting - bežné transfery</v>
      </c>
      <c r="N248" s="261" t="str">
        <f t="shared" si="19"/>
        <v>30793211aB</v>
      </c>
    </row>
    <row r="249" spans="1:14">
      <c r="A249" s="275" t="s">
        <v>1077</v>
      </c>
      <c r="B249" s="267" t="str">
        <f>VLOOKUP(A249,Adr!A:B,2,FALSE())</f>
        <v>Slovenský zväz jachtingu</v>
      </c>
      <c r="C249" s="277" t="s">
        <v>1585</v>
      </c>
      <c r="D249" s="278">
        <v>20000</v>
      </c>
      <c r="E249" s="276">
        <v>0</v>
      </c>
      <c r="F249" s="271" t="s">
        <v>381</v>
      </c>
      <c r="G249" s="268" t="s">
        <v>357</v>
      </c>
      <c r="H249" s="268" t="s">
        <v>1279</v>
      </c>
      <c r="I249" s="272" t="str">
        <f t="shared" si="15"/>
        <v>30793211d</v>
      </c>
      <c r="J249" s="273" t="str">
        <f t="shared" si="16"/>
        <v>30793211026 03</v>
      </c>
      <c r="K249" s="274"/>
      <c r="L249" s="273" t="str">
        <f t="shared" si="17"/>
        <v>30793211026 03B</v>
      </c>
      <c r="M249" s="274" t="str">
        <f t="shared" si="18"/>
        <v>Slovenský zväz jachtingudBKubín Róbert</v>
      </c>
      <c r="N249" s="261" t="str">
        <f t="shared" si="19"/>
        <v>30793211dB</v>
      </c>
    </row>
    <row r="250" spans="1:14">
      <c r="A250" s="238" t="s">
        <v>1084</v>
      </c>
      <c r="B250" s="267" t="str">
        <f>VLOOKUP(A250,Adr!A:B,2,FALSE())</f>
        <v>Slovenský zväz Judo</v>
      </c>
      <c r="C250" s="277" t="s">
        <v>1586</v>
      </c>
      <c r="D250" s="278">
        <v>259344</v>
      </c>
      <c r="E250" s="270">
        <v>0</v>
      </c>
      <c r="F250" s="271" t="s">
        <v>375</v>
      </c>
      <c r="G250" s="268" t="s">
        <v>355</v>
      </c>
      <c r="H250" s="268" t="s">
        <v>1279</v>
      </c>
      <c r="I250" s="272" t="str">
        <f t="shared" si="15"/>
        <v>17308518a</v>
      </c>
      <c r="J250" s="273" t="str">
        <f t="shared" si="16"/>
        <v>17308518026 02</v>
      </c>
      <c r="K250" s="274" t="s">
        <v>1587</v>
      </c>
      <c r="L250" s="273" t="str">
        <f t="shared" si="17"/>
        <v>17308518026 02B</v>
      </c>
      <c r="M250" s="274" t="str">
        <f t="shared" si="18"/>
        <v>Slovenský zväz JudoaBjudo - bežné transfery</v>
      </c>
      <c r="N250" s="261" t="str">
        <f t="shared" si="19"/>
        <v>17308518aB</v>
      </c>
    </row>
    <row r="251" spans="1:14">
      <c r="A251" s="279" t="s">
        <v>1084</v>
      </c>
      <c r="B251" s="267" t="str">
        <f>VLOOKUP(A251,Adr!A:B,2,FALSE())</f>
        <v>Slovenský zväz Judo</v>
      </c>
      <c r="C251" s="277" t="s">
        <v>1588</v>
      </c>
      <c r="D251" s="278">
        <v>15000</v>
      </c>
      <c r="E251" s="276">
        <v>0</v>
      </c>
      <c r="F251" s="271" t="s">
        <v>381</v>
      </c>
      <c r="G251" s="268" t="s">
        <v>357</v>
      </c>
      <c r="H251" s="268" t="s">
        <v>1279</v>
      </c>
      <c r="I251" s="272" t="str">
        <f t="shared" si="15"/>
        <v>17308518d</v>
      </c>
      <c r="J251" s="273" t="str">
        <f t="shared" si="16"/>
        <v>17308518026 03</v>
      </c>
      <c r="K251" s="274"/>
      <c r="L251" s="273" t="str">
        <f t="shared" si="17"/>
        <v>17308518026 03B</v>
      </c>
      <c r="M251" s="274" t="str">
        <f t="shared" si="18"/>
        <v>Slovenský zväz JudodBÁdam Viktor</v>
      </c>
      <c r="N251" s="261" t="str">
        <f t="shared" si="19"/>
        <v>17308518dB</v>
      </c>
    </row>
    <row r="252" spans="1:14">
      <c r="A252" s="238" t="s">
        <v>1084</v>
      </c>
      <c r="B252" s="267" t="str">
        <f>VLOOKUP(A252,Adr!A:B,2,FALSE())</f>
        <v>Slovenský zväz Judo</v>
      </c>
      <c r="C252" s="268" t="s">
        <v>1589</v>
      </c>
      <c r="D252" s="269">
        <v>50000</v>
      </c>
      <c r="E252" s="270">
        <v>0</v>
      </c>
      <c r="F252" s="271" t="s">
        <v>381</v>
      </c>
      <c r="G252" s="268" t="s">
        <v>357</v>
      </c>
      <c r="H252" s="268" t="s">
        <v>1279</v>
      </c>
      <c r="I252" s="272" t="str">
        <f t="shared" si="15"/>
        <v>17308518d</v>
      </c>
      <c r="J252" s="273" t="str">
        <f t="shared" si="16"/>
        <v>17308518026 03</v>
      </c>
      <c r="K252" s="274"/>
      <c r="L252" s="273" t="str">
        <f t="shared" si="17"/>
        <v>17308518026 03B</v>
      </c>
      <c r="M252" s="274" t="str">
        <f t="shared" si="18"/>
        <v>Slovenský zväz JudodBFízeľ Márius</v>
      </c>
      <c r="N252" s="261" t="str">
        <f t="shared" si="19"/>
        <v>17308518dB</v>
      </c>
    </row>
    <row r="253" spans="1:14">
      <c r="A253" s="271" t="s">
        <v>1084</v>
      </c>
      <c r="B253" s="267" t="str">
        <f>VLOOKUP(A253,Adr!A:B,2,FALSE())</f>
        <v>Slovenský zväz Judo</v>
      </c>
      <c r="C253" s="280" t="s">
        <v>1590</v>
      </c>
      <c r="D253" s="281">
        <v>10000</v>
      </c>
      <c r="E253" s="276">
        <v>0</v>
      </c>
      <c r="F253" s="271" t="s">
        <v>381</v>
      </c>
      <c r="G253" s="268" t="s">
        <v>357</v>
      </c>
      <c r="H253" s="268" t="s">
        <v>1279</v>
      </c>
      <c r="I253" s="272" t="str">
        <f t="shared" si="15"/>
        <v>17308518d</v>
      </c>
      <c r="J253" s="273" t="str">
        <f t="shared" si="16"/>
        <v>17308518026 03</v>
      </c>
      <c r="K253" s="274"/>
      <c r="L253" s="273" t="str">
        <f t="shared" si="17"/>
        <v>17308518026 03B</v>
      </c>
      <c r="M253" s="274" t="str">
        <f t="shared" si="18"/>
        <v>Slovenský zväz JudodBFízeľová Ema</v>
      </c>
      <c r="N253" s="261" t="str">
        <f t="shared" si="19"/>
        <v>17308518dB</v>
      </c>
    </row>
    <row r="254" spans="1:14">
      <c r="A254" s="275" t="s">
        <v>1084</v>
      </c>
      <c r="B254" s="267" t="str">
        <f>VLOOKUP(A254,Adr!A:B,2,FALSE())</f>
        <v>Slovenský zväz Judo</v>
      </c>
      <c r="C254" s="277" t="s">
        <v>1591</v>
      </c>
      <c r="D254" s="278">
        <v>10000</v>
      </c>
      <c r="E254" s="270">
        <v>0</v>
      </c>
      <c r="F254" s="271" t="s">
        <v>381</v>
      </c>
      <c r="G254" s="268" t="s">
        <v>357</v>
      </c>
      <c r="H254" s="268" t="s">
        <v>1279</v>
      </c>
      <c r="I254" s="272" t="str">
        <f t="shared" si="15"/>
        <v>17308518d</v>
      </c>
      <c r="J254" s="273" t="str">
        <f t="shared" si="16"/>
        <v>17308518026 03</v>
      </c>
      <c r="K254" s="274"/>
      <c r="L254" s="273" t="str">
        <f t="shared" si="17"/>
        <v>17308518026 03B</v>
      </c>
      <c r="M254" s="274" t="str">
        <f t="shared" si="18"/>
        <v>Slovenský zväz JudodBKrížová Lili Kristína</v>
      </c>
      <c r="N254" s="261" t="str">
        <f t="shared" si="19"/>
        <v>17308518dB</v>
      </c>
    </row>
    <row r="255" spans="1:14">
      <c r="A255" s="238" t="s">
        <v>1084</v>
      </c>
      <c r="B255" s="267" t="str">
        <f>VLOOKUP(A255,Adr!A:B,2,FALSE())</f>
        <v>Slovenský zväz Judo</v>
      </c>
      <c r="C255" s="277" t="s">
        <v>1592</v>
      </c>
      <c r="D255" s="278">
        <v>15000</v>
      </c>
      <c r="E255" s="276">
        <v>0</v>
      </c>
      <c r="F255" s="271" t="s">
        <v>381</v>
      </c>
      <c r="G255" s="268" t="s">
        <v>357</v>
      </c>
      <c r="H255" s="268" t="s">
        <v>1279</v>
      </c>
      <c r="I255" s="272" t="str">
        <f t="shared" si="15"/>
        <v>17308518d</v>
      </c>
      <c r="J255" s="273" t="str">
        <f t="shared" si="16"/>
        <v>17308518026 03</v>
      </c>
      <c r="K255" s="274"/>
      <c r="L255" s="273" t="str">
        <f t="shared" si="17"/>
        <v>17308518026 03B</v>
      </c>
      <c r="M255" s="274" t="str">
        <f t="shared" si="18"/>
        <v>Slovenský zväz JudodBMaťašeje Benjamín</v>
      </c>
      <c r="N255" s="261" t="str">
        <f t="shared" si="19"/>
        <v>17308518dB</v>
      </c>
    </row>
    <row r="256" spans="1:14">
      <c r="A256" s="275" t="s">
        <v>1084</v>
      </c>
      <c r="B256" s="267" t="str">
        <f>VLOOKUP(A256,Adr!A:B,2,FALSE())</f>
        <v>Slovenský zväz Judo</v>
      </c>
      <c r="C256" s="277" t="s">
        <v>1593</v>
      </c>
      <c r="D256" s="278">
        <v>10000</v>
      </c>
      <c r="E256" s="270">
        <v>0</v>
      </c>
      <c r="F256" s="271" t="s">
        <v>381</v>
      </c>
      <c r="G256" s="268" t="s">
        <v>357</v>
      </c>
      <c r="H256" s="268" t="s">
        <v>1279</v>
      </c>
      <c r="I256" s="272" t="str">
        <f t="shared" si="15"/>
        <v>17308518d</v>
      </c>
      <c r="J256" s="273" t="str">
        <f t="shared" si="16"/>
        <v>17308518026 03</v>
      </c>
      <c r="K256" s="274"/>
      <c r="L256" s="273" t="str">
        <f t="shared" si="17"/>
        <v>17308518026 03B</v>
      </c>
      <c r="M256" s="274" t="str">
        <f t="shared" si="18"/>
        <v>Slovenský zväz JudodBScheffel Oliver</v>
      </c>
      <c r="N256" s="261" t="str">
        <f t="shared" si="19"/>
        <v>17308518dB</v>
      </c>
    </row>
    <row r="257" spans="1:14">
      <c r="A257" s="275" t="s">
        <v>1084</v>
      </c>
      <c r="B257" s="267" t="str">
        <f>VLOOKUP(A257,Adr!A:B,2,FALSE())</f>
        <v>Slovenský zväz Judo</v>
      </c>
      <c r="C257" s="277" t="s">
        <v>1594</v>
      </c>
      <c r="D257" s="278">
        <v>10000</v>
      </c>
      <c r="E257" s="276">
        <v>0</v>
      </c>
      <c r="F257" s="271" t="s">
        <v>381</v>
      </c>
      <c r="G257" s="268" t="s">
        <v>357</v>
      </c>
      <c r="H257" s="268" t="s">
        <v>1279</v>
      </c>
      <c r="I257" s="272" t="str">
        <f t="shared" si="15"/>
        <v>17308518d</v>
      </c>
      <c r="J257" s="273" t="str">
        <f t="shared" si="16"/>
        <v>17308518026 03</v>
      </c>
      <c r="K257" s="274"/>
      <c r="L257" s="273" t="str">
        <f t="shared" si="17"/>
        <v>17308518026 03B</v>
      </c>
      <c r="M257" s="274" t="str">
        <f t="shared" si="18"/>
        <v>Slovenský zväz JudodBTománková Patrícia</v>
      </c>
      <c r="N257" s="261" t="str">
        <f t="shared" si="19"/>
        <v>17308518dB</v>
      </c>
    </row>
    <row r="258" spans="1:14">
      <c r="A258" s="246" t="s">
        <v>1092</v>
      </c>
      <c r="B258" s="267" t="str">
        <f>VLOOKUP(A258,Adr!A:B,2,FALSE())</f>
        <v>Slovenský Zväz Karate</v>
      </c>
      <c r="C258" s="268" t="s">
        <v>1595</v>
      </c>
      <c r="D258" s="269">
        <v>990114</v>
      </c>
      <c r="E258" s="270">
        <v>0</v>
      </c>
      <c r="F258" s="271" t="s">
        <v>375</v>
      </c>
      <c r="G258" s="268" t="s">
        <v>355</v>
      </c>
      <c r="H258" s="268" t="s">
        <v>1279</v>
      </c>
      <c r="I258" s="272" t="str">
        <f t="shared" ref="I258:I321" si="20">A258&amp;F258</f>
        <v>30811571a</v>
      </c>
      <c r="J258" s="273" t="str">
        <f t="shared" ref="J258:J321" si="21">A258&amp;G258</f>
        <v>30811571026 02</v>
      </c>
      <c r="K258" s="274" t="s">
        <v>1596</v>
      </c>
      <c r="L258" s="273" t="str">
        <f t="shared" ref="L258:L321" si="22">A258&amp;G258&amp;H258</f>
        <v>30811571026 02B</v>
      </c>
      <c r="M258" s="274" t="str">
        <f t="shared" ref="M258:M321" si="23">B258&amp;F258&amp;H258&amp;C258</f>
        <v>Slovenský Zväz KarateaBkarate - bežné transfery</v>
      </c>
      <c r="N258" s="261" t="str">
        <f t="shared" ref="N258:N321" si="24">+I258&amp;H258</f>
        <v>30811571aB</v>
      </c>
    </row>
    <row r="259" spans="1:14">
      <c r="A259" s="238" t="s">
        <v>1092</v>
      </c>
      <c r="B259" s="267" t="str">
        <f>VLOOKUP(A259,Adr!A:B,2,FALSE())</f>
        <v>Slovenský Zväz Karate</v>
      </c>
      <c r="C259" s="277" t="s">
        <v>1597</v>
      </c>
      <c r="D259" s="269">
        <v>30000</v>
      </c>
      <c r="E259" s="276">
        <v>0</v>
      </c>
      <c r="F259" s="271" t="s">
        <v>375</v>
      </c>
      <c r="G259" s="268" t="s">
        <v>355</v>
      </c>
      <c r="H259" s="268" t="s">
        <v>1321</v>
      </c>
      <c r="I259" s="272" t="str">
        <f t="shared" si="20"/>
        <v>30811571a</v>
      </c>
      <c r="J259" s="273" t="str">
        <f t="shared" si="21"/>
        <v>30811571026 02</v>
      </c>
      <c r="K259" s="274" t="s">
        <v>1596</v>
      </c>
      <c r="L259" s="273" t="str">
        <f t="shared" si="22"/>
        <v>30811571026 02K</v>
      </c>
      <c r="M259" s="274" t="str">
        <f t="shared" si="23"/>
        <v>Slovenský Zväz KarateaKkarate - kapitálové transfery</v>
      </c>
      <c r="N259" s="261" t="str">
        <f t="shared" si="24"/>
        <v>30811571aK</v>
      </c>
    </row>
    <row r="260" spans="1:14">
      <c r="A260" s="271" t="s">
        <v>1092</v>
      </c>
      <c r="B260" s="267" t="str">
        <f>VLOOKUP(A260,Adr!A:B,2,FALSE())</f>
        <v>Slovenský Zväz Karate</v>
      </c>
      <c r="C260" s="268" t="s">
        <v>1598</v>
      </c>
      <c r="D260" s="269">
        <v>8826</v>
      </c>
      <c r="E260" s="270">
        <v>0</v>
      </c>
      <c r="F260" s="271" t="s">
        <v>379</v>
      </c>
      <c r="G260" s="268" t="s">
        <v>357</v>
      </c>
      <c r="H260" s="268" t="s">
        <v>1279</v>
      </c>
      <c r="I260" s="272" t="str">
        <f t="shared" si="20"/>
        <v>30811571c</v>
      </c>
      <c r="J260" s="273" t="str">
        <f t="shared" si="21"/>
        <v>30811571026 03</v>
      </c>
      <c r="K260" s="274"/>
      <c r="L260" s="273" t="str">
        <f t="shared" si="22"/>
        <v>30811571026 03B</v>
      </c>
      <c r="M260" s="274" t="str">
        <f t="shared" si="23"/>
        <v>Slovenský Zväz KaratecBzabezpečenie a rozvoj športu karate zdravotne postihnutých športovcov</v>
      </c>
      <c r="N260" s="261" t="str">
        <f t="shared" si="24"/>
        <v>30811571cB</v>
      </c>
    </row>
    <row r="261" spans="1:14">
      <c r="A261" s="275" t="s">
        <v>1092</v>
      </c>
      <c r="B261" s="267" t="str">
        <f>VLOOKUP(A261,Adr!A:B,2,FALSE())</f>
        <v>Slovenský Zväz Karate</v>
      </c>
      <c r="C261" s="277" t="s">
        <v>1599</v>
      </c>
      <c r="D261" s="278">
        <v>30000</v>
      </c>
      <c r="E261" s="276">
        <v>0</v>
      </c>
      <c r="F261" s="271" t="s">
        <v>381</v>
      </c>
      <c r="G261" s="268" t="s">
        <v>357</v>
      </c>
      <c r="H261" s="268" t="s">
        <v>1279</v>
      </c>
      <c r="I261" s="272" t="str">
        <f t="shared" si="20"/>
        <v>30811571d</v>
      </c>
      <c r="J261" s="273" t="str">
        <f t="shared" si="21"/>
        <v>30811571026 03</v>
      </c>
      <c r="K261" s="274"/>
      <c r="L261" s="273" t="str">
        <f t="shared" si="22"/>
        <v>30811571026 03B</v>
      </c>
      <c r="M261" s="274" t="str">
        <f t="shared" si="23"/>
        <v>Slovenský Zväz KaratedBBakoš Suchánková Ingrida</v>
      </c>
      <c r="N261" s="261" t="str">
        <f t="shared" si="24"/>
        <v>30811571dB</v>
      </c>
    </row>
    <row r="262" spans="1:14">
      <c r="A262" s="271" t="s">
        <v>1099</v>
      </c>
      <c r="B262" s="267" t="str">
        <f>VLOOKUP(A262,Adr!A:B,2,FALSE())</f>
        <v>Slovenský zväz kickboxu</v>
      </c>
      <c r="C262" s="280" t="s">
        <v>1600</v>
      </c>
      <c r="D262" s="281">
        <v>155213</v>
      </c>
      <c r="E262" s="270">
        <v>0</v>
      </c>
      <c r="F262" s="271" t="s">
        <v>375</v>
      </c>
      <c r="G262" s="268" t="s">
        <v>355</v>
      </c>
      <c r="H262" s="268" t="s">
        <v>1279</v>
      </c>
      <c r="I262" s="272" t="str">
        <f t="shared" si="20"/>
        <v>31119247a</v>
      </c>
      <c r="J262" s="273" t="str">
        <f t="shared" si="21"/>
        <v>31119247026 02</v>
      </c>
      <c r="K262" s="274" t="s">
        <v>1601</v>
      </c>
      <c r="L262" s="273" t="str">
        <f t="shared" si="22"/>
        <v>31119247026 02B</v>
      </c>
      <c r="M262" s="274" t="str">
        <f t="shared" si="23"/>
        <v>Slovenský zväz kickboxuaBkickbox - bežné transfery</v>
      </c>
      <c r="N262" s="261" t="str">
        <f t="shared" si="24"/>
        <v>31119247aB</v>
      </c>
    </row>
    <row r="263" spans="1:14">
      <c r="A263" s="275" t="s">
        <v>1099</v>
      </c>
      <c r="B263" s="267" t="str">
        <f>VLOOKUP(A263,Adr!A:B,2,FALSE())</f>
        <v>Slovenský zväz kickboxu</v>
      </c>
      <c r="C263" s="277" t="s">
        <v>1602</v>
      </c>
      <c r="D263" s="278">
        <v>20000</v>
      </c>
      <c r="E263" s="276">
        <v>0</v>
      </c>
      <c r="F263" s="271" t="s">
        <v>381</v>
      </c>
      <c r="G263" s="268" t="s">
        <v>357</v>
      </c>
      <c r="H263" s="268" t="s">
        <v>1279</v>
      </c>
      <c r="I263" s="272" t="str">
        <f t="shared" si="20"/>
        <v>31119247d</v>
      </c>
      <c r="J263" s="273" t="str">
        <f t="shared" si="21"/>
        <v>31119247026 03</v>
      </c>
      <c r="K263" s="274"/>
      <c r="L263" s="273" t="str">
        <f t="shared" si="22"/>
        <v>31119247026 03B</v>
      </c>
      <c r="M263" s="274" t="str">
        <f t="shared" si="23"/>
        <v>Slovenský zväz kickboxudBCmárová Lucia</v>
      </c>
      <c r="N263" s="261" t="str">
        <f t="shared" si="24"/>
        <v>31119247dB</v>
      </c>
    </row>
    <row r="264" spans="1:14">
      <c r="A264" s="275" t="s">
        <v>1099</v>
      </c>
      <c r="B264" s="267" t="str">
        <f>VLOOKUP(A264,Adr!A:B,2,FALSE())</f>
        <v>Slovenský zväz kickboxu</v>
      </c>
      <c r="C264" s="277" t="s">
        <v>1603</v>
      </c>
      <c r="D264" s="278">
        <v>30000</v>
      </c>
      <c r="E264" s="270">
        <v>0</v>
      </c>
      <c r="F264" s="271" t="s">
        <v>381</v>
      </c>
      <c r="G264" s="268" t="s">
        <v>357</v>
      </c>
      <c r="H264" s="268" t="s">
        <v>1279</v>
      </c>
      <c r="I264" s="272" t="str">
        <f t="shared" si="20"/>
        <v>31119247d</v>
      </c>
      <c r="J264" s="273" t="str">
        <f t="shared" si="21"/>
        <v>31119247026 03</v>
      </c>
      <c r="K264" s="274"/>
      <c r="L264" s="273" t="str">
        <f t="shared" si="22"/>
        <v>31119247026 03B</v>
      </c>
      <c r="M264" s="274" t="str">
        <f t="shared" si="23"/>
        <v>Slovenský zväz kickboxudBTessier Lucia</v>
      </c>
      <c r="N264" s="261" t="str">
        <f t="shared" si="24"/>
        <v>31119247dB</v>
      </c>
    </row>
    <row r="265" spans="1:14">
      <c r="A265" s="271" t="s">
        <v>1106</v>
      </c>
      <c r="B265" s="267" t="str">
        <f>VLOOKUP(A265,Adr!A:B,2,FALSE())</f>
        <v>Slovenský zväz ľadového hokeja</v>
      </c>
      <c r="C265" s="280" t="s">
        <v>1604</v>
      </c>
      <c r="D265" s="281">
        <v>10163816</v>
      </c>
      <c r="E265" s="276">
        <v>0</v>
      </c>
      <c r="F265" s="271" t="s">
        <v>375</v>
      </c>
      <c r="G265" s="268" t="s">
        <v>355</v>
      </c>
      <c r="H265" s="268" t="s">
        <v>1279</v>
      </c>
      <c r="I265" s="272" t="str">
        <f t="shared" si="20"/>
        <v>30845386a</v>
      </c>
      <c r="J265" s="273" t="str">
        <f t="shared" si="21"/>
        <v>30845386026 02</v>
      </c>
      <c r="K265" s="274" t="s">
        <v>1605</v>
      </c>
      <c r="L265" s="273" t="str">
        <f t="shared" si="22"/>
        <v>30845386026 02B</v>
      </c>
      <c r="M265" s="274" t="str">
        <f t="shared" si="23"/>
        <v>Slovenský zväz ľadového hokejaaBľadový hokej - bežné transfery</v>
      </c>
      <c r="N265" s="261" t="str">
        <f t="shared" si="24"/>
        <v>30845386aB</v>
      </c>
    </row>
    <row r="266" spans="1:14">
      <c r="A266" s="271" t="s">
        <v>1106</v>
      </c>
      <c r="B266" s="267" t="str">
        <f>VLOOKUP(A266,Adr!A:B,2,FALSE())</f>
        <v>Slovenský zväz ľadového hokeja</v>
      </c>
      <c r="C266" s="277" t="s">
        <v>1606</v>
      </c>
      <c r="D266" s="278">
        <v>100000</v>
      </c>
      <c r="E266" s="270">
        <v>0</v>
      </c>
      <c r="F266" s="271" t="s">
        <v>375</v>
      </c>
      <c r="G266" s="268" t="s">
        <v>355</v>
      </c>
      <c r="H266" s="268" t="s">
        <v>1321</v>
      </c>
      <c r="I266" s="272" t="str">
        <f t="shared" si="20"/>
        <v>30845386a</v>
      </c>
      <c r="J266" s="273" t="str">
        <f t="shared" si="21"/>
        <v>30845386026 02</v>
      </c>
      <c r="K266" s="274" t="s">
        <v>1605</v>
      </c>
      <c r="L266" s="273" t="str">
        <f t="shared" si="22"/>
        <v>30845386026 02K</v>
      </c>
      <c r="M266" s="274" t="str">
        <f t="shared" si="23"/>
        <v>Slovenský zväz ľadového hokejaaKľadový hokej - kapitálové transfery</v>
      </c>
      <c r="N266" s="261" t="str">
        <f t="shared" si="24"/>
        <v>30845386aK</v>
      </c>
    </row>
    <row r="267" spans="1:14">
      <c r="A267" s="238" t="s">
        <v>1114</v>
      </c>
      <c r="B267" s="267" t="str">
        <f>VLOOKUP(A267,Adr!A:B,2,FALSE())</f>
        <v>Slovenský zväz moderného päťboja</v>
      </c>
      <c r="C267" s="277" t="s">
        <v>1607</v>
      </c>
      <c r="D267" s="278">
        <v>110977</v>
      </c>
      <c r="E267" s="276">
        <v>0</v>
      </c>
      <c r="F267" s="271" t="s">
        <v>375</v>
      </c>
      <c r="G267" s="268" t="s">
        <v>355</v>
      </c>
      <c r="H267" s="268" t="s">
        <v>1279</v>
      </c>
      <c r="I267" s="272" t="str">
        <f t="shared" si="20"/>
        <v>30788714a</v>
      </c>
      <c r="J267" s="273" t="str">
        <f t="shared" si="21"/>
        <v>30788714026 02</v>
      </c>
      <c r="K267" s="274" t="s">
        <v>1608</v>
      </c>
      <c r="L267" s="273" t="str">
        <f t="shared" si="22"/>
        <v>30788714026 02B</v>
      </c>
      <c r="M267" s="274" t="str">
        <f t="shared" si="23"/>
        <v>Slovenský zväz moderného päťbojaaBmoderný päťboj - bežné transfery</v>
      </c>
      <c r="N267" s="261" t="str">
        <f t="shared" si="24"/>
        <v>30788714aB</v>
      </c>
    </row>
    <row r="268" spans="1:14">
      <c r="A268" s="238" t="s">
        <v>1121</v>
      </c>
      <c r="B268" s="267" t="str">
        <f>VLOOKUP(A268,Adr!A:B,2,FALSE())</f>
        <v>Slovenský zväz orientačných športov</v>
      </c>
      <c r="C268" s="277" t="s">
        <v>1609</v>
      </c>
      <c r="D268" s="278">
        <v>54404</v>
      </c>
      <c r="E268" s="270">
        <v>0</v>
      </c>
      <c r="F268" s="271" t="s">
        <v>375</v>
      </c>
      <c r="G268" s="268" t="s">
        <v>355</v>
      </c>
      <c r="H268" s="268" t="s">
        <v>1279</v>
      </c>
      <c r="I268" s="272" t="str">
        <f t="shared" si="20"/>
        <v>30806518a</v>
      </c>
      <c r="J268" s="273" t="str">
        <f t="shared" si="21"/>
        <v>30806518026 02</v>
      </c>
      <c r="K268" s="274" t="s">
        <v>1610</v>
      </c>
      <c r="L268" s="273" t="str">
        <f t="shared" si="22"/>
        <v>30806518026 02B</v>
      </c>
      <c r="M268" s="274" t="str">
        <f t="shared" si="23"/>
        <v>Slovenský zväz orientačných športovaBorientačné športy - bežné transfery</v>
      </c>
      <c r="N268" s="261" t="str">
        <f t="shared" si="24"/>
        <v>30806518aB</v>
      </c>
    </row>
    <row r="269" spans="1:14">
      <c r="A269" s="279" t="s">
        <v>1128</v>
      </c>
      <c r="B269" s="267" t="str">
        <f>VLOOKUP(A269,Adr!A:B,2,FALSE())</f>
        <v>Slovenský zväz pozemného hokeja</v>
      </c>
      <c r="C269" s="277" t="s">
        <v>1611</v>
      </c>
      <c r="D269" s="278">
        <v>142786</v>
      </c>
      <c r="E269" s="276">
        <v>0</v>
      </c>
      <c r="F269" s="271" t="s">
        <v>375</v>
      </c>
      <c r="G269" s="268" t="s">
        <v>355</v>
      </c>
      <c r="H269" s="268" t="s">
        <v>1279</v>
      </c>
      <c r="I269" s="272" t="str">
        <f t="shared" si="20"/>
        <v>31751075a</v>
      </c>
      <c r="J269" s="273" t="str">
        <f t="shared" si="21"/>
        <v>31751075026 02</v>
      </c>
      <c r="K269" s="274" t="s">
        <v>1612</v>
      </c>
      <c r="L269" s="273" t="str">
        <f t="shared" si="22"/>
        <v>31751075026 02B</v>
      </c>
      <c r="M269" s="274" t="str">
        <f t="shared" si="23"/>
        <v>Slovenský zväz pozemného hokejaaBpozemný hokej - bežné transfery</v>
      </c>
      <c r="N269" s="261" t="str">
        <f t="shared" si="24"/>
        <v>31751075aB</v>
      </c>
    </row>
    <row r="270" spans="1:14">
      <c r="A270" s="279" t="s">
        <v>1128</v>
      </c>
      <c r="B270" s="267" t="str">
        <f>VLOOKUP(A270,Adr!A:B,2,FALSE())</f>
        <v>Slovenský zväz pozemného hokeja</v>
      </c>
      <c r="C270" s="277" t="s">
        <v>1613</v>
      </c>
      <c r="D270" s="278">
        <v>10000</v>
      </c>
      <c r="E270" s="270">
        <v>0</v>
      </c>
      <c r="F270" s="271" t="s">
        <v>375</v>
      </c>
      <c r="G270" s="268" t="s">
        <v>355</v>
      </c>
      <c r="H270" s="268" t="s">
        <v>1321</v>
      </c>
      <c r="I270" s="272" t="str">
        <f t="shared" si="20"/>
        <v>31751075a</v>
      </c>
      <c r="J270" s="273" t="str">
        <f t="shared" si="21"/>
        <v>31751075026 02</v>
      </c>
      <c r="K270" s="274" t="s">
        <v>1612</v>
      </c>
      <c r="L270" s="273" t="str">
        <f t="shared" si="22"/>
        <v>31751075026 02K</v>
      </c>
      <c r="M270" s="274" t="str">
        <f t="shared" si="23"/>
        <v>Slovenský zväz pozemného hokejaaKpozemný hokej - kapitálové transfery</v>
      </c>
      <c r="N270" s="261" t="str">
        <f t="shared" si="24"/>
        <v>31751075aK</v>
      </c>
    </row>
    <row r="271" spans="1:14">
      <c r="A271" s="279" t="s">
        <v>1136</v>
      </c>
      <c r="B271" s="267" t="str">
        <f>VLOOKUP(A271,Adr!A:B,2,FALSE())</f>
        <v>Slovenský zväz psích záprahov</v>
      </c>
      <c r="C271" s="277" t="s">
        <v>1614</v>
      </c>
      <c r="D271" s="278">
        <v>39107</v>
      </c>
      <c r="E271" s="276">
        <v>0</v>
      </c>
      <c r="F271" s="271" t="s">
        <v>375</v>
      </c>
      <c r="G271" s="268" t="s">
        <v>355</v>
      </c>
      <c r="H271" s="268" t="s">
        <v>1279</v>
      </c>
      <c r="I271" s="272" t="str">
        <f t="shared" si="20"/>
        <v>37818058a</v>
      </c>
      <c r="J271" s="273" t="str">
        <f t="shared" si="21"/>
        <v>37818058026 02</v>
      </c>
      <c r="K271" s="274" t="s">
        <v>1615</v>
      </c>
      <c r="L271" s="273" t="str">
        <f t="shared" si="22"/>
        <v>37818058026 02B</v>
      </c>
      <c r="M271" s="274" t="str">
        <f t="shared" si="23"/>
        <v>Slovenský zväz psích záprahovaBpsie záprahy - bežné transfery</v>
      </c>
      <c r="N271" s="261" t="str">
        <f t="shared" si="24"/>
        <v>37818058aB</v>
      </c>
    </row>
    <row r="272" spans="1:14">
      <c r="A272" s="279" t="s">
        <v>1146</v>
      </c>
      <c r="B272" s="267" t="str">
        <f>VLOOKUP(A272,Adr!A:B,2,FALSE())</f>
        <v>Slovenský zväz rybolovnej techniky</v>
      </c>
      <c r="C272" s="277" t="s">
        <v>1616</v>
      </c>
      <c r="D272" s="278">
        <v>78041</v>
      </c>
      <c r="E272" s="270">
        <v>0</v>
      </c>
      <c r="F272" s="271" t="s">
        <v>375</v>
      </c>
      <c r="G272" s="268" t="s">
        <v>355</v>
      </c>
      <c r="H272" s="268" t="s">
        <v>1279</v>
      </c>
      <c r="I272" s="272" t="str">
        <f t="shared" si="20"/>
        <v>31871526a</v>
      </c>
      <c r="J272" s="273" t="str">
        <f t="shared" si="21"/>
        <v>31871526026 02</v>
      </c>
      <c r="K272" s="274" t="s">
        <v>1617</v>
      </c>
      <c r="L272" s="273" t="str">
        <f t="shared" si="22"/>
        <v>31871526026 02B</v>
      </c>
      <c r="M272" s="274" t="str">
        <f t="shared" si="23"/>
        <v>Slovenský zväz rybolovnej technikyaBrybolovná technika - bežné transfery</v>
      </c>
      <c r="N272" s="261" t="str">
        <f t="shared" si="24"/>
        <v>31871526aB</v>
      </c>
    </row>
    <row r="273" spans="1:14">
      <c r="A273" s="279" t="s">
        <v>1154</v>
      </c>
      <c r="B273" s="267" t="str">
        <f>VLOOKUP(A273,Adr!A:B,2,FALSE())</f>
        <v>Slovenský zväz sánkarov</v>
      </c>
      <c r="C273" s="277" t="s">
        <v>1618</v>
      </c>
      <c r="D273" s="278">
        <v>128823</v>
      </c>
      <c r="E273" s="276">
        <v>0</v>
      </c>
      <c r="F273" s="271" t="s">
        <v>375</v>
      </c>
      <c r="G273" s="268" t="s">
        <v>355</v>
      </c>
      <c r="H273" s="268" t="s">
        <v>1279</v>
      </c>
      <c r="I273" s="272" t="str">
        <f t="shared" si="20"/>
        <v>31989373a</v>
      </c>
      <c r="J273" s="273" t="str">
        <f t="shared" si="21"/>
        <v>31989373026 02</v>
      </c>
      <c r="K273" s="274" t="s">
        <v>1619</v>
      </c>
      <c r="L273" s="273" t="str">
        <f t="shared" si="22"/>
        <v>31989373026 02B</v>
      </c>
      <c r="M273" s="274" t="str">
        <f t="shared" si="23"/>
        <v>Slovenský zväz sánkarovaBsánkovanie - bežné transfery</v>
      </c>
      <c r="N273" s="261" t="str">
        <f t="shared" si="24"/>
        <v>31989373aB</v>
      </c>
    </row>
    <row r="274" spans="1:14">
      <c r="A274" s="279" t="s">
        <v>1154</v>
      </c>
      <c r="B274" s="267" t="str">
        <f>VLOOKUP(A274,Adr!A:B,2,FALSE())</f>
        <v>Slovenský zväz sánkarov</v>
      </c>
      <c r="C274" s="277" t="s">
        <v>1620</v>
      </c>
      <c r="D274" s="278">
        <v>3200</v>
      </c>
      <c r="E274" s="270">
        <v>0</v>
      </c>
      <c r="F274" s="271" t="s">
        <v>375</v>
      </c>
      <c r="G274" s="268" t="s">
        <v>355</v>
      </c>
      <c r="H274" s="268" t="s">
        <v>1279</v>
      </c>
      <c r="I274" s="272" t="str">
        <f t="shared" si="20"/>
        <v>31989373a</v>
      </c>
      <c r="J274" s="273" t="str">
        <f t="shared" si="21"/>
        <v>31989373026 02</v>
      </c>
      <c r="K274" s="274" t="s">
        <v>1619</v>
      </c>
      <c r="L274" s="273" t="str">
        <f t="shared" si="22"/>
        <v>31989373026 02B</v>
      </c>
      <c r="M274" s="274" t="str">
        <f t="shared" si="23"/>
        <v>Slovenský zväz sánkarovaBsánkovanie - kapitálové transfery</v>
      </c>
      <c r="N274" s="261" t="str">
        <f t="shared" si="24"/>
        <v>31989373aB</v>
      </c>
    </row>
    <row r="275" spans="1:14">
      <c r="A275" s="238" t="s">
        <v>1163</v>
      </c>
      <c r="B275" s="267" t="str">
        <f>VLOOKUP(A275,Adr!A:B,2,FALSE())</f>
        <v>Slovenský zväz športovcov s mentálnym postihnutím</v>
      </c>
      <c r="C275" s="268" t="s">
        <v>1278</v>
      </c>
      <c r="D275" s="269">
        <v>10384</v>
      </c>
      <c r="E275" s="276">
        <v>0</v>
      </c>
      <c r="F275" s="271" t="s">
        <v>379</v>
      </c>
      <c r="G275" s="268" t="s">
        <v>357</v>
      </c>
      <c r="H275" s="268" t="s">
        <v>1279</v>
      </c>
      <c r="I275" s="272" t="str">
        <f t="shared" si="20"/>
        <v>17326087c</v>
      </c>
      <c r="J275" s="273" t="str">
        <f t="shared" si="21"/>
        <v>17326087026 03</v>
      </c>
      <c r="K275" s="274"/>
      <c r="L275" s="273" t="str">
        <f t="shared" si="22"/>
        <v>17326087026 03B</v>
      </c>
      <c r="M275" s="274" t="str">
        <f t="shared" si="23"/>
        <v>Slovenský zväz športovcov s mentálnym postihnutímcBzabezpečenie činnosti a úloh v roku 2025</v>
      </c>
      <c r="N275" s="261" t="str">
        <f t="shared" si="24"/>
        <v>17326087cB</v>
      </c>
    </row>
    <row r="276" spans="1:14">
      <c r="A276" s="279" t="s">
        <v>1171</v>
      </c>
      <c r="B276" s="267" t="str">
        <f>VLOOKUP(A276,Adr!A:B,2,FALSE())</f>
        <v>Slovenský zväz športového ju-jitsu</v>
      </c>
      <c r="C276" s="277" t="s">
        <v>1621</v>
      </c>
      <c r="D276" s="278">
        <v>31581</v>
      </c>
      <c r="E276" s="270">
        <v>0</v>
      </c>
      <c r="F276" s="271" t="s">
        <v>375</v>
      </c>
      <c r="G276" s="268" t="s">
        <v>355</v>
      </c>
      <c r="H276" s="268" t="s">
        <v>1279</v>
      </c>
      <c r="I276" s="272" t="str">
        <f t="shared" si="20"/>
        <v>42219922a</v>
      </c>
      <c r="J276" s="273" t="str">
        <f t="shared" si="21"/>
        <v>42219922026 02</v>
      </c>
      <c r="K276" s="274" t="s">
        <v>1622</v>
      </c>
      <c r="L276" s="273" t="str">
        <f t="shared" si="22"/>
        <v>42219922026 02B</v>
      </c>
      <c r="M276" s="274" t="str">
        <f t="shared" si="23"/>
        <v>Slovenský zväz športového ju-jitsuaBju-jitsu - bežné transfery</v>
      </c>
      <c r="N276" s="261" t="str">
        <f t="shared" si="24"/>
        <v>42219922aB</v>
      </c>
    </row>
    <row r="277" spans="1:14">
      <c r="A277" s="279" t="s">
        <v>1180</v>
      </c>
      <c r="B277" s="267" t="str">
        <f>VLOOKUP(A277,Adr!A:B,2,FALSE())</f>
        <v>Slovenský zväz športového rybolovu</v>
      </c>
      <c r="C277" s="277" t="s">
        <v>1623</v>
      </c>
      <c r="D277" s="278">
        <v>145435</v>
      </c>
      <c r="E277" s="276">
        <v>0</v>
      </c>
      <c r="F277" s="271" t="s">
        <v>375</v>
      </c>
      <c r="G277" s="268" t="s">
        <v>355</v>
      </c>
      <c r="H277" s="268" t="s">
        <v>1279</v>
      </c>
      <c r="I277" s="272" t="str">
        <f t="shared" si="20"/>
        <v>51118831a</v>
      </c>
      <c r="J277" s="273" t="str">
        <f t="shared" si="21"/>
        <v>51118831026 02</v>
      </c>
      <c r="K277" s="274" t="s">
        <v>1624</v>
      </c>
      <c r="L277" s="273" t="str">
        <f t="shared" si="22"/>
        <v>51118831026 02B</v>
      </c>
      <c r="M277" s="274" t="str">
        <f t="shared" si="23"/>
        <v>Slovenský zväz športového rybolovuaBšportové rybárstvo - bežné transfery</v>
      </c>
      <c r="N277" s="261" t="str">
        <f t="shared" si="24"/>
        <v>51118831aB</v>
      </c>
    </row>
    <row r="278" spans="1:14">
      <c r="A278" s="275" t="s">
        <v>1188</v>
      </c>
      <c r="B278" s="267" t="str">
        <f>VLOOKUP(A278,Adr!A:B,2,FALSE())</f>
        <v>Slovenský zväz tanečných športov</v>
      </c>
      <c r="C278" s="277" t="s">
        <v>1625</v>
      </c>
      <c r="D278" s="278">
        <v>619130</v>
      </c>
      <c r="E278" s="270">
        <v>0</v>
      </c>
      <c r="F278" s="271" t="s">
        <v>375</v>
      </c>
      <c r="G278" s="268" t="s">
        <v>355</v>
      </c>
      <c r="H278" s="268" t="s">
        <v>1279</v>
      </c>
      <c r="I278" s="272" t="str">
        <f t="shared" si="20"/>
        <v>00684767a</v>
      </c>
      <c r="J278" s="273" t="str">
        <f t="shared" si="21"/>
        <v>00684767026 02</v>
      </c>
      <c r="K278" s="274" t="s">
        <v>1626</v>
      </c>
      <c r="L278" s="273" t="str">
        <f t="shared" si="22"/>
        <v>00684767026 02B</v>
      </c>
      <c r="M278" s="274" t="str">
        <f t="shared" si="23"/>
        <v>Slovenský zväz tanečných športovaBtanečný šport - bežné transfery</v>
      </c>
      <c r="N278" s="261" t="str">
        <f t="shared" si="24"/>
        <v>00684767aB</v>
      </c>
    </row>
    <row r="279" spans="1:14">
      <c r="A279" s="238" t="s">
        <v>1194</v>
      </c>
      <c r="B279" s="267" t="str">
        <f>VLOOKUP(A279,Adr!A:B,2,FALSE())</f>
        <v>Slovenský zväz telesne postihnutých športovcov</v>
      </c>
      <c r="C279" s="277" t="s">
        <v>1627</v>
      </c>
      <c r="D279" s="278">
        <v>522311</v>
      </c>
      <c r="E279" s="276">
        <v>0</v>
      </c>
      <c r="F279" s="271" t="s">
        <v>379</v>
      </c>
      <c r="G279" s="268" t="s">
        <v>357</v>
      </c>
      <c r="H279" s="268" t="s">
        <v>1279</v>
      </c>
      <c r="I279" s="272" t="str">
        <f t="shared" si="20"/>
        <v>22665234c</v>
      </c>
      <c r="J279" s="273" t="str">
        <f t="shared" si="21"/>
        <v>22665234026 03</v>
      </c>
      <c r="K279" s="274"/>
      <c r="L279" s="273" t="str">
        <f t="shared" si="22"/>
        <v>22665234026 03B</v>
      </c>
      <c r="M279" s="274" t="str">
        <f t="shared" si="23"/>
        <v>Slovenský zväz telesne postihnutých športovcovcBzabezpečenie činnosti a úloh SZTPŠ v roku 2025</v>
      </c>
      <c r="N279" s="261" t="str">
        <f t="shared" si="24"/>
        <v>22665234cB</v>
      </c>
    </row>
    <row r="280" spans="1:14">
      <c r="A280" s="275" t="s">
        <v>1194</v>
      </c>
      <c r="B280" s="267" t="str">
        <f>VLOOKUP(A280,Adr!A:B,2,FALSE())</f>
        <v>Slovenský zväz telesne postihnutých športovcov</v>
      </c>
      <c r="C280" s="277" t="s">
        <v>1628</v>
      </c>
      <c r="D280" s="278">
        <v>10000</v>
      </c>
      <c r="E280" s="270">
        <v>0</v>
      </c>
      <c r="F280" s="271" t="s">
        <v>381</v>
      </c>
      <c r="G280" s="268" t="s">
        <v>357</v>
      </c>
      <c r="H280" s="268" t="s">
        <v>1279</v>
      </c>
      <c r="I280" s="272" t="str">
        <f t="shared" si="20"/>
        <v>22665234d</v>
      </c>
      <c r="J280" s="273" t="str">
        <f t="shared" si="21"/>
        <v>22665234026 03</v>
      </c>
      <c r="K280" s="274"/>
      <c r="L280" s="273" t="str">
        <f t="shared" si="22"/>
        <v>22665234026 03B</v>
      </c>
      <c r="M280" s="274" t="str">
        <f t="shared" si="23"/>
        <v>Slovenský zväz telesne postihnutých športovcovdBCsejtey Richard</v>
      </c>
      <c r="N280" s="261" t="str">
        <f t="shared" si="24"/>
        <v>22665234dB</v>
      </c>
    </row>
    <row r="281" spans="1:14">
      <c r="A281" s="275" t="s">
        <v>1194</v>
      </c>
      <c r="B281" s="267" t="str">
        <f>VLOOKUP(A281,Adr!A:B,2,FALSE())</f>
        <v>Slovenský zväz telesne postihnutých športovcov</v>
      </c>
      <c r="C281" s="277" t="s">
        <v>1629</v>
      </c>
      <c r="D281" s="278">
        <v>10000</v>
      </c>
      <c r="E281" s="276">
        <v>0</v>
      </c>
      <c r="F281" s="271" t="s">
        <v>381</v>
      </c>
      <c r="G281" s="268" t="s">
        <v>357</v>
      </c>
      <c r="H281" s="268" t="s">
        <v>1279</v>
      </c>
      <c r="I281" s="272" t="str">
        <f t="shared" si="20"/>
        <v>22665234d</v>
      </c>
      <c r="J281" s="273" t="str">
        <f t="shared" si="21"/>
        <v>22665234026 03</v>
      </c>
      <c r="K281" s="274"/>
      <c r="L281" s="273" t="str">
        <f t="shared" si="22"/>
        <v>22665234026 03B</v>
      </c>
      <c r="M281" s="274" t="str">
        <f t="shared" si="23"/>
        <v>Slovenský zväz telesne postihnutých športovcovdBDorič Martin</v>
      </c>
      <c r="N281" s="261" t="str">
        <f t="shared" si="24"/>
        <v>22665234dB</v>
      </c>
    </row>
    <row r="282" spans="1:14">
      <c r="A282" s="275" t="s">
        <v>1194</v>
      </c>
      <c r="B282" s="267" t="str">
        <f>VLOOKUP(A282,Adr!A:B,2,FALSE())</f>
        <v>Slovenský zväz telesne postihnutých športovcov</v>
      </c>
      <c r="C282" s="280" t="s">
        <v>1630</v>
      </c>
      <c r="D282" s="278">
        <v>20000</v>
      </c>
      <c r="E282" s="270">
        <v>0</v>
      </c>
      <c r="F282" s="271" t="s">
        <v>381</v>
      </c>
      <c r="G282" s="268" t="s">
        <v>357</v>
      </c>
      <c r="H282" s="268" t="s">
        <v>1279</v>
      </c>
      <c r="I282" s="272" t="str">
        <f t="shared" si="20"/>
        <v>22665234d</v>
      </c>
      <c r="J282" s="273" t="str">
        <f t="shared" si="21"/>
        <v>22665234026 03</v>
      </c>
      <c r="K282" s="274"/>
      <c r="L282" s="273" t="str">
        <f t="shared" si="22"/>
        <v>22665234026 03B</v>
      </c>
      <c r="M282" s="274" t="str">
        <f t="shared" si="23"/>
        <v>Slovenský zväz telesne postihnutých športovcovdBdružstvo - boccia (BC1-2)</v>
      </c>
      <c r="N282" s="261" t="str">
        <f t="shared" si="24"/>
        <v>22665234dB</v>
      </c>
    </row>
    <row r="283" spans="1:14">
      <c r="A283" s="238" t="s">
        <v>1194</v>
      </c>
      <c r="B283" s="267" t="str">
        <f>VLOOKUP(A283,Adr!A:B,2,FALSE())</f>
        <v>Slovenský zväz telesne postihnutých športovcov</v>
      </c>
      <c r="C283" s="268" t="s">
        <v>1631</v>
      </c>
      <c r="D283" s="269">
        <v>20000</v>
      </c>
      <c r="E283" s="276">
        <v>0</v>
      </c>
      <c r="F283" s="271" t="s">
        <v>381</v>
      </c>
      <c r="G283" s="268" t="s">
        <v>357</v>
      </c>
      <c r="H283" s="268" t="s">
        <v>1279</v>
      </c>
      <c r="I283" s="272" t="str">
        <f t="shared" si="20"/>
        <v>22665234d</v>
      </c>
      <c r="J283" s="273" t="str">
        <f t="shared" si="21"/>
        <v>22665234026 03</v>
      </c>
      <c r="K283" s="274"/>
      <c r="L283" s="273" t="str">
        <f t="shared" si="22"/>
        <v>22665234026 03B</v>
      </c>
      <c r="M283" s="274" t="str">
        <f t="shared" si="23"/>
        <v>Slovenský zväz telesne postihnutých športovcovdBdružstvo - boccia (BC4)</v>
      </c>
      <c r="N283" s="261" t="str">
        <f t="shared" si="24"/>
        <v>22665234dB</v>
      </c>
    </row>
    <row r="284" spans="1:14">
      <c r="A284" s="275" t="s">
        <v>1194</v>
      </c>
      <c r="B284" s="267" t="str">
        <f>VLOOKUP(A284,Adr!A:B,2,FALSE())</f>
        <v>Slovenský zväz telesne postihnutých športovcov</v>
      </c>
      <c r="C284" s="277" t="s">
        <v>1632</v>
      </c>
      <c r="D284" s="278">
        <v>30000</v>
      </c>
      <c r="E284" s="270">
        <v>0</v>
      </c>
      <c r="F284" s="271" t="s">
        <v>381</v>
      </c>
      <c r="G284" s="268" t="s">
        <v>357</v>
      </c>
      <c r="H284" s="268" t="s">
        <v>1279</v>
      </c>
      <c r="I284" s="272" t="str">
        <f t="shared" si="20"/>
        <v>22665234d</v>
      </c>
      <c r="J284" s="273" t="str">
        <f t="shared" si="21"/>
        <v>22665234026 03</v>
      </c>
      <c r="K284" s="274"/>
      <c r="L284" s="273" t="str">
        <f t="shared" si="22"/>
        <v>22665234026 03B</v>
      </c>
      <c r="M284" s="274" t="str">
        <f t="shared" si="23"/>
        <v>Slovenský zväz telesne postihnutých športovcovdBIvan Dávid</v>
      </c>
      <c r="N284" s="261" t="str">
        <f t="shared" si="24"/>
        <v>22665234dB</v>
      </c>
    </row>
    <row r="285" spans="1:14">
      <c r="A285" s="275" t="s">
        <v>1194</v>
      </c>
      <c r="B285" s="267" t="str">
        <f>VLOOKUP(A285,Adr!A:B,2,FALSE())</f>
        <v>Slovenský zväz telesne postihnutých športovcov</v>
      </c>
      <c r="C285" s="277" t="s">
        <v>1633</v>
      </c>
      <c r="D285" s="278">
        <v>10000</v>
      </c>
      <c r="E285" s="276">
        <v>0</v>
      </c>
      <c r="F285" s="271" t="s">
        <v>381</v>
      </c>
      <c r="G285" s="268" t="s">
        <v>357</v>
      </c>
      <c r="H285" s="268" t="s">
        <v>1279</v>
      </c>
      <c r="I285" s="272" t="str">
        <f t="shared" si="20"/>
        <v>22665234d</v>
      </c>
      <c r="J285" s="273" t="str">
        <f t="shared" si="21"/>
        <v>22665234026 03</v>
      </c>
      <c r="K285" s="274"/>
      <c r="L285" s="273" t="str">
        <f t="shared" si="22"/>
        <v>22665234026 03B</v>
      </c>
      <c r="M285" s="274" t="str">
        <f t="shared" si="23"/>
        <v>Slovenský zväz telesne postihnutých športovcovdBJankechová Eliška</v>
      </c>
      <c r="N285" s="261" t="str">
        <f t="shared" si="24"/>
        <v>22665234dB</v>
      </c>
    </row>
    <row r="286" spans="1:14">
      <c r="A286" s="238" t="s">
        <v>1194</v>
      </c>
      <c r="B286" s="267" t="str">
        <f>VLOOKUP(A286,Adr!A:B,2,FALSE())</f>
        <v>Slovenský zväz telesne postihnutých športovcov</v>
      </c>
      <c r="C286" s="277" t="s">
        <v>1634</v>
      </c>
      <c r="D286" s="278">
        <v>16800</v>
      </c>
      <c r="E286" s="270">
        <v>0</v>
      </c>
      <c r="F286" s="271" t="s">
        <v>381</v>
      </c>
      <c r="G286" s="268" t="s">
        <v>357</v>
      </c>
      <c r="H286" s="268" t="s">
        <v>1279</v>
      </c>
      <c r="I286" s="272" t="str">
        <f t="shared" si="20"/>
        <v>22665234d</v>
      </c>
      <c r="J286" s="273" t="str">
        <f t="shared" si="21"/>
        <v>22665234026 03</v>
      </c>
      <c r="K286" s="274"/>
      <c r="L286" s="273" t="str">
        <f t="shared" si="22"/>
        <v>22665234026 03B</v>
      </c>
      <c r="M286" s="274" t="str">
        <f t="shared" si="23"/>
        <v>Slovenský zväz telesne postihnutých športovcovdBKánová Alena</v>
      </c>
      <c r="N286" s="261" t="str">
        <f t="shared" si="24"/>
        <v>22665234dB</v>
      </c>
    </row>
    <row r="287" spans="1:14">
      <c r="A287" s="275" t="s">
        <v>1194</v>
      </c>
      <c r="B287" s="267" t="str">
        <f>VLOOKUP(A287,Adr!A:B,2,FALSE())</f>
        <v>Slovenský zväz telesne postihnutých športovcov</v>
      </c>
      <c r="C287" s="277" t="s">
        <v>1635</v>
      </c>
      <c r="D287" s="278">
        <v>20000</v>
      </c>
      <c r="E287" s="276">
        <v>0</v>
      </c>
      <c r="F287" s="271" t="s">
        <v>381</v>
      </c>
      <c r="G287" s="268" t="s">
        <v>357</v>
      </c>
      <c r="H287" s="268" t="s">
        <v>1279</v>
      </c>
      <c r="I287" s="272" t="str">
        <f t="shared" si="20"/>
        <v>22665234d</v>
      </c>
      <c r="J287" s="273" t="str">
        <f t="shared" si="21"/>
        <v>22665234026 03</v>
      </c>
      <c r="K287" s="274"/>
      <c r="L287" s="273" t="str">
        <f t="shared" si="22"/>
        <v>22665234026 03B</v>
      </c>
      <c r="M287" s="274" t="str">
        <f t="shared" si="23"/>
        <v>Slovenský zväz telesne postihnutých športovcovdBKrál Tomáš</v>
      </c>
      <c r="N287" s="261" t="str">
        <f t="shared" si="24"/>
        <v>22665234dB</v>
      </c>
    </row>
    <row r="288" spans="1:14">
      <c r="A288" s="275" t="s">
        <v>1194</v>
      </c>
      <c r="B288" s="267" t="str">
        <f>VLOOKUP(A288,Adr!A:B,2,FALSE())</f>
        <v>Slovenský zväz telesne postihnutých športovcov</v>
      </c>
      <c r="C288" s="277" t="s">
        <v>1636</v>
      </c>
      <c r="D288" s="278">
        <v>41200</v>
      </c>
      <c r="E288" s="270">
        <v>0</v>
      </c>
      <c r="F288" s="271" t="s">
        <v>381</v>
      </c>
      <c r="G288" s="268" t="s">
        <v>357</v>
      </c>
      <c r="H288" s="268" t="s">
        <v>1279</v>
      </c>
      <c r="I288" s="272" t="str">
        <f t="shared" si="20"/>
        <v>22665234d</v>
      </c>
      <c r="J288" s="273" t="str">
        <f t="shared" si="21"/>
        <v>22665234026 03</v>
      </c>
      <c r="K288" s="274"/>
      <c r="L288" s="273" t="str">
        <f t="shared" si="22"/>
        <v>22665234026 03B</v>
      </c>
      <c r="M288" s="274" t="str">
        <f t="shared" si="23"/>
        <v>Slovenský zväz telesne postihnutých športovcovdBLovaš Peter</v>
      </c>
      <c r="N288" s="261" t="str">
        <f t="shared" si="24"/>
        <v>22665234dB</v>
      </c>
    </row>
    <row r="289" spans="1:14">
      <c r="A289" s="279" t="s">
        <v>1194</v>
      </c>
      <c r="B289" s="267" t="str">
        <f>VLOOKUP(A289,Adr!A:B,2,FALSE())</f>
        <v>Slovenský zväz telesne postihnutých športovcov</v>
      </c>
      <c r="C289" s="280" t="s">
        <v>1637</v>
      </c>
      <c r="D289" s="281">
        <v>15000</v>
      </c>
      <c r="E289" s="276">
        <v>0</v>
      </c>
      <c r="F289" s="271" t="s">
        <v>381</v>
      </c>
      <c r="G289" s="268" t="s">
        <v>357</v>
      </c>
      <c r="H289" s="268" t="s">
        <v>1279</v>
      </c>
      <c r="I289" s="272" t="str">
        <f t="shared" si="20"/>
        <v>22665234d</v>
      </c>
      <c r="J289" s="273" t="str">
        <f t="shared" si="21"/>
        <v>22665234026 03</v>
      </c>
      <c r="K289" s="274"/>
      <c r="L289" s="273" t="str">
        <f t="shared" si="22"/>
        <v>22665234026 03B</v>
      </c>
      <c r="M289" s="274" t="str">
        <f t="shared" si="23"/>
        <v>Slovenský zväz telesne postihnutých športovcovdBLudrovský Martin</v>
      </c>
      <c r="N289" s="261" t="str">
        <f t="shared" si="24"/>
        <v>22665234dB</v>
      </c>
    </row>
    <row r="290" spans="1:14">
      <c r="A290" s="271" t="s">
        <v>1194</v>
      </c>
      <c r="B290" s="267" t="str">
        <f>VLOOKUP(A290,Adr!A:B,2,FALSE())</f>
        <v>Slovenský zväz telesne postihnutých športovcov</v>
      </c>
      <c r="C290" s="277" t="s">
        <v>1638</v>
      </c>
      <c r="D290" s="278">
        <v>10000</v>
      </c>
      <c r="E290" s="270">
        <v>0</v>
      </c>
      <c r="F290" s="271" t="s">
        <v>381</v>
      </c>
      <c r="G290" s="268" t="s">
        <v>357</v>
      </c>
      <c r="H290" s="268" t="s">
        <v>1279</v>
      </c>
      <c r="I290" s="272" t="str">
        <f t="shared" si="20"/>
        <v>22665234d</v>
      </c>
      <c r="J290" s="273" t="str">
        <f t="shared" si="21"/>
        <v>22665234026 03</v>
      </c>
      <c r="K290" s="274"/>
      <c r="L290" s="273" t="str">
        <f t="shared" si="22"/>
        <v>22665234026 03B</v>
      </c>
      <c r="M290" s="274" t="str">
        <f t="shared" si="23"/>
        <v>Slovenský zväz telesne postihnutých športovcovdBMasaryk Tomáš</v>
      </c>
      <c r="N290" s="261" t="str">
        <f t="shared" si="24"/>
        <v>22665234dB</v>
      </c>
    </row>
    <row r="291" spans="1:14">
      <c r="A291" s="275" t="s">
        <v>1194</v>
      </c>
      <c r="B291" s="267" t="str">
        <f>VLOOKUP(A291,Adr!A:B,2,FALSE())</f>
        <v>Slovenský zväz telesne postihnutých športovcov</v>
      </c>
      <c r="C291" s="280" t="s">
        <v>1639</v>
      </c>
      <c r="D291" s="281">
        <v>35000</v>
      </c>
      <c r="E291" s="276">
        <v>0</v>
      </c>
      <c r="F291" s="271" t="s">
        <v>381</v>
      </c>
      <c r="G291" s="268" t="s">
        <v>357</v>
      </c>
      <c r="H291" s="268" t="s">
        <v>1279</v>
      </c>
      <c r="I291" s="272" t="str">
        <f t="shared" si="20"/>
        <v>22665234d</v>
      </c>
      <c r="J291" s="273" t="str">
        <f t="shared" si="21"/>
        <v>22665234026 03</v>
      </c>
      <c r="K291" s="274"/>
      <c r="L291" s="273" t="str">
        <f t="shared" si="22"/>
        <v>22665234026 03B</v>
      </c>
      <c r="M291" s="274" t="str">
        <f t="shared" si="23"/>
        <v>Slovenský zväz telesne postihnutých športovcovdBMezík Róbert</v>
      </c>
      <c r="N291" s="261" t="str">
        <f t="shared" si="24"/>
        <v>22665234dB</v>
      </c>
    </row>
    <row r="292" spans="1:14">
      <c r="A292" s="279" t="s">
        <v>1194</v>
      </c>
      <c r="B292" s="267" t="str">
        <f>VLOOKUP(A292,Adr!A:B,2,FALSE())</f>
        <v>Slovenský zväz telesne postihnutých športovcov</v>
      </c>
      <c r="C292" s="277" t="s">
        <v>1640</v>
      </c>
      <c r="D292" s="278">
        <v>10000</v>
      </c>
      <c r="E292" s="270">
        <v>0</v>
      </c>
      <c r="F292" s="271" t="s">
        <v>381</v>
      </c>
      <c r="G292" s="268" t="s">
        <v>357</v>
      </c>
      <c r="H292" s="268" t="s">
        <v>1279</v>
      </c>
      <c r="I292" s="272" t="str">
        <f t="shared" si="20"/>
        <v>22665234d</v>
      </c>
      <c r="J292" s="273" t="str">
        <f t="shared" si="21"/>
        <v>22665234026 03</v>
      </c>
      <c r="K292" s="274"/>
      <c r="L292" s="273" t="str">
        <f t="shared" si="22"/>
        <v>22665234026 03B</v>
      </c>
      <c r="M292" s="274" t="str">
        <f t="shared" si="23"/>
        <v>Slovenský zväz telesne postihnutých športovcovdBMihálik Peter</v>
      </c>
      <c r="N292" s="261" t="str">
        <f t="shared" si="24"/>
        <v>22665234dB</v>
      </c>
    </row>
    <row r="293" spans="1:14">
      <c r="A293" s="279" t="s">
        <v>1194</v>
      </c>
      <c r="B293" s="267" t="str">
        <f>VLOOKUP(A293,Adr!A:B,2,FALSE())</f>
        <v>Slovenský zväz telesne postihnutých športovcov</v>
      </c>
      <c r="C293" s="277" t="s">
        <v>1641</v>
      </c>
      <c r="D293" s="278">
        <v>25000</v>
      </c>
      <c r="E293" s="276">
        <v>0</v>
      </c>
      <c r="F293" s="271" t="s">
        <v>381</v>
      </c>
      <c r="G293" s="268" t="s">
        <v>357</v>
      </c>
      <c r="H293" s="268" t="s">
        <v>1279</v>
      </c>
      <c r="I293" s="272" t="str">
        <f t="shared" si="20"/>
        <v>22665234d</v>
      </c>
      <c r="J293" s="273" t="str">
        <f t="shared" si="21"/>
        <v>22665234026 03</v>
      </c>
      <c r="K293" s="274"/>
      <c r="L293" s="273" t="str">
        <f t="shared" si="22"/>
        <v>22665234026 03B</v>
      </c>
      <c r="M293" s="274" t="str">
        <f t="shared" si="23"/>
        <v>Slovenský zväz telesne postihnutých športovcovdBPavlík Marcel</v>
      </c>
      <c r="N293" s="261" t="str">
        <f t="shared" si="24"/>
        <v>22665234dB</v>
      </c>
    </row>
    <row r="294" spans="1:14">
      <c r="A294" s="271" t="s">
        <v>1194</v>
      </c>
      <c r="B294" s="267" t="str">
        <f>VLOOKUP(A294,Adr!A:B,2,FALSE())</f>
        <v>Slovenský zväz telesne postihnutých športovcov</v>
      </c>
      <c r="C294" s="277" t="s">
        <v>1642</v>
      </c>
      <c r="D294" s="278">
        <v>41200</v>
      </c>
      <c r="E294" s="270">
        <v>0</v>
      </c>
      <c r="F294" s="271" t="s">
        <v>381</v>
      </c>
      <c r="G294" s="268" t="s">
        <v>357</v>
      </c>
      <c r="H294" s="268" t="s">
        <v>1279</v>
      </c>
      <c r="I294" s="272" t="str">
        <f t="shared" si="20"/>
        <v>22665234d</v>
      </c>
      <c r="J294" s="273" t="str">
        <f t="shared" si="21"/>
        <v>22665234026 03</v>
      </c>
      <c r="K294" s="274"/>
      <c r="L294" s="273" t="str">
        <f t="shared" si="22"/>
        <v>22665234026 03B</v>
      </c>
      <c r="M294" s="274" t="str">
        <f t="shared" si="23"/>
        <v>Slovenský zväz telesne postihnutých športovcovdBRiapoš Ján</v>
      </c>
      <c r="N294" s="261" t="str">
        <f t="shared" si="24"/>
        <v>22665234dB</v>
      </c>
    </row>
    <row r="295" spans="1:14">
      <c r="A295" s="279" t="s">
        <v>1194</v>
      </c>
      <c r="B295" s="267" t="str">
        <f>VLOOKUP(A295,Adr!A:B,2,FALSE())</f>
        <v>Slovenský zväz telesne postihnutých športovcov</v>
      </c>
      <c r="C295" s="277" t="s">
        <v>1643</v>
      </c>
      <c r="D295" s="278">
        <v>10000</v>
      </c>
      <c r="E295" s="276">
        <v>0</v>
      </c>
      <c r="F295" s="271" t="s">
        <v>381</v>
      </c>
      <c r="G295" s="268" t="s">
        <v>357</v>
      </c>
      <c r="H295" s="268" t="s">
        <v>1279</v>
      </c>
      <c r="I295" s="272" t="str">
        <f t="shared" si="20"/>
        <v>22665234d</v>
      </c>
      <c r="J295" s="273" t="str">
        <f t="shared" si="21"/>
        <v>22665234026 03</v>
      </c>
      <c r="K295" s="274"/>
      <c r="L295" s="273" t="str">
        <f t="shared" si="22"/>
        <v>22665234026 03B</v>
      </c>
      <c r="M295" s="274" t="str">
        <f t="shared" si="23"/>
        <v>Slovenský zväz telesne postihnutých športovcovdBStrehársky Martin</v>
      </c>
      <c r="N295" s="261" t="str">
        <f t="shared" si="24"/>
        <v>22665234dB</v>
      </c>
    </row>
    <row r="296" spans="1:14">
      <c r="A296" s="271" t="s">
        <v>1194</v>
      </c>
      <c r="B296" s="267" t="str">
        <f>VLOOKUP(A296,Adr!A:B,2,FALSE())</f>
        <v>Slovenský zväz telesne postihnutých športovcov</v>
      </c>
      <c r="C296" s="280" t="s">
        <v>1644</v>
      </c>
      <c r="D296" s="281">
        <v>22500</v>
      </c>
      <c r="E296" s="270">
        <v>0</v>
      </c>
      <c r="F296" s="271" t="s">
        <v>381</v>
      </c>
      <c r="G296" s="268" t="s">
        <v>357</v>
      </c>
      <c r="H296" s="268" t="s">
        <v>1279</v>
      </c>
      <c r="I296" s="272" t="str">
        <f t="shared" si="20"/>
        <v>22665234d</v>
      </c>
      <c r="J296" s="273" t="str">
        <f t="shared" si="21"/>
        <v>22665234026 03</v>
      </c>
      <c r="K296" s="274"/>
      <c r="L296" s="273" t="str">
        <f t="shared" si="22"/>
        <v>22665234026 03B</v>
      </c>
      <c r="M296" s="274" t="str">
        <f t="shared" si="23"/>
        <v>Slovenský zväz telesne postihnutých športovcovdBTrávníček Boris</v>
      </c>
      <c r="N296" s="261" t="str">
        <f t="shared" si="24"/>
        <v>22665234dB</v>
      </c>
    </row>
    <row r="297" spans="1:14">
      <c r="A297" s="271" t="s">
        <v>1194</v>
      </c>
      <c r="B297" s="267" t="str">
        <f>VLOOKUP(A297,Adr!A:B,2,FALSE())</f>
        <v>Slovenský zväz telesne postihnutých športovcov</v>
      </c>
      <c r="C297" s="280" t="s">
        <v>1645</v>
      </c>
      <c r="D297" s="281">
        <v>10000</v>
      </c>
      <c r="E297" s="276">
        <v>0</v>
      </c>
      <c r="F297" s="271" t="s">
        <v>381</v>
      </c>
      <c r="G297" s="268" t="s">
        <v>357</v>
      </c>
      <c r="H297" s="268" t="s">
        <v>1279</v>
      </c>
      <c r="I297" s="272" t="str">
        <f t="shared" si="20"/>
        <v>22665234d</v>
      </c>
      <c r="J297" s="273" t="str">
        <f t="shared" si="21"/>
        <v>22665234026 03</v>
      </c>
      <c r="K297" s="274"/>
      <c r="L297" s="273" t="str">
        <f t="shared" si="22"/>
        <v>22665234026 03B</v>
      </c>
      <c r="M297" s="274" t="str">
        <f t="shared" si="23"/>
        <v>Slovenský zväz telesne postihnutých športovcovdBVladovičová Lucia</v>
      </c>
      <c r="N297" s="261" t="str">
        <f t="shared" si="24"/>
        <v>22665234dB</v>
      </c>
    </row>
    <row r="298" spans="1:14">
      <c r="A298" s="275" t="s">
        <v>1194</v>
      </c>
      <c r="B298" s="267" t="str">
        <f>VLOOKUP(A298,Adr!A:B,2,FALSE())</f>
        <v>Slovenský zväz telesne postihnutých športovcov</v>
      </c>
      <c r="C298" s="277" t="s">
        <v>1646</v>
      </c>
      <c r="D298" s="281">
        <v>10000</v>
      </c>
      <c r="E298" s="270">
        <v>0</v>
      </c>
      <c r="F298" s="271" t="s">
        <v>381</v>
      </c>
      <c r="G298" s="268" t="s">
        <v>357</v>
      </c>
      <c r="H298" s="268" t="s">
        <v>1279</v>
      </c>
      <c r="I298" s="272" t="str">
        <f t="shared" si="20"/>
        <v>22665234d</v>
      </c>
      <c r="J298" s="273" t="str">
        <f t="shared" si="21"/>
        <v>22665234026 03</v>
      </c>
      <c r="K298" s="274"/>
      <c r="L298" s="273" t="str">
        <f t="shared" si="22"/>
        <v>22665234026 03B</v>
      </c>
      <c r="M298" s="274" t="str">
        <f t="shared" si="23"/>
        <v>Slovenský zväz telesne postihnutých športovcovdBVozárová Kristína</v>
      </c>
      <c r="N298" s="261" t="str">
        <f t="shared" si="24"/>
        <v>22665234dB</v>
      </c>
    </row>
    <row r="299" spans="1:14">
      <c r="A299" s="279" t="s">
        <v>1201</v>
      </c>
      <c r="B299" s="267" t="str">
        <f>VLOOKUP(A299,Adr!A:B,2,FALSE())</f>
        <v>Slovenský zväz vodného lyžovania a wakeboardingu</v>
      </c>
      <c r="C299" s="277" t="s">
        <v>1647</v>
      </c>
      <c r="D299" s="278">
        <v>60858</v>
      </c>
      <c r="E299" s="276">
        <v>0</v>
      </c>
      <c r="F299" s="271" t="s">
        <v>375</v>
      </c>
      <c r="G299" s="268" t="s">
        <v>355</v>
      </c>
      <c r="H299" s="268" t="s">
        <v>1279</v>
      </c>
      <c r="I299" s="272" t="str">
        <f t="shared" si="20"/>
        <v>30793203a</v>
      </c>
      <c r="J299" s="273" t="str">
        <f t="shared" si="21"/>
        <v>30793203026 02</v>
      </c>
      <c r="K299" s="274" t="s">
        <v>1648</v>
      </c>
      <c r="L299" s="273" t="str">
        <f t="shared" si="22"/>
        <v>30793203026 02B</v>
      </c>
      <c r="M299" s="274" t="str">
        <f t="shared" si="23"/>
        <v>Slovenský zväz vodného lyžovania a wakeboardinguaBvodné lyžovanie - bežné transfery</v>
      </c>
      <c r="N299" s="261" t="str">
        <f t="shared" si="24"/>
        <v>30793203aB</v>
      </c>
    </row>
    <row r="300" spans="1:14">
      <c r="A300" s="275" t="s">
        <v>1209</v>
      </c>
      <c r="B300" s="267" t="str">
        <f>VLOOKUP(A300,Adr!A:B,2,FALSE())</f>
        <v>Slovenský zväz vodného motorizmu</v>
      </c>
      <c r="C300" s="282" t="s">
        <v>1649</v>
      </c>
      <c r="D300" s="269">
        <v>31581</v>
      </c>
      <c r="E300" s="270">
        <v>0</v>
      </c>
      <c r="F300" s="271" t="s">
        <v>375</v>
      </c>
      <c r="G300" s="268" t="s">
        <v>355</v>
      </c>
      <c r="H300" s="268" t="s">
        <v>1279</v>
      </c>
      <c r="I300" s="272" t="str">
        <f t="shared" si="20"/>
        <v>00681768a</v>
      </c>
      <c r="J300" s="273" t="str">
        <f t="shared" si="21"/>
        <v>00681768026 02</v>
      </c>
      <c r="K300" s="274" t="s">
        <v>1650</v>
      </c>
      <c r="L300" s="273" t="str">
        <f t="shared" si="22"/>
        <v>00681768026 02B</v>
      </c>
      <c r="M300" s="274" t="str">
        <f t="shared" si="23"/>
        <v>Slovenský zväz vodného motorizmuaBvodný motorizmus - bežné transfery</v>
      </c>
      <c r="N300" s="261" t="str">
        <f t="shared" si="24"/>
        <v>00681768aB</v>
      </c>
    </row>
    <row r="301" spans="1:14">
      <c r="A301" s="275" t="s">
        <v>1209</v>
      </c>
      <c r="B301" s="267" t="str">
        <f>VLOOKUP(A301,Adr!A:B,2,FALSE())</f>
        <v>Slovenský zväz vodného motorizmu</v>
      </c>
      <c r="C301" s="277" t="s">
        <v>1651</v>
      </c>
      <c r="D301" s="278">
        <v>20000</v>
      </c>
      <c r="E301" s="276">
        <v>0</v>
      </c>
      <c r="F301" s="271" t="s">
        <v>381</v>
      </c>
      <c r="G301" s="268" t="s">
        <v>357</v>
      </c>
      <c r="H301" s="268" t="s">
        <v>1279</v>
      </c>
      <c r="I301" s="272" t="str">
        <f t="shared" si="20"/>
        <v>00681768d</v>
      </c>
      <c r="J301" s="273" t="str">
        <f t="shared" si="21"/>
        <v>00681768026 03</v>
      </c>
      <c r="K301" s="274"/>
      <c r="L301" s="273" t="str">
        <f t="shared" si="22"/>
        <v>00681768026 03B</v>
      </c>
      <c r="M301" s="274" t="str">
        <f t="shared" si="23"/>
        <v>Slovenský zväz vodného motorizmudBJung Šimon</v>
      </c>
      <c r="N301" s="261" t="str">
        <f t="shared" si="24"/>
        <v>00681768dB</v>
      </c>
    </row>
    <row r="302" spans="1:14">
      <c r="A302" s="271" t="s">
        <v>1217</v>
      </c>
      <c r="B302" s="267" t="str">
        <f>VLOOKUP(A302,Adr!A:B,2,FALSE())</f>
        <v>Slovenský zväz vzpierania</v>
      </c>
      <c r="C302" s="277" t="s">
        <v>1652</v>
      </c>
      <c r="D302" s="278">
        <v>400077</v>
      </c>
      <c r="E302" s="270">
        <v>0</v>
      </c>
      <c r="F302" s="271" t="s">
        <v>375</v>
      </c>
      <c r="G302" s="268" t="s">
        <v>355</v>
      </c>
      <c r="H302" s="268" t="s">
        <v>1279</v>
      </c>
      <c r="I302" s="272" t="str">
        <f t="shared" si="20"/>
        <v>31796079a</v>
      </c>
      <c r="J302" s="273" t="str">
        <f t="shared" si="21"/>
        <v>31796079026 02</v>
      </c>
      <c r="K302" s="274" t="s">
        <v>1653</v>
      </c>
      <c r="L302" s="273" t="str">
        <f t="shared" si="22"/>
        <v>31796079026 02B</v>
      </c>
      <c r="M302" s="274" t="str">
        <f t="shared" si="23"/>
        <v>Slovenský zväz vzpieraniaaBvzpieranie - bežné transfery</v>
      </c>
      <c r="N302" s="261" t="str">
        <f t="shared" si="24"/>
        <v>31796079aB</v>
      </c>
    </row>
    <row r="303" spans="1:14">
      <c r="A303" s="271" t="s">
        <v>1217</v>
      </c>
      <c r="B303" s="267" t="str">
        <f>VLOOKUP(A303,Adr!A:B,2,FALSE())</f>
        <v>Slovenský zväz vzpierania</v>
      </c>
      <c r="C303" s="277" t="s">
        <v>1654</v>
      </c>
      <c r="D303" s="278">
        <v>60000</v>
      </c>
      <c r="E303" s="276">
        <v>0</v>
      </c>
      <c r="F303" s="271" t="s">
        <v>375</v>
      </c>
      <c r="G303" s="268" t="s">
        <v>355</v>
      </c>
      <c r="H303" s="268" t="s">
        <v>1321</v>
      </c>
      <c r="I303" s="272" t="str">
        <f t="shared" si="20"/>
        <v>31796079a</v>
      </c>
      <c r="J303" s="273" t="str">
        <f t="shared" si="21"/>
        <v>31796079026 02</v>
      </c>
      <c r="K303" s="274" t="s">
        <v>1653</v>
      </c>
      <c r="L303" s="273" t="str">
        <f t="shared" si="22"/>
        <v>31796079026 02K</v>
      </c>
      <c r="M303" s="274" t="str">
        <f t="shared" si="23"/>
        <v>Slovenský zväz vzpieraniaaKvzpieranie - kapitálové transfery</v>
      </c>
      <c r="N303" s="261" t="str">
        <f t="shared" si="24"/>
        <v>31796079aK</v>
      </c>
    </row>
    <row r="304" spans="1:14">
      <c r="A304" s="238" t="s">
        <v>1223</v>
      </c>
      <c r="B304" s="267" t="str">
        <f>VLOOKUP(A304,Adr!A:B,2,FALSE())</f>
        <v>Špeciálne olympiády Slovensko</v>
      </c>
      <c r="C304" s="268" t="s">
        <v>1278</v>
      </c>
      <c r="D304" s="269">
        <v>435086</v>
      </c>
      <c r="E304" s="270">
        <v>0</v>
      </c>
      <c r="F304" s="271" t="s">
        <v>379</v>
      </c>
      <c r="G304" s="268" t="s">
        <v>357</v>
      </c>
      <c r="H304" s="268" t="s">
        <v>1279</v>
      </c>
      <c r="I304" s="272" t="str">
        <f t="shared" si="20"/>
        <v>30811406c</v>
      </c>
      <c r="J304" s="273" t="str">
        <f t="shared" si="21"/>
        <v>30811406026 03</v>
      </c>
      <c r="K304" s="274"/>
      <c r="L304" s="273" t="str">
        <f t="shared" si="22"/>
        <v>30811406026 03B</v>
      </c>
      <c r="M304" s="274" t="str">
        <f t="shared" si="23"/>
        <v>Špeciálne olympiády SlovenskocBzabezpečenie činnosti a úloh v roku 2025</v>
      </c>
      <c r="N304" s="261" t="str">
        <f t="shared" si="24"/>
        <v>30811406cB</v>
      </c>
    </row>
    <row r="305" spans="1:14">
      <c r="A305" s="238" t="s">
        <v>1230</v>
      </c>
      <c r="B305" s="267" t="str">
        <f>VLOOKUP(A305,Adr!A:B,2,FALSE())</f>
        <v>Teqballová federácia Slovensko</v>
      </c>
      <c r="C305" s="277" t="s">
        <v>1655</v>
      </c>
      <c r="D305" s="278">
        <v>23581</v>
      </c>
      <c r="E305" s="276">
        <v>0</v>
      </c>
      <c r="F305" s="271" t="s">
        <v>375</v>
      </c>
      <c r="G305" s="268" t="s">
        <v>355</v>
      </c>
      <c r="H305" s="268" t="s">
        <v>1279</v>
      </c>
      <c r="I305" s="272" t="str">
        <f t="shared" si="20"/>
        <v>53007344a</v>
      </c>
      <c r="J305" s="273" t="str">
        <f t="shared" si="21"/>
        <v>53007344026 02</v>
      </c>
      <c r="K305" s="274" t="s">
        <v>1656</v>
      </c>
      <c r="L305" s="273" t="str">
        <f t="shared" si="22"/>
        <v>53007344026 02B</v>
      </c>
      <c r="M305" s="274" t="str">
        <f t="shared" si="23"/>
        <v>Teqballová federácia SlovenskoaBteqball - bežné transfery</v>
      </c>
      <c r="N305" s="261" t="str">
        <f t="shared" si="24"/>
        <v>53007344aB</v>
      </c>
    </row>
    <row r="306" spans="1:14">
      <c r="A306" s="271" t="s">
        <v>1230</v>
      </c>
      <c r="B306" s="267" t="str">
        <f>VLOOKUP(A306,Adr!A:B,2,FALSE())</f>
        <v>Teqballová federácia Slovensko</v>
      </c>
      <c r="C306" s="280" t="s">
        <v>1657</v>
      </c>
      <c r="D306" s="278">
        <v>8000</v>
      </c>
      <c r="E306" s="270">
        <v>0</v>
      </c>
      <c r="F306" s="271" t="s">
        <v>375</v>
      </c>
      <c r="G306" s="268" t="s">
        <v>355</v>
      </c>
      <c r="H306" s="268" t="s">
        <v>1321</v>
      </c>
      <c r="I306" s="272" t="str">
        <f t="shared" si="20"/>
        <v>53007344a</v>
      </c>
      <c r="J306" s="273" t="str">
        <f t="shared" si="21"/>
        <v>53007344026 02</v>
      </c>
      <c r="K306" s="274" t="s">
        <v>1656</v>
      </c>
      <c r="L306" s="273" t="str">
        <f t="shared" si="22"/>
        <v>53007344026 02K</v>
      </c>
      <c r="M306" s="274" t="str">
        <f t="shared" si="23"/>
        <v>Teqballová federácia SlovenskoaKteqball - kapitálové transfery</v>
      </c>
      <c r="N306" s="261" t="str">
        <f t="shared" si="24"/>
        <v>53007344aK</v>
      </c>
    </row>
    <row r="307" spans="1:14">
      <c r="A307" s="275" t="s">
        <v>1238</v>
      </c>
      <c r="B307" s="267" t="str">
        <f>VLOOKUP(A307,Adr!A:B,2,FALSE())</f>
        <v>Združenie šípkarských organizácií</v>
      </c>
      <c r="C307" s="280" t="s">
        <v>1658</v>
      </c>
      <c r="D307" s="281">
        <v>77462</v>
      </c>
      <c r="E307" s="276">
        <v>0</v>
      </c>
      <c r="F307" s="271" t="s">
        <v>375</v>
      </c>
      <c r="G307" s="268" t="s">
        <v>355</v>
      </c>
      <c r="H307" s="268" t="s">
        <v>1279</v>
      </c>
      <c r="I307" s="272" t="str">
        <f t="shared" si="20"/>
        <v>35538015a</v>
      </c>
      <c r="J307" s="273" t="str">
        <f t="shared" si="21"/>
        <v>35538015026 02</v>
      </c>
      <c r="K307" s="274" t="s">
        <v>1659</v>
      </c>
      <c r="L307" s="273" t="str">
        <f t="shared" si="22"/>
        <v>35538015026 02B</v>
      </c>
      <c r="M307" s="274" t="str">
        <f t="shared" si="23"/>
        <v>Združenie šípkarských organizáciíaBšípky - bežné transfery</v>
      </c>
      <c r="N307" s="261" t="str">
        <f t="shared" si="24"/>
        <v>35538015aB</v>
      </c>
    </row>
    <row r="308" spans="1:14">
      <c r="A308" s="238" t="s">
        <v>1245</v>
      </c>
      <c r="B308" s="267" t="str">
        <f>VLOOKUP(A308,Adr!A:B,2,FALSE())</f>
        <v>Zväz potápačov Slovenska</v>
      </c>
      <c r="C308" s="277" t="s">
        <v>1660</v>
      </c>
      <c r="D308" s="278">
        <v>96656</v>
      </c>
      <c r="E308" s="270">
        <v>0</v>
      </c>
      <c r="F308" s="271" t="s">
        <v>375</v>
      </c>
      <c r="G308" s="268" t="s">
        <v>355</v>
      </c>
      <c r="H308" s="268" t="s">
        <v>1279</v>
      </c>
      <c r="I308" s="272" t="str">
        <f t="shared" si="20"/>
        <v>00585319a</v>
      </c>
      <c r="J308" s="273" t="str">
        <f t="shared" si="21"/>
        <v>00585319026 02</v>
      </c>
      <c r="K308" s="274" t="s">
        <v>1661</v>
      </c>
      <c r="L308" s="273" t="str">
        <f t="shared" si="22"/>
        <v>00585319026 02B</v>
      </c>
      <c r="M308" s="274" t="str">
        <f t="shared" si="23"/>
        <v>Zväz potápačov SlovenskaaBpotápačské športy - bežné transfery</v>
      </c>
      <c r="N308" s="261" t="str">
        <f t="shared" si="24"/>
        <v>00585319aB</v>
      </c>
    </row>
    <row r="309" spans="1:14">
      <c r="A309" s="271" t="s">
        <v>1245</v>
      </c>
      <c r="B309" s="267" t="str">
        <f>VLOOKUP(A309,Adr!A:B,2,FALSE())</f>
        <v>Zväz potápačov Slovenska</v>
      </c>
      <c r="C309" s="283" t="s">
        <v>1662</v>
      </c>
      <c r="D309" s="284">
        <v>35000</v>
      </c>
      <c r="E309" s="276">
        <v>0</v>
      </c>
      <c r="F309" s="271" t="s">
        <v>381</v>
      </c>
      <c r="G309" s="268" t="s">
        <v>357</v>
      </c>
      <c r="H309" s="268" t="s">
        <v>1279</v>
      </c>
      <c r="I309" s="272" t="str">
        <f t="shared" si="20"/>
        <v>00585319d</v>
      </c>
      <c r="J309" s="273" t="str">
        <f t="shared" si="21"/>
        <v>00585319026 03</v>
      </c>
      <c r="K309" s="274"/>
      <c r="L309" s="273" t="str">
        <f t="shared" si="22"/>
        <v>00585319026 03B</v>
      </c>
      <c r="M309" s="274" t="str">
        <f t="shared" si="23"/>
        <v>Zväz potápačov SlovenskadBHrašková Zuzana</v>
      </c>
      <c r="N309" s="261" t="str">
        <f t="shared" si="24"/>
        <v>00585319dB</v>
      </c>
    </row>
    <row r="310" spans="1:14">
      <c r="A310" s="238" t="s">
        <v>1252</v>
      </c>
      <c r="B310" s="267" t="str">
        <f>VLOOKUP(A310,Adr!A:B,2,FALSE())</f>
        <v>Zväz slovenského kolieskového korčuľovania</v>
      </c>
      <c r="C310" s="277" t="s">
        <v>1663</v>
      </c>
      <c r="D310" s="278">
        <v>217770</v>
      </c>
      <c r="E310" s="270">
        <v>0</v>
      </c>
      <c r="F310" s="271" t="s">
        <v>375</v>
      </c>
      <c r="G310" s="268" t="s">
        <v>355</v>
      </c>
      <c r="H310" s="268" t="s">
        <v>1279</v>
      </c>
      <c r="I310" s="272" t="str">
        <f t="shared" si="20"/>
        <v>42132690a</v>
      </c>
      <c r="J310" s="273" t="str">
        <f t="shared" si="21"/>
        <v>42132690026 02</v>
      </c>
      <c r="K310" s="274" t="s">
        <v>1664</v>
      </c>
      <c r="L310" s="273" t="str">
        <f t="shared" si="22"/>
        <v>42132690026 02B</v>
      </c>
      <c r="M310" s="274" t="str">
        <f t="shared" si="23"/>
        <v>Zväz slovenského kolieskového korčuľovaniaaBkolieskové korčuľovanie - bežné transfery</v>
      </c>
      <c r="N310" s="261" t="str">
        <f t="shared" si="24"/>
        <v>42132690aB</v>
      </c>
    </row>
    <row r="311" spans="1:14">
      <c r="A311" s="271" t="s">
        <v>1252</v>
      </c>
      <c r="B311" s="267" t="str">
        <f>VLOOKUP(A311,Adr!A:B,2,FALSE())</f>
        <v>Zväz slovenského kolieskového korčuľovania</v>
      </c>
      <c r="C311" s="277" t="s">
        <v>1665</v>
      </c>
      <c r="D311" s="278">
        <v>50000</v>
      </c>
      <c r="E311" s="276">
        <v>0</v>
      </c>
      <c r="F311" s="271" t="s">
        <v>381</v>
      </c>
      <c r="G311" s="268" t="s">
        <v>357</v>
      </c>
      <c r="H311" s="268" t="s">
        <v>1279</v>
      </c>
      <c r="I311" s="272" t="str">
        <f t="shared" si="20"/>
        <v>42132690d</v>
      </c>
      <c r="J311" s="273" t="str">
        <f t="shared" si="21"/>
        <v>42132690026 03</v>
      </c>
      <c r="K311" s="274"/>
      <c r="L311" s="273" t="str">
        <f t="shared" si="22"/>
        <v>42132690026 03B</v>
      </c>
      <c r="M311" s="274" t="str">
        <f t="shared" si="23"/>
        <v>Zväz slovenského kolieskového korčuľovaniadBTury Richard</v>
      </c>
      <c r="N311" s="261" t="str">
        <f t="shared" si="24"/>
        <v>42132690dB</v>
      </c>
    </row>
    <row r="312" spans="1:14">
      <c r="A312" s="271" t="s">
        <v>1259</v>
      </c>
      <c r="B312" s="267" t="str">
        <f>VLOOKUP(A312,Adr!A:B,2,FALSE())</f>
        <v>Zväz slovenského lyžovania</v>
      </c>
      <c r="C312" s="280" t="s">
        <v>1666</v>
      </c>
      <c r="D312" s="281">
        <v>1783303</v>
      </c>
      <c r="E312" s="270">
        <v>0</v>
      </c>
      <c r="F312" s="271" t="s">
        <v>375</v>
      </c>
      <c r="G312" s="268" t="s">
        <v>355</v>
      </c>
      <c r="H312" s="268" t="s">
        <v>1279</v>
      </c>
      <c r="I312" s="272" t="str">
        <f t="shared" si="20"/>
        <v>50671669a</v>
      </c>
      <c r="J312" s="273" t="str">
        <f t="shared" si="21"/>
        <v>50671669026 02</v>
      </c>
      <c r="K312" s="274" t="s">
        <v>1667</v>
      </c>
      <c r="L312" s="273" t="str">
        <f t="shared" si="22"/>
        <v>50671669026 02B</v>
      </c>
      <c r="M312" s="274" t="str">
        <f t="shared" si="23"/>
        <v>Zväz slovenského lyžovaniaaBlyžovanie - bežné transfery</v>
      </c>
      <c r="N312" s="261" t="str">
        <f t="shared" si="24"/>
        <v>50671669aB</v>
      </c>
    </row>
    <row r="313" spans="1:14">
      <c r="A313" s="279" t="s">
        <v>1259</v>
      </c>
      <c r="B313" s="267" t="str">
        <f>VLOOKUP(A313,Adr!A:B,2,FALSE())</f>
        <v>Zväz slovenského lyžovania</v>
      </c>
      <c r="C313" s="277" t="s">
        <v>1668</v>
      </c>
      <c r="D313" s="278">
        <v>100000</v>
      </c>
      <c r="E313" s="276">
        <v>0</v>
      </c>
      <c r="F313" s="271" t="s">
        <v>375</v>
      </c>
      <c r="G313" s="268" t="s">
        <v>355</v>
      </c>
      <c r="H313" s="268" t="s">
        <v>1321</v>
      </c>
      <c r="I313" s="272" t="str">
        <f t="shared" si="20"/>
        <v>50671669a</v>
      </c>
      <c r="J313" s="273" t="str">
        <f t="shared" si="21"/>
        <v>50671669026 02</v>
      </c>
      <c r="K313" s="274" t="s">
        <v>1667</v>
      </c>
      <c r="L313" s="273" t="str">
        <f t="shared" si="22"/>
        <v>50671669026 02K</v>
      </c>
      <c r="M313" s="274" t="str">
        <f t="shared" si="23"/>
        <v>Zväz slovenského lyžovaniaaKlyžovanie - kapitálové transfery</v>
      </c>
      <c r="N313" s="261" t="str">
        <f t="shared" si="24"/>
        <v>50671669aK</v>
      </c>
    </row>
    <row r="314" spans="1:14">
      <c r="A314" s="279" t="s">
        <v>1259</v>
      </c>
      <c r="B314" s="267" t="str">
        <f>VLOOKUP(A314,Adr!A:B,2,FALSE())</f>
        <v>Zväz slovenského lyžovania</v>
      </c>
      <c r="C314" s="277" t="s">
        <v>1669</v>
      </c>
      <c r="D314" s="278">
        <v>128760</v>
      </c>
      <c r="E314" s="270">
        <v>0</v>
      </c>
      <c r="F314" s="271" t="s">
        <v>379</v>
      </c>
      <c r="G314" s="268" t="s">
        <v>357</v>
      </c>
      <c r="H314" s="268" t="s">
        <v>1279</v>
      </c>
      <c r="I314" s="272" t="str">
        <f t="shared" si="20"/>
        <v>50671669c</v>
      </c>
      <c r="J314" s="273" t="str">
        <f t="shared" si="21"/>
        <v>50671669026 03</v>
      </c>
      <c r="K314" s="274"/>
      <c r="L314" s="273" t="str">
        <f t="shared" si="22"/>
        <v>50671669026 03B</v>
      </c>
      <c r="M314" s="274" t="str">
        <f t="shared" si="23"/>
        <v>Zväz slovenského lyžovaniacBzabezpečenie a rozvoj športu lyžovanie zdravotne postihnutých športovcov</v>
      </c>
      <c r="N314" s="261" t="str">
        <f t="shared" si="24"/>
        <v>50671669cB</v>
      </c>
    </row>
    <row r="315" spans="1:14">
      <c r="A315" s="275" t="s">
        <v>1259</v>
      </c>
      <c r="B315" s="267" t="str">
        <f>VLOOKUP(A315,Adr!A:B,2,FALSE())</f>
        <v>Zväz slovenského lyžovania</v>
      </c>
      <c r="C315" s="277" t="s">
        <v>1670</v>
      </c>
      <c r="D315" s="278">
        <v>45000</v>
      </c>
      <c r="E315" s="276">
        <v>0</v>
      </c>
      <c r="F315" s="271" t="s">
        <v>381</v>
      </c>
      <c r="G315" s="268" t="s">
        <v>357</v>
      </c>
      <c r="H315" s="268" t="s">
        <v>1279</v>
      </c>
      <c r="I315" s="272" t="str">
        <f t="shared" si="20"/>
        <v>50671669d</v>
      </c>
      <c r="J315" s="273" t="str">
        <f t="shared" si="21"/>
        <v>50671669026 03</v>
      </c>
      <c r="K315" s="274"/>
      <c r="L315" s="273" t="str">
        <f t="shared" si="22"/>
        <v>50671669026 03B</v>
      </c>
      <c r="M315" s="274" t="str">
        <f t="shared" si="23"/>
        <v>Zväz slovenského lyžovaniadBHaraus Miroslav + navádzač</v>
      </c>
      <c r="N315" s="261" t="str">
        <f t="shared" si="24"/>
        <v>50671669dB</v>
      </c>
    </row>
    <row r="316" spans="1:14">
      <c r="A316" s="275" t="s">
        <v>1259</v>
      </c>
      <c r="B316" s="267" t="str">
        <f>VLOOKUP(A316,Adr!A:B,2,FALSE())</f>
        <v>Zväz slovenského lyžovania</v>
      </c>
      <c r="C316" s="277" t="s">
        <v>1671</v>
      </c>
      <c r="D316" s="278">
        <v>20000</v>
      </c>
      <c r="E316" s="270">
        <v>0</v>
      </c>
      <c r="F316" s="271" t="s">
        <v>381</v>
      </c>
      <c r="G316" s="268" t="s">
        <v>357</v>
      </c>
      <c r="H316" s="268" t="s">
        <v>1279</v>
      </c>
      <c r="I316" s="272" t="str">
        <f t="shared" si="20"/>
        <v>50671669d</v>
      </c>
      <c r="J316" s="273" t="str">
        <f t="shared" si="21"/>
        <v>50671669026 03</v>
      </c>
      <c r="K316" s="274"/>
      <c r="L316" s="273" t="str">
        <f t="shared" si="22"/>
        <v>50671669026 03B</v>
      </c>
      <c r="M316" s="274" t="str">
        <f t="shared" si="23"/>
        <v>Zväz slovenského lyžovaniadBJaroš Samuel</v>
      </c>
      <c r="N316" s="261" t="str">
        <f t="shared" si="24"/>
        <v>50671669dB</v>
      </c>
    </row>
    <row r="317" spans="1:14">
      <c r="A317" s="275" t="s">
        <v>1259</v>
      </c>
      <c r="B317" s="267" t="str">
        <f>VLOOKUP(A317,Adr!A:B,2,FALSE())</f>
        <v>Zväz slovenského lyžovania</v>
      </c>
      <c r="C317" s="277" t="s">
        <v>1672</v>
      </c>
      <c r="D317" s="278">
        <v>10000</v>
      </c>
      <c r="E317" s="276">
        <v>0</v>
      </c>
      <c r="F317" s="271" t="s">
        <v>381</v>
      </c>
      <c r="G317" s="268" t="s">
        <v>357</v>
      </c>
      <c r="H317" s="268" t="s">
        <v>1279</v>
      </c>
      <c r="I317" s="272" t="str">
        <f t="shared" si="20"/>
        <v>50671669d</v>
      </c>
      <c r="J317" s="273" t="str">
        <f t="shared" si="21"/>
        <v>50671669026 03</v>
      </c>
      <c r="K317" s="274"/>
      <c r="L317" s="273" t="str">
        <f t="shared" si="22"/>
        <v>50671669026 03B</v>
      </c>
      <c r="M317" s="274" t="str">
        <f t="shared" si="23"/>
        <v>Zväz slovenského lyžovaniadBPitoňáková Sára</v>
      </c>
      <c r="N317" s="261" t="str">
        <f t="shared" si="24"/>
        <v>50671669dB</v>
      </c>
    </row>
    <row r="318" spans="1:14">
      <c r="A318" s="271" t="s">
        <v>1259</v>
      </c>
      <c r="B318" s="267" t="str">
        <f>VLOOKUP(A318,Adr!A:B,2,FALSE())</f>
        <v>Zväz slovenského lyžovania</v>
      </c>
      <c r="C318" s="277" t="s">
        <v>1673</v>
      </c>
      <c r="D318" s="278">
        <v>75000</v>
      </c>
      <c r="E318" s="270">
        <v>0</v>
      </c>
      <c r="F318" s="271" t="s">
        <v>381</v>
      </c>
      <c r="G318" s="268" t="s">
        <v>357</v>
      </c>
      <c r="H318" s="268" t="s">
        <v>1279</v>
      </c>
      <c r="I318" s="272" t="str">
        <f t="shared" si="20"/>
        <v>50671669d</v>
      </c>
      <c r="J318" s="273" t="str">
        <f t="shared" si="21"/>
        <v>50671669026 03</v>
      </c>
      <c r="K318" s="274"/>
      <c r="L318" s="273" t="str">
        <f t="shared" si="22"/>
        <v>50671669026 03B</v>
      </c>
      <c r="M318" s="274" t="str">
        <f t="shared" si="23"/>
        <v>Zväz slovenského lyžovaniadBRexová Alexandra + navádzač</v>
      </c>
      <c r="N318" s="261" t="str">
        <f t="shared" si="24"/>
        <v>50671669dB</v>
      </c>
    </row>
    <row r="319" spans="1:14">
      <c r="A319" s="275" t="s">
        <v>1259</v>
      </c>
      <c r="B319" s="267" t="str">
        <f>VLOOKUP(A319,Adr!A:B,2,FALSE())</f>
        <v>Zväz slovenského lyžovania</v>
      </c>
      <c r="C319" s="280" t="s">
        <v>1674</v>
      </c>
      <c r="D319" s="278">
        <v>10000</v>
      </c>
      <c r="E319" s="276">
        <v>0</v>
      </c>
      <c r="F319" s="271" t="s">
        <v>381</v>
      </c>
      <c r="G319" s="268" t="s">
        <v>357</v>
      </c>
      <c r="H319" s="268" t="s">
        <v>1279</v>
      </c>
      <c r="I319" s="272" t="str">
        <f t="shared" si="20"/>
        <v>50671669d</v>
      </c>
      <c r="J319" s="273" t="str">
        <f t="shared" si="21"/>
        <v>50671669026 03</v>
      </c>
      <c r="K319" s="274"/>
      <c r="L319" s="273" t="str">
        <f t="shared" si="22"/>
        <v>50671669026 03B</v>
      </c>
      <c r="M319" s="274" t="str">
        <f t="shared" si="23"/>
        <v>Zväz slovenského lyžovaniadBSakál Samuel</v>
      </c>
      <c r="N319" s="261" t="str">
        <f t="shared" si="24"/>
        <v>50671669dB</v>
      </c>
    </row>
    <row r="320" spans="1:14">
      <c r="A320" s="271" t="s">
        <v>1259</v>
      </c>
      <c r="B320" s="267" t="str">
        <f>VLOOKUP(A320,Adr!A:B,2,FALSE())</f>
        <v>Zväz slovenského lyžovania</v>
      </c>
      <c r="C320" s="277" t="s">
        <v>1675</v>
      </c>
      <c r="D320" s="278">
        <v>70000</v>
      </c>
      <c r="E320" s="270">
        <v>0</v>
      </c>
      <c r="F320" s="271" t="s">
        <v>381</v>
      </c>
      <c r="G320" s="268" t="s">
        <v>357</v>
      </c>
      <c r="H320" s="268" t="s">
        <v>1279</v>
      </c>
      <c r="I320" s="272" t="str">
        <f t="shared" si="20"/>
        <v>50671669d</v>
      </c>
      <c r="J320" s="273" t="str">
        <f t="shared" si="21"/>
        <v>50671669026 03</v>
      </c>
      <c r="K320" s="274"/>
      <c r="L320" s="273" t="str">
        <f t="shared" si="22"/>
        <v>50671669026 03B</v>
      </c>
      <c r="M320" s="274" t="str">
        <f t="shared" si="23"/>
        <v>Zväz slovenského lyžovaniadBVlhová Petra</v>
      </c>
      <c r="N320" s="261" t="str">
        <f t="shared" si="24"/>
        <v>50671669dB</v>
      </c>
    </row>
    <row r="321" spans="1:14">
      <c r="A321" s="279"/>
      <c r="B321" s="267" t="e">
        <f>VLOOKUP(A321,Adr!A:B,2,FALSE())</f>
        <v>#N/A</v>
      </c>
      <c r="C321" s="277"/>
      <c r="D321" s="278"/>
      <c r="E321" s="270"/>
      <c r="F321" s="271"/>
      <c r="G321" s="268"/>
      <c r="H321" s="268"/>
      <c r="I321" s="272" t="str">
        <f t="shared" si="20"/>
        <v/>
      </c>
      <c r="J321" s="273" t="str">
        <f t="shared" si="21"/>
        <v/>
      </c>
      <c r="K321" s="274"/>
      <c r="L321" s="273" t="str">
        <f t="shared" si="22"/>
        <v/>
      </c>
      <c r="M321" s="274" t="e">
        <f t="shared" si="23"/>
        <v>#N/A</v>
      </c>
      <c r="N321" s="261" t="str">
        <f t="shared" si="24"/>
        <v/>
      </c>
    </row>
    <row r="322" spans="1:14">
      <c r="A322" s="271"/>
      <c r="B322" s="267" t="e">
        <f>VLOOKUP(A322,Adr!A:B,2,FALSE())</f>
        <v>#N/A</v>
      </c>
      <c r="C322" s="280"/>
      <c r="D322" s="281"/>
      <c r="E322" s="276"/>
      <c r="F322" s="271"/>
      <c r="G322" s="268"/>
      <c r="H322" s="268"/>
      <c r="I322" s="272" t="str">
        <f t="shared" ref="I322:I385" si="25">A322&amp;F322</f>
        <v/>
      </c>
      <c r="J322" s="273" t="str">
        <f t="shared" ref="J322:J385" si="26">A322&amp;G322</f>
        <v/>
      </c>
      <c r="K322" s="274"/>
      <c r="L322" s="273" t="str">
        <f t="shared" ref="L322:L385" si="27">A322&amp;G322&amp;H322</f>
        <v/>
      </c>
      <c r="M322" s="274" t="e">
        <f t="shared" ref="M322:M385" si="28">B322&amp;F322&amp;H322&amp;C322</f>
        <v>#N/A</v>
      </c>
      <c r="N322" s="261" t="str">
        <f t="shared" ref="N322:N385" si="29">+I322&amp;H322</f>
        <v/>
      </c>
    </row>
    <row r="323" spans="1:14">
      <c r="A323" s="271"/>
      <c r="B323" s="267" t="e">
        <f>VLOOKUP(A323,Adr!A:B,2,FALSE())</f>
        <v>#N/A</v>
      </c>
      <c r="C323" s="280"/>
      <c r="D323" s="281"/>
      <c r="E323" s="270"/>
      <c r="F323" s="271"/>
      <c r="G323" s="268"/>
      <c r="H323" s="268"/>
      <c r="I323" s="272" t="str">
        <f t="shared" si="25"/>
        <v/>
      </c>
      <c r="J323" s="273" t="str">
        <f t="shared" si="26"/>
        <v/>
      </c>
      <c r="K323" s="274"/>
      <c r="L323" s="273" t="str">
        <f t="shared" si="27"/>
        <v/>
      </c>
      <c r="M323" s="274" t="e">
        <f t="shared" si="28"/>
        <v>#N/A</v>
      </c>
      <c r="N323" s="261" t="str">
        <f t="shared" si="29"/>
        <v/>
      </c>
    </row>
    <row r="324" spans="1:14">
      <c r="A324" s="275"/>
      <c r="B324" s="267" t="e">
        <f>VLOOKUP(A324,Adr!A:B,2,FALSE())</f>
        <v>#N/A</v>
      </c>
      <c r="C324" s="277"/>
      <c r="D324" s="278"/>
      <c r="E324" s="276"/>
      <c r="F324" s="271"/>
      <c r="G324" s="268"/>
      <c r="H324" s="268"/>
      <c r="I324" s="272" t="str">
        <f t="shared" si="25"/>
        <v/>
      </c>
      <c r="J324" s="273" t="str">
        <f t="shared" si="26"/>
        <v/>
      </c>
      <c r="K324" s="274"/>
      <c r="L324" s="273" t="str">
        <f t="shared" si="27"/>
        <v/>
      </c>
      <c r="M324" s="274" t="e">
        <f t="shared" si="28"/>
        <v>#N/A</v>
      </c>
      <c r="N324" s="261" t="str">
        <f t="shared" si="29"/>
        <v/>
      </c>
    </row>
    <row r="325" spans="1:14">
      <c r="A325" s="279"/>
      <c r="B325" s="267" t="e">
        <f>VLOOKUP(A325,Adr!A:B,2,FALSE())</f>
        <v>#N/A</v>
      </c>
      <c r="C325" s="277"/>
      <c r="D325" s="278"/>
      <c r="E325" s="270"/>
      <c r="F325" s="271"/>
      <c r="G325" s="268"/>
      <c r="H325" s="268"/>
      <c r="I325" s="272" t="str">
        <f t="shared" si="25"/>
        <v/>
      </c>
      <c r="J325" s="273" t="str">
        <f t="shared" si="26"/>
        <v/>
      </c>
      <c r="K325" s="274"/>
      <c r="L325" s="273" t="str">
        <f t="shared" si="27"/>
        <v/>
      </c>
      <c r="M325" s="274" t="e">
        <f t="shared" si="28"/>
        <v>#N/A</v>
      </c>
      <c r="N325" s="261" t="str">
        <f t="shared" si="29"/>
        <v/>
      </c>
    </row>
    <row r="326" spans="1:14">
      <c r="A326" s="271"/>
      <c r="B326" s="267" t="e">
        <f>VLOOKUP(A326,Adr!A:B,2,FALSE())</f>
        <v>#N/A</v>
      </c>
      <c r="C326" s="277"/>
      <c r="D326" s="278"/>
      <c r="E326" s="276"/>
      <c r="F326" s="271"/>
      <c r="G326" s="268"/>
      <c r="H326" s="268"/>
      <c r="I326" s="272" t="str">
        <f t="shared" si="25"/>
        <v/>
      </c>
      <c r="J326" s="273" t="str">
        <f t="shared" si="26"/>
        <v/>
      </c>
      <c r="K326" s="274"/>
      <c r="L326" s="273" t="str">
        <f t="shared" si="27"/>
        <v/>
      </c>
      <c r="M326" s="274" t="e">
        <f t="shared" si="28"/>
        <v>#N/A</v>
      </c>
      <c r="N326" s="261" t="str">
        <f t="shared" si="29"/>
        <v/>
      </c>
    </row>
    <row r="327" spans="1:14">
      <c r="A327" s="271"/>
      <c r="B327" s="267" t="e">
        <f>VLOOKUP(A327,Adr!A:B,2,FALSE())</f>
        <v>#N/A</v>
      </c>
      <c r="C327" s="283"/>
      <c r="D327" s="284"/>
      <c r="E327" s="270"/>
      <c r="F327" s="271"/>
      <c r="G327" s="268"/>
      <c r="H327" s="268"/>
      <c r="I327" s="272" t="str">
        <f t="shared" si="25"/>
        <v/>
      </c>
      <c r="J327" s="273" t="str">
        <f t="shared" si="26"/>
        <v/>
      </c>
      <c r="K327" s="274"/>
      <c r="L327" s="273" t="str">
        <f t="shared" si="27"/>
        <v/>
      </c>
      <c r="M327" s="274" t="e">
        <f t="shared" si="28"/>
        <v>#N/A</v>
      </c>
      <c r="N327" s="261" t="str">
        <f t="shared" si="29"/>
        <v/>
      </c>
    </row>
    <row r="328" spans="1:14">
      <c r="A328" s="271"/>
      <c r="B328" s="267" t="e">
        <f>VLOOKUP(A328,Adr!A:B,2,FALSE())</f>
        <v>#N/A</v>
      </c>
      <c r="C328" s="280"/>
      <c r="D328" s="281"/>
      <c r="E328" s="276"/>
      <c r="F328" s="271"/>
      <c r="G328" s="268"/>
      <c r="H328" s="268"/>
      <c r="I328" s="272" t="str">
        <f t="shared" si="25"/>
        <v/>
      </c>
      <c r="J328" s="273" t="str">
        <f t="shared" si="26"/>
        <v/>
      </c>
      <c r="K328" s="274"/>
      <c r="L328" s="273" t="str">
        <f t="shared" si="27"/>
        <v/>
      </c>
      <c r="M328" s="274" t="e">
        <f t="shared" si="28"/>
        <v>#N/A</v>
      </c>
      <c r="N328" s="261" t="str">
        <f t="shared" si="29"/>
        <v/>
      </c>
    </row>
    <row r="329" spans="1:14">
      <c r="A329" s="275"/>
      <c r="B329" s="267" t="e">
        <f>VLOOKUP(A329,Adr!A:B,2,FALSE())</f>
        <v>#N/A</v>
      </c>
      <c r="C329" s="277"/>
      <c r="D329" s="278"/>
      <c r="E329" s="270"/>
      <c r="F329" s="271"/>
      <c r="G329" s="268"/>
      <c r="H329" s="268"/>
      <c r="I329" s="272" t="str">
        <f t="shared" si="25"/>
        <v/>
      </c>
      <c r="J329" s="273" t="str">
        <f t="shared" si="26"/>
        <v/>
      </c>
      <c r="K329" s="274"/>
      <c r="L329" s="273" t="str">
        <f t="shared" si="27"/>
        <v/>
      </c>
      <c r="M329" s="274" t="e">
        <f t="shared" si="28"/>
        <v>#N/A</v>
      </c>
      <c r="N329" s="261" t="str">
        <f t="shared" si="29"/>
        <v/>
      </c>
    </row>
    <row r="330" spans="1:14">
      <c r="A330" s="271"/>
      <c r="B330" s="267" t="e">
        <f>VLOOKUP(A330,Adr!A:B,2,FALSE())</f>
        <v>#N/A</v>
      </c>
      <c r="C330" s="280"/>
      <c r="D330" s="278"/>
      <c r="E330" s="276"/>
      <c r="F330" s="271"/>
      <c r="G330" s="268"/>
      <c r="H330" s="268"/>
      <c r="I330" s="272" t="str">
        <f t="shared" si="25"/>
        <v/>
      </c>
      <c r="J330" s="273" t="str">
        <f t="shared" si="26"/>
        <v/>
      </c>
      <c r="K330" s="274"/>
      <c r="L330" s="273" t="str">
        <f t="shared" si="27"/>
        <v/>
      </c>
      <c r="M330" s="274" t="e">
        <f t="shared" si="28"/>
        <v>#N/A</v>
      </c>
      <c r="N330" s="261" t="str">
        <f t="shared" si="29"/>
        <v/>
      </c>
    </row>
    <row r="331" spans="1:14">
      <c r="A331" s="275"/>
      <c r="B331" s="267" t="e">
        <f>VLOOKUP(A331,Adr!A:B,2,FALSE())</f>
        <v>#N/A</v>
      </c>
      <c r="C331" s="282"/>
      <c r="D331" s="269"/>
      <c r="E331" s="270"/>
      <c r="F331" s="271"/>
      <c r="G331" s="268"/>
      <c r="H331" s="268"/>
      <c r="I331" s="272" t="str">
        <f t="shared" si="25"/>
        <v/>
      </c>
      <c r="J331" s="273" t="str">
        <f t="shared" si="26"/>
        <v/>
      </c>
      <c r="K331" s="274"/>
      <c r="L331" s="273" t="str">
        <f t="shared" si="27"/>
        <v/>
      </c>
      <c r="M331" s="274" t="e">
        <f t="shared" si="28"/>
        <v>#N/A</v>
      </c>
      <c r="N331" s="261" t="str">
        <f t="shared" si="29"/>
        <v/>
      </c>
    </row>
    <row r="332" spans="1:14">
      <c r="A332" s="271"/>
      <c r="B332" s="267" t="e">
        <f>VLOOKUP(A332,Adr!A:B,2,FALSE())</f>
        <v>#N/A</v>
      </c>
      <c r="C332" s="277"/>
      <c r="D332" s="278"/>
      <c r="E332" s="276"/>
      <c r="F332" s="271"/>
      <c r="G332" s="268"/>
      <c r="H332" s="268"/>
      <c r="I332" s="272" t="str">
        <f t="shared" si="25"/>
        <v/>
      </c>
      <c r="J332" s="273" t="str">
        <f t="shared" si="26"/>
        <v/>
      </c>
      <c r="K332" s="274"/>
      <c r="L332" s="273" t="str">
        <f t="shared" si="27"/>
        <v/>
      </c>
      <c r="M332" s="274" t="e">
        <f t="shared" si="28"/>
        <v>#N/A</v>
      </c>
      <c r="N332" s="261" t="str">
        <f t="shared" si="29"/>
        <v/>
      </c>
    </row>
    <row r="333" spans="1:14">
      <c r="A333" s="271"/>
      <c r="B333" s="267" t="e">
        <f>VLOOKUP(A333,Adr!A:B,2,FALSE())</f>
        <v>#N/A</v>
      </c>
      <c r="C333" s="280"/>
      <c r="D333" s="281"/>
      <c r="E333" s="270"/>
      <c r="F333" s="271"/>
      <c r="G333" s="268"/>
      <c r="H333" s="268"/>
      <c r="I333" s="272" t="str">
        <f t="shared" si="25"/>
        <v/>
      </c>
      <c r="J333" s="273" t="str">
        <f t="shared" si="26"/>
        <v/>
      </c>
      <c r="K333" s="274"/>
      <c r="L333" s="273" t="str">
        <f t="shared" si="27"/>
        <v/>
      </c>
      <c r="M333" s="274" t="e">
        <f t="shared" si="28"/>
        <v>#N/A</v>
      </c>
      <c r="N333" s="261" t="str">
        <f t="shared" si="29"/>
        <v/>
      </c>
    </row>
    <row r="334" spans="1:14">
      <c r="A334" s="271"/>
      <c r="B334" s="267" t="e">
        <f>VLOOKUP(A334,Adr!A:B,2,FALSE())</f>
        <v>#N/A</v>
      </c>
      <c r="C334" s="280"/>
      <c r="D334" s="281"/>
      <c r="E334" s="276"/>
      <c r="F334" s="271"/>
      <c r="G334" s="268"/>
      <c r="H334" s="268"/>
      <c r="I334" s="272" t="str">
        <f t="shared" si="25"/>
        <v/>
      </c>
      <c r="J334" s="273" t="str">
        <f t="shared" si="26"/>
        <v/>
      </c>
      <c r="K334" s="274"/>
      <c r="L334" s="273" t="str">
        <f t="shared" si="27"/>
        <v/>
      </c>
      <c r="M334" s="274" t="e">
        <f t="shared" si="28"/>
        <v>#N/A</v>
      </c>
      <c r="N334" s="261" t="str">
        <f t="shared" si="29"/>
        <v/>
      </c>
    </row>
    <row r="335" spans="1:14">
      <c r="A335" s="238"/>
      <c r="B335" s="267" t="e">
        <f>VLOOKUP(A335,Adr!A:B,2,FALSE())</f>
        <v>#N/A</v>
      </c>
      <c r="C335" s="277"/>
      <c r="D335" s="278"/>
      <c r="E335" s="276"/>
      <c r="F335" s="271"/>
      <c r="G335" s="268"/>
      <c r="H335" s="268"/>
      <c r="I335" s="272" t="str">
        <f t="shared" si="25"/>
        <v/>
      </c>
      <c r="J335" s="273" t="str">
        <f t="shared" si="26"/>
        <v/>
      </c>
      <c r="K335" s="274"/>
      <c r="L335" s="273" t="str">
        <f t="shared" si="27"/>
        <v/>
      </c>
      <c r="M335" s="274" t="e">
        <f t="shared" si="28"/>
        <v>#N/A</v>
      </c>
      <c r="N335" s="261" t="str">
        <f t="shared" si="29"/>
        <v/>
      </c>
    </row>
    <row r="336" spans="1:14">
      <c r="A336" s="238"/>
      <c r="B336" s="267" t="e">
        <f>VLOOKUP(A336,Adr!A:B,2,FALSE())</f>
        <v>#N/A</v>
      </c>
      <c r="C336" s="277"/>
      <c r="D336" s="278"/>
      <c r="E336" s="270"/>
      <c r="F336" s="271"/>
      <c r="G336" s="268"/>
      <c r="H336" s="268"/>
      <c r="I336" s="272" t="str">
        <f t="shared" si="25"/>
        <v/>
      </c>
      <c r="J336" s="273" t="str">
        <f t="shared" si="26"/>
        <v/>
      </c>
      <c r="K336" s="274"/>
      <c r="L336" s="273" t="str">
        <f t="shared" si="27"/>
        <v/>
      </c>
      <c r="M336" s="274" t="e">
        <f t="shared" si="28"/>
        <v>#N/A</v>
      </c>
      <c r="N336" s="261" t="str">
        <f t="shared" si="29"/>
        <v/>
      </c>
    </row>
    <row r="337" spans="1:14">
      <c r="A337" s="238"/>
      <c r="B337" s="267" t="e">
        <f>VLOOKUP(A337,Adr!A:B,2,FALSE())</f>
        <v>#N/A</v>
      </c>
      <c r="C337" s="280"/>
      <c r="D337" s="281"/>
      <c r="E337" s="276"/>
      <c r="F337" s="271"/>
      <c r="G337" s="268"/>
      <c r="H337" s="268"/>
      <c r="I337" s="272" t="str">
        <f t="shared" si="25"/>
        <v/>
      </c>
      <c r="J337" s="273" t="str">
        <f t="shared" si="26"/>
        <v/>
      </c>
      <c r="K337" s="274"/>
      <c r="L337" s="273" t="str">
        <f t="shared" si="27"/>
        <v/>
      </c>
      <c r="M337" s="274" t="e">
        <f t="shared" si="28"/>
        <v>#N/A</v>
      </c>
      <c r="N337" s="261" t="str">
        <f t="shared" si="29"/>
        <v/>
      </c>
    </row>
    <row r="338" spans="1:14">
      <c r="A338" s="271"/>
      <c r="B338" s="267" t="e">
        <f>VLOOKUP(A338,Adr!A:B,2,FALSE())</f>
        <v>#N/A</v>
      </c>
      <c r="C338" s="277"/>
      <c r="D338" s="278"/>
      <c r="E338" s="270"/>
      <c r="F338" s="271"/>
      <c r="G338" s="268"/>
      <c r="H338" s="268"/>
      <c r="I338" s="272" t="str">
        <f t="shared" si="25"/>
        <v/>
      </c>
      <c r="J338" s="273" t="str">
        <f t="shared" si="26"/>
        <v/>
      </c>
      <c r="K338" s="274"/>
      <c r="L338" s="273" t="str">
        <f t="shared" si="27"/>
        <v/>
      </c>
      <c r="M338" s="274" t="e">
        <f t="shared" si="28"/>
        <v>#N/A</v>
      </c>
      <c r="N338" s="261" t="str">
        <f t="shared" si="29"/>
        <v/>
      </c>
    </row>
    <row r="339" spans="1:14">
      <c r="A339" s="271"/>
      <c r="B339" s="267" t="e">
        <f>VLOOKUP(A339,Adr!A:B,2,FALSE())</f>
        <v>#N/A</v>
      </c>
      <c r="C339" s="277"/>
      <c r="D339" s="281"/>
      <c r="E339" s="270"/>
      <c r="F339" s="271"/>
      <c r="G339" s="268"/>
      <c r="H339" s="268"/>
      <c r="I339" s="272" t="str">
        <f t="shared" si="25"/>
        <v/>
      </c>
      <c r="J339" s="273" t="str">
        <f t="shared" si="26"/>
        <v/>
      </c>
      <c r="K339" s="274"/>
      <c r="L339" s="273" t="str">
        <f t="shared" si="27"/>
        <v/>
      </c>
      <c r="M339" s="274" t="e">
        <f t="shared" si="28"/>
        <v>#N/A</v>
      </c>
      <c r="N339" s="261" t="str">
        <f t="shared" si="29"/>
        <v/>
      </c>
    </row>
    <row r="340" spans="1:14">
      <c r="A340" s="238"/>
      <c r="B340" s="267" t="e">
        <f>VLOOKUP(A340,Adr!A:B,2,FALSE())</f>
        <v>#N/A</v>
      </c>
      <c r="C340" s="280"/>
      <c r="D340" s="278"/>
      <c r="E340" s="276"/>
      <c r="F340" s="271"/>
      <c r="G340" s="268"/>
      <c r="H340" s="268"/>
      <c r="I340" s="272" t="str">
        <f t="shared" si="25"/>
        <v/>
      </c>
      <c r="J340" s="273" t="str">
        <f t="shared" si="26"/>
        <v/>
      </c>
      <c r="K340" s="274"/>
      <c r="L340" s="273" t="str">
        <f t="shared" si="27"/>
        <v/>
      </c>
      <c r="M340" s="274" t="e">
        <f t="shared" si="28"/>
        <v>#N/A</v>
      </c>
      <c r="N340" s="261" t="str">
        <f t="shared" si="29"/>
        <v/>
      </c>
    </row>
    <row r="341" spans="1:14">
      <c r="A341" s="271"/>
      <c r="B341" s="267" t="e">
        <f>VLOOKUP(A341,Adr!A:B,2,FALSE())</f>
        <v>#N/A</v>
      </c>
      <c r="C341" s="282"/>
      <c r="D341" s="269"/>
      <c r="E341" s="276"/>
      <c r="F341" s="271"/>
      <c r="G341" s="268"/>
      <c r="H341" s="268"/>
      <c r="I341" s="272" t="str">
        <f t="shared" si="25"/>
        <v/>
      </c>
      <c r="J341" s="273" t="str">
        <f t="shared" si="26"/>
        <v/>
      </c>
      <c r="K341" s="274"/>
      <c r="L341" s="273" t="str">
        <f t="shared" si="27"/>
        <v/>
      </c>
      <c r="M341" s="274" t="e">
        <f t="shared" si="28"/>
        <v>#N/A</v>
      </c>
      <c r="N341" s="261" t="str">
        <f t="shared" si="29"/>
        <v/>
      </c>
    </row>
    <row r="342" spans="1:14">
      <c r="A342" s="279"/>
      <c r="B342" s="267" t="e">
        <f>VLOOKUP(A342,Adr!A:B,2,FALSE())</f>
        <v>#N/A</v>
      </c>
      <c r="C342" s="277"/>
      <c r="D342" s="278"/>
      <c r="E342" s="270"/>
      <c r="F342" s="271"/>
      <c r="G342" s="268"/>
      <c r="H342" s="268"/>
      <c r="I342" s="272" t="str">
        <f t="shared" si="25"/>
        <v/>
      </c>
      <c r="J342" s="273" t="str">
        <f t="shared" si="26"/>
        <v/>
      </c>
      <c r="K342" s="274"/>
      <c r="L342" s="273" t="str">
        <f t="shared" si="27"/>
        <v/>
      </c>
      <c r="M342" s="274" t="e">
        <f t="shared" si="28"/>
        <v>#N/A</v>
      </c>
      <c r="N342" s="261" t="str">
        <f t="shared" si="29"/>
        <v/>
      </c>
    </row>
    <row r="343" spans="1:14">
      <c r="A343" s="279"/>
      <c r="B343" s="267" t="e">
        <f>VLOOKUP(A343,Adr!A:B,2,FALSE())</f>
        <v>#N/A</v>
      </c>
      <c r="C343" s="280"/>
      <c r="D343" s="278"/>
      <c r="E343" s="276"/>
      <c r="F343" s="271"/>
      <c r="G343" s="268"/>
      <c r="H343" s="268"/>
      <c r="I343" s="272" t="str">
        <f t="shared" si="25"/>
        <v/>
      </c>
      <c r="J343" s="273" t="str">
        <f t="shared" si="26"/>
        <v/>
      </c>
      <c r="K343" s="274"/>
      <c r="L343" s="273" t="str">
        <f t="shared" si="27"/>
        <v/>
      </c>
      <c r="M343" s="274" t="e">
        <f t="shared" si="28"/>
        <v>#N/A</v>
      </c>
      <c r="N343" s="261" t="str">
        <f t="shared" si="29"/>
        <v/>
      </c>
    </row>
    <row r="344" spans="1:14">
      <c r="A344" s="275"/>
      <c r="B344" s="267" t="e">
        <f>VLOOKUP(A344,Adr!A:B,2,FALSE())</f>
        <v>#N/A</v>
      </c>
      <c r="C344" s="280"/>
      <c r="D344" s="269"/>
      <c r="E344" s="270"/>
      <c r="F344" s="271"/>
      <c r="G344" s="268"/>
      <c r="H344" s="268"/>
      <c r="I344" s="272" t="str">
        <f t="shared" si="25"/>
        <v/>
      </c>
      <c r="J344" s="273" t="str">
        <f t="shared" si="26"/>
        <v/>
      </c>
      <c r="K344" s="274"/>
      <c r="L344" s="273" t="str">
        <f t="shared" si="27"/>
        <v/>
      </c>
      <c r="M344" s="274" t="e">
        <f t="shared" si="28"/>
        <v>#N/A</v>
      </c>
      <c r="N344" s="261" t="str">
        <f t="shared" si="29"/>
        <v/>
      </c>
    </row>
    <row r="345" spans="1:14">
      <c r="A345" s="271"/>
      <c r="B345" s="267" t="e">
        <f>VLOOKUP(A345,Adr!A:B,2,FALSE())</f>
        <v>#N/A</v>
      </c>
      <c r="C345" s="280"/>
      <c r="D345" s="281"/>
      <c r="E345" s="276"/>
      <c r="F345" s="271"/>
      <c r="G345" s="268"/>
      <c r="H345" s="268"/>
      <c r="I345" s="272" t="str">
        <f t="shared" si="25"/>
        <v/>
      </c>
      <c r="J345" s="273" t="str">
        <f t="shared" si="26"/>
        <v/>
      </c>
      <c r="K345" s="274"/>
      <c r="L345" s="273" t="str">
        <f t="shared" si="27"/>
        <v/>
      </c>
      <c r="M345" s="274" t="e">
        <f t="shared" si="28"/>
        <v>#N/A</v>
      </c>
      <c r="N345" s="261" t="str">
        <f t="shared" si="29"/>
        <v/>
      </c>
    </row>
    <row r="346" spans="1:14">
      <c r="A346" s="238"/>
      <c r="B346" s="267" t="e">
        <f>VLOOKUP(A346,Adr!A:B,2,FALSE())</f>
        <v>#N/A</v>
      </c>
      <c r="C346" s="268"/>
      <c r="D346" s="269"/>
      <c r="E346" s="270"/>
      <c r="F346" s="271"/>
      <c r="G346" s="268"/>
      <c r="H346" s="268"/>
      <c r="I346" s="272" t="str">
        <f t="shared" si="25"/>
        <v/>
      </c>
      <c r="J346" s="273" t="str">
        <f t="shared" si="26"/>
        <v/>
      </c>
      <c r="K346" s="274"/>
      <c r="L346" s="273" t="str">
        <f t="shared" si="27"/>
        <v/>
      </c>
      <c r="M346" s="274" t="e">
        <f t="shared" si="28"/>
        <v>#N/A</v>
      </c>
      <c r="N346" s="261" t="str">
        <f t="shared" si="29"/>
        <v/>
      </c>
    </row>
    <row r="347" spans="1:14">
      <c r="A347" s="271"/>
      <c r="B347" s="267" t="e">
        <f>VLOOKUP(A347,Adr!A:B,2,FALSE())</f>
        <v>#N/A</v>
      </c>
      <c r="C347" s="280"/>
      <c r="D347" s="278"/>
      <c r="E347" s="276"/>
      <c r="F347" s="271"/>
      <c r="G347" s="268"/>
      <c r="H347" s="268"/>
      <c r="I347" s="272" t="str">
        <f t="shared" si="25"/>
        <v/>
      </c>
      <c r="J347" s="273" t="str">
        <f t="shared" si="26"/>
        <v/>
      </c>
      <c r="K347" s="274"/>
      <c r="L347" s="273" t="str">
        <f t="shared" si="27"/>
        <v/>
      </c>
      <c r="M347" s="274" t="e">
        <f t="shared" si="28"/>
        <v>#N/A</v>
      </c>
      <c r="N347" s="261" t="str">
        <f t="shared" si="29"/>
        <v/>
      </c>
    </row>
    <row r="348" spans="1:14">
      <c r="A348" s="279"/>
      <c r="B348" s="267" t="e">
        <f>VLOOKUP(A348,Adr!A:B,2,FALSE())</f>
        <v>#N/A</v>
      </c>
      <c r="C348" s="277"/>
      <c r="D348" s="278"/>
      <c r="E348" s="270"/>
      <c r="F348" s="271"/>
      <c r="G348" s="268"/>
      <c r="H348" s="268"/>
      <c r="I348" s="272" t="str">
        <f t="shared" si="25"/>
        <v/>
      </c>
      <c r="J348" s="273" t="str">
        <f t="shared" si="26"/>
        <v/>
      </c>
      <c r="K348" s="274"/>
      <c r="L348" s="273" t="str">
        <f t="shared" si="27"/>
        <v/>
      </c>
      <c r="M348" s="274" t="e">
        <f t="shared" si="28"/>
        <v>#N/A</v>
      </c>
      <c r="N348" s="261" t="str">
        <f t="shared" si="29"/>
        <v/>
      </c>
    </row>
    <row r="349" spans="1:14">
      <c r="A349" s="271"/>
      <c r="B349" s="267" t="e">
        <f>VLOOKUP(A349,Adr!A:B,2,FALSE())</f>
        <v>#N/A</v>
      </c>
      <c r="C349" s="280"/>
      <c r="D349" s="281"/>
      <c r="E349" s="276"/>
      <c r="F349" s="271"/>
      <c r="G349" s="268"/>
      <c r="H349" s="268"/>
      <c r="I349" s="272" t="str">
        <f t="shared" si="25"/>
        <v/>
      </c>
      <c r="J349" s="273" t="str">
        <f t="shared" si="26"/>
        <v/>
      </c>
      <c r="K349" s="274"/>
      <c r="L349" s="273" t="str">
        <f t="shared" si="27"/>
        <v/>
      </c>
      <c r="M349" s="274" t="e">
        <f t="shared" si="28"/>
        <v>#N/A</v>
      </c>
      <c r="N349" s="261" t="str">
        <f t="shared" si="29"/>
        <v/>
      </c>
    </row>
    <row r="350" spans="1:14">
      <c r="A350" s="279"/>
      <c r="B350" s="267" t="e">
        <f>VLOOKUP(A350,Adr!A:B,2,FALSE())</f>
        <v>#N/A</v>
      </c>
      <c r="C350" s="277"/>
      <c r="D350" s="278"/>
      <c r="E350" s="276"/>
      <c r="F350" s="271"/>
      <c r="G350" s="268"/>
      <c r="H350" s="268"/>
      <c r="I350" s="272" t="str">
        <f t="shared" si="25"/>
        <v/>
      </c>
      <c r="J350" s="273" t="str">
        <f t="shared" si="26"/>
        <v/>
      </c>
      <c r="K350" s="274"/>
      <c r="L350" s="273" t="str">
        <f t="shared" si="27"/>
        <v/>
      </c>
      <c r="M350" s="274" t="e">
        <f t="shared" si="28"/>
        <v>#N/A</v>
      </c>
      <c r="N350" s="261" t="str">
        <f t="shared" si="29"/>
        <v/>
      </c>
    </row>
    <row r="351" spans="1:14">
      <c r="A351" s="238"/>
      <c r="B351" s="267" t="e">
        <f>VLOOKUP(A351,Adr!A:B,2,FALSE())</f>
        <v>#N/A</v>
      </c>
      <c r="C351" s="277"/>
      <c r="D351" s="278"/>
      <c r="E351" s="270"/>
      <c r="F351" s="271"/>
      <c r="G351" s="268"/>
      <c r="H351" s="268"/>
      <c r="I351" s="272" t="str">
        <f t="shared" si="25"/>
        <v/>
      </c>
      <c r="J351" s="273" t="str">
        <f t="shared" si="26"/>
        <v/>
      </c>
      <c r="K351" s="274"/>
      <c r="L351" s="273" t="str">
        <f t="shared" si="27"/>
        <v/>
      </c>
      <c r="M351" s="274" t="e">
        <f t="shared" si="28"/>
        <v>#N/A</v>
      </c>
      <c r="N351" s="261" t="str">
        <f t="shared" si="29"/>
        <v/>
      </c>
    </row>
    <row r="352" spans="1:14">
      <c r="A352" s="271"/>
      <c r="B352" s="267" t="e">
        <f>VLOOKUP(A352,Adr!A:B,2,FALSE())</f>
        <v>#N/A</v>
      </c>
      <c r="C352" s="277"/>
      <c r="D352" s="278"/>
      <c r="E352" s="270"/>
      <c r="F352" s="271"/>
      <c r="G352" s="268"/>
      <c r="H352" s="268"/>
      <c r="I352" s="272" t="str">
        <f t="shared" si="25"/>
        <v/>
      </c>
      <c r="J352" s="273" t="str">
        <f t="shared" si="26"/>
        <v/>
      </c>
      <c r="K352" s="274"/>
      <c r="L352" s="273" t="str">
        <f t="shared" si="27"/>
        <v/>
      </c>
      <c r="M352" s="274" t="e">
        <f t="shared" si="28"/>
        <v>#N/A</v>
      </c>
      <c r="N352" s="261" t="str">
        <f t="shared" si="29"/>
        <v/>
      </c>
    </row>
    <row r="353" spans="1:14">
      <c r="A353" s="271"/>
      <c r="B353" s="267" t="e">
        <f>VLOOKUP(A353,Adr!A:B,2,FALSE())</f>
        <v>#N/A</v>
      </c>
      <c r="C353" s="280"/>
      <c r="D353" s="281"/>
      <c r="E353" s="270"/>
      <c r="F353" s="271"/>
      <c r="G353" s="268"/>
      <c r="H353" s="268"/>
      <c r="I353" s="272" t="str">
        <f t="shared" si="25"/>
        <v/>
      </c>
      <c r="J353" s="273" t="str">
        <f t="shared" si="26"/>
        <v/>
      </c>
      <c r="K353" s="274"/>
      <c r="L353" s="273" t="str">
        <f t="shared" si="27"/>
        <v/>
      </c>
      <c r="M353" s="274" t="e">
        <f t="shared" si="28"/>
        <v>#N/A</v>
      </c>
      <c r="N353" s="261" t="str">
        <f t="shared" si="29"/>
        <v/>
      </c>
    </row>
    <row r="354" spans="1:14">
      <c r="A354" s="238"/>
      <c r="B354" s="267" t="e">
        <f>VLOOKUP(A354,Adr!A:B,2,FALSE())</f>
        <v>#N/A</v>
      </c>
      <c r="C354" s="280"/>
      <c r="D354" s="278"/>
      <c r="E354" s="276"/>
      <c r="F354" s="271"/>
      <c r="G354" s="268"/>
      <c r="H354" s="268"/>
      <c r="I354" s="272" t="str">
        <f t="shared" si="25"/>
        <v/>
      </c>
      <c r="J354" s="273" t="str">
        <f t="shared" si="26"/>
        <v/>
      </c>
      <c r="K354" s="274"/>
      <c r="L354" s="273" t="str">
        <f t="shared" si="27"/>
        <v/>
      </c>
      <c r="M354" s="274" t="e">
        <f t="shared" si="28"/>
        <v>#N/A</v>
      </c>
      <c r="N354" s="261" t="str">
        <f t="shared" si="29"/>
        <v/>
      </c>
    </row>
    <row r="355" spans="1:14">
      <c r="A355" s="238"/>
      <c r="B355" s="267" t="e">
        <f>VLOOKUP(A355,Adr!A:B,2,FALSE())</f>
        <v>#N/A</v>
      </c>
      <c r="C355" s="277"/>
      <c r="D355" s="278"/>
      <c r="E355" s="270"/>
      <c r="F355" s="271"/>
      <c r="G355" s="268"/>
      <c r="H355" s="268"/>
      <c r="I355" s="272" t="str">
        <f t="shared" si="25"/>
        <v/>
      </c>
      <c r="J355" s="273" t="str">
        <f t="shared" si="26"/>
        <v/>
      </c>
      <c r="K355" s="274"/>
      <c r="L355" s="273" t="str">
        <f t="shared" si="27"/>
        <v/>
      </c>
      <c r="M355" s="274" t="e">
        <f t="shared" si="28"/>
        <v>#N/A</v>
      </c>
      <c r="N355" s="261" t="str">
        <f t="shared" si="29"/>
        <v/>
      </c>
    </row>
    <row r="356" spans="1:14">
      <c r="A356" s="275"/>
      <c r="B356" s="267" t="e">
        <f>VLOOKUP(A356,Adr!A:B,2,FALSE())</f>
        <v>#N/A</v>
      </c>
      <c r="C356" s="280"/>
      <c r="D356" s="269"/>
      <c r="E356" s="270"/>
      <c r="F356" s="271"/>
      <c r="G356" s="268"/>
      <c r="H356" s="268"/>
      <c r="I356" s="272" t="str">
        <f t="shared" si="25"/>
        <v/>
      </c>
      <c r="J356" s="273" t="str">
        <f t="shared" si="26"/>
        <v/>
      </c>
      <c r="K356" s="274"/>
      <c r="L356" s="273" t="str">
        <f t="shared" si="27"/>
        <v/>
      </c>
      <c r="M356" s="274" t="e">
        <f t="shared" si="28"/>
        <v>#N/A</v>
      </c>
      <c r="N356" s="261" t="str">
        <f t="shared" si="29"/>
        <v/>
      </c>
    </row>
    <row r="357" spans="1:14">
      <c r="A357" s="275"/>
      <c r="B357" s="267" t="e">
        <f>VLOOKUP(A357,Adr!A:B,2,FALSE())</f>
        <v>#N/A</v>
      </c>
      <c r="C357" s="277"/>
      <c r="D357" s="281"/>
      <c r="E357" s="276"/>
      <c r="F357" s="271"/>
      <c r="G357" s="268"/>
      <c r="H357" s="268"/>
      <c r="I357" s="272" t="str">
        <f t="shared" si="25"/>
        <v/>
      </c>
      <c r="J357" s="273" t="str">
        <f t="shared" si="26"/>
        <v/>
      </c>
      <c r="K357" s="274"/>
      <c r="L357" s="273" t="str">
        <f t="shared" si="27"/>
        <v/>
      </c>
      <c r="M357" s="274" t="e">
        <f t="shared" si="28"/>
        <v>#N/A</v>
      </c>
      <c r="N357" s="261" t="str">
        <f t="shared" si="29"/>
        <v/>
      </c>
    </row>
    <row r="358" spans="1:14">
      <c r="A358" s="271"/>
      <c r="B358" s="267" t="e">
        <f>VLOOKUP(A358,Adr!A:B,2,FALSE())</f>
        <v>#N/A</v>
      </c>
      <c r="C358" s="268"/>
      <c r="D358" s="269"/>
      <c r="E358" s="270"/>
      <c r="F358" s="271"/>
      <c r="G358" s="268"/>
      <c r="H358" s="268"/>
      <c r="I358" s="272" t="str">
        <f t="shared" si="25"/>
        <v/>
      </c>
      <c r="J358" s="273" t="str">
        <f t="shared" si="26"/>
        <v/>
      </c>
      <c r="K358" s="274"/>
      <c r="L358" s="273" t="str">
        <f t="shared" si="27"/>
        <v/>
      </c>
      <c r="M358" s="274" t="e">
        <f t="shared" si="28"/>
        <v>#N/A</v>
      </c>
      <c r="N358" s="261" t="str">
        <f t="shared" si="29"/>
        <v/>
      </c>
    </row>
    <row r="359" spans="1:14">
      <c r="A359" s="271"/>
      <c r="B359" s="267" t="e">
        <f>VLOOKUP(A359,Adr!A:B,2,FALSE())</f>
        <v>#N/A</v>
      </c>
      <c r="C359" s="277"/>
      <c r="D359" s="278"/>
      <c r="E359" s="276"/>
      <c r="F359" s="271"/>
      <c r="G359" s="268"/>
      <c r="H359" s="268"/>
      <c r="I359" s="272" t="str">
        <f t="shared" si="25"/>
        <v/>
      </c>
      <c r="J359" s="273" t="str">
        <f t="shared" si="26"/>
        <v/>
      </c>
      <c r="K359" s="274"/>
      <c r="L359" s="273" t="str">
        <f t="shared" si="27"/>
        <v/>
      </c>
      <c r="M359" s="274" t="e">
        <f t="shared" si="28"/>
        <v>#N/A</v>
      </c>
      <c r="N359" s="261" t="str">
        <f t="shared" si="29"/>
        <v/>
      </c>
    </row>
    <row r="360" spans="1:14">
      <c r="A360" s="275"/>
      <c r="B360" s="267" t="e">
        <f>VLOOKUP(A360,Adr!A:B,2,FALSE())</f>
        <v>#N/A</v>
      </c>
      <c r="C360" s="280"/>
      <c r="D360" s="278"/>
      <c r="E360" s="270"/>
      <c r="F360" s="271"/>
      <c r="G360" s="268"/>
      <c r="H360" s="268"/>
      <c r="I360" s="272" t="str">
        <f t="shared" si="25"/>
        <v/>
      </c>
      <c r="J360" s="273" t="str">
        <f t="shared" si="26"/>
        <v/>
      </c>
      <c r="K360" s="274"/>
      <c r="L360" s="273" t="str">
        <f t="shared" si="27"/>
        <v/>
      </c>
      <c r="M360" s="274" t="e">
        <f t="shared" si="28"/>
        <v>#N/A</v>
      </c>
      <c r="N360" s="261" t="str">
        <f t="shared" si="29"/>
        <v/>
      </c>
    </row>
    <row r="361" spans="1:14">
      <c r="A361" s="275"/>
      <c r="B361" s="267" t="e">
        <f>VLOOKUP(A361,Adr!A:B,2,FALSE())</f>
        <v>#N/A</v>
      </c>
      <c r="C361" s="268"/>
      <c r="D361" s="269"/>
      <c r="E361" s="276"/>
      <c r="F361" s="271"/>
      <c r="G361" s="268"/>
      <c r="H361" s="268"/>
      <c r="I361" s="272" t="str">
        <f t="shared" si="25"/>
        <v/>
      </c>
      <c r="J361" s="273" t="str">
        <f t="shared" si="26"/>
        <v/>
      </c>
      <c r="K361" s="274"/>
      <c r="L361" s="273" t="str">
        <f t="shared" si="27"/>
        <v/>
      </c>
      <c r="M361" s="274" t="e">
        <f t="shared" si="28"/>
        <v>#N/A</v>
      </c>
      <c r="N361" s="261" t="str">
        <f t="shared" si="29"/>
        <v/>
      </c>
    </row>
    <row r="362" spans="1:14">
      <c r="A362" s="246"/>
      <c r="B362" s="267" t="e">
        <f>VLOOKUP(A362,Adr!A:B,2,FALSE())</f>
        <v>#N/A</v>
      </c>
      <c r="C362" s="277"/>
      <c r="D362" s="269"/>
      <c r="E362" s="270"/>
      <c r="F362" s="271"/>
      <c r="G362" s="268"/>
      <c r="H362" s="268"/>
      <c r="I362" s="272" t="str">
        <f t="shared" si="25"/>
        <v/>
      </c>
      <c r="J362" s="273" t="str">
        <f t="shared" si="26"/>
        <v/>
      </c>
      <c r="K362" s="274"/>
      <c r="L362" s="273" t="str">
        <f t="shared" si="27"/>
        <v/>
      </c>
      <c r="M362" s="274" t="e">
        <f t="shared" si="28"/>
        <v>#N/A</v>
      </c>
      <c r="N362" s="261" t="str">
        <f t="shared" si="29"/>
        <v/>
      </c>
    </row>
    <row r="363" spans="1:14">
      <c r="A363" s="271"/>
      <c r="B363" s="267" t="e">
        <f>VLOOKUP(A363,Adr!A:B,2,FALSE())</f>
        <v>#N/A</v>
      </c>
      <c r="C363" s="277"/>
      <c r="D363" s="278"/>
      <c r="E363" s="276"/>
      <c r="F363" s="271"/>
      <c r="G363" s="268"/>
      <c r="H363" s="268"/>
      <c r="I363" s="272" t="str">
        <f t="shared" si="25"/>
        <v/>
      </c>
      <c r="J363" s="273" t="str">
        <f t="shared" si="26"/>
        <v/>
      </c>
      <c r="K363" s="274"/>
      <c r="L363" s="273" t="str">
        <f t="shared" si="27"/>
        <v/>
      </c>
      <c r="M363" s="274" t="e">
        <f t="shared" si="28"/>
        <v>#N/A</v>
      </c>
      <c r="N363" s="261" t="str">
        <f t="shared" si="29"/>
        <v/>
      </c>
    </row>
    <row r="364" spans="1:14">
      <c r="A364" s="271"/>
      <c r="B364" s="267" t="e">
        <f>VLOOKUP(A364,Adr!A:B,2,FALSE())</f>
        <v>#N/A</v>
      </c>
      <c r="C364" s="280"/>
      <c r="D364" s="281"/>
      <c r="E364" s="276"/>
      <c r="F364" s="271"/>
      <c r="G364" s="268"/>
      <c r="H364" s="268"/>
      <c r="I364" s="272" t="str">
        <f t="shared" si="25"/>
        <v/>
      </c>
      <c r="J364" s="273" t="str">
        <f t="shared" si="26"/>
        <v/>
      </c>
      <c r="K364" s="274"/>
      <c r="L364" s="273" t="str">
        <f t="shared" si="27"/>
        <v/>
      </c>
      <c r="M364" s="274" t="e">
        <f t="shared" si="28"/>
        <v>#N/A</v>
      </c>
      <c r="N364" s="261" t="str">
        <f t="shared" si="29"/>
        <v/>
      </c>
    </row>
    <row r="365" spans="1:14">
      <c r="A365" s="275"/>
      <c r="B365" s="267" t="e">
        <f>VLOOKUP(A365,Adr!A:B,2,FALSE())</f>
        <v>#N/A</v>
      </c>
      <c r="C365" s="280"/>
      <c r="D365" s="278"/>
      <c r="E365" s="270"/>
      <c r="F365" s="271"/>
      <c r="G365" s="268"/>
      <c r="H365" s="268"/>
      <c r="I365" s="272" t="str">
        <f t="shared" si="25"/>
        <v/>
      </c>
      <c r="J365" s="273" t="str">
        <f t="shared" si="26"/>
        <v/>
      </c>
      <c r="K365" s="274"/>
      <c r="L365" s="273" t="str">
        <f t="shared" si="27"/>
        <v/>
      </c>
      <c r="M365" s="274" t="e">
        <f t="shared" si="28"/>
        <v>#N/A</v>
      </c>
      <c r="N365" s="261" t="str">
        <f t="shared" si="29"/>
        <v/>
      </c>
    </row>
    <row r="366" spans="1:14">
      <c r="A366" s="275"/>
      <c r="B366" s="267" t="e">
        <f>VLOOKUP(A366,Adr!A:B,2,FALSE())</f>
        <v>#N/A</v>
      </c>
      <c r="C366" s="280"/>
      <c r="D366" s="278"/>
      <c r="E366" s="276"/>
      <c r="F366" s="271"/>
      <c r="G366" s="268"/>
      <c r="H366" s="268"/>
      <c r="I366" s="272" t="str">
        <f t="shared" si="25"/>
        <v/>
      </c>
      <c r="J366" s="273" t="str">
        <f t="shared" si="26"/>
        <v/>
      </c>
      <c r="K366" s="274"/>
      <c r="L366" s="273" t="str">
        <f t="shared" si="27"/>
        <v/>
      </c>
      <c r="M366" s="274" t="e">
        <f t="shared" si="28"/>
        <v>#N/A</v>
      </c>
      <c r="N366" s="261" t="str">
        <f t="shared" si="29"/>
        <v/>
      </c>
    </row>
    <row r="367" spans="1:14">
      <c r="A367" s="279"/>
      <c r="B367" s="267" t="e">
        <f>VLOOKUP(A367,Adr!A:B,2,FALSE())</f>
        <v>#N/A</v>
      </c>
      <c r="C367" s="277"/>
      <c r="D367" s="278"/>
      <c r="E367" s="270"/>
      <c r="F367" s="271"/>
      <c r="G367" s="268"/>
      <c r="H367" s="268"/>
      <c r="I367" s="272" t="str">
        <f t="shared" si="25"/>
        <v/>
      </c>
      <c r="J367" s="273" t="str">
        <f t="shared" si="26"/>
        <v/>
      </c>
      <c r="K367" s="274"/>
      <c r="L367" s="273" t="str">
        <f t="shared" si="27"/>
        <v/>
      </c>
      <c r="M367" s="274" t="e">
        <f t="shared" si="28"/>
        <v>#N/A</v>
      </c>
      <c r="N367" s="261" t="str">
        <f t="shared" si="29"/>
        <v/>
      </c>
    </row>
    <row r="368" spans="1:14">
      <c r="A368" s="275"/>
      <c r="B368" s="267" t="e">
        <f>VLOOKUP(A368,Adr!A:B,2,FALSE())</f>
        <v>#N/A</v>
      </c>
      <c r="C368" s="277"/>
      <c r="D368" s="278"/>
      <c r="E368" s="270"/>
      <c r="F368" s="271"/>
      <c r="G368" s="268"/>
      <c r="H368" s="268"/>
      <c r="I368" s="272" t="str">
        <f t="shared" si="25"/>
        <v/>
      </c>
      <c r="J368" s="273" t="str">
        <f t="shared" si="26"/>
        <v/>
      </c>
      <c r="K368" s="274"/>
      <c r="L368" s="273" t="str">
        <f t="shared" si="27"/>
        <v/>
      </c>
      <c r="M368" s="274" t="e">
        <f t="shared" si="28"/>
        <v>#N/A</v>
      </c>
      <c r="N368" s="261" t="str">
        <f t="shared" si="29"/>
        <v/>
      </c>
    </row>
    <row r="369" spans="1:14">
      <c r="A369" s="275"/>
      <c r="B369" s="267" t="e">
        <f>VLOOKUP(A369,Adr!A:B,2,FALSE())</f>
        <v>#N/A</v>
      </c>
      <c r="C369" s="280"/>
      <c r="D369" s="278"/>
      <c r="E369" s="276"/>
      <c r="F369" s="271"/>
      <c r="G369" s="268"/>
      <c r="H369" s="268"/>
      <c r="I369" s="272" t="str">
        <f t="shared" si="25"/>
        <v/>
      </c>
      <c r="J369" s="273" t="str">
        <f t="shared" si="26"/>
        <v/>
      </c>
      <c r="K369" s="274"/>
      <c r="L369" s="273" t="str">
        <f t="shared" si="27"/>
        <v/>
      </c>
      <c r="M369" s="274" t="e">
        <f t="shared" si="28"/>
        <v>#N/A</v>
      </c>
      <c r="N369" s="261" t="str">
        <f t="shared" si="29"/>
        <v/>
      </c>
    </row>
    <row r="370" spans="1:14">
      <c r="A370" s="238"/>
      <c r="B370" s="267" t="e">
        <f>VLOOKUP(A370,Adr!A:B,2,FALSE())</f>
        <v>#N/A</v>
      </c>
      <c r="C370" s="277"/>
      <c r="D370" s="278"/>
      <c r="E370" s="270"/>
      <c r="F370" s="271"/>
      <c r="G370" s="268"/>
      <c r="H370" s="268"/>
      <c r="I370" s="272" t="str">
        <f t="shared" si="25"/>
        <v/>
      </c>
      <c r="J370" s="273" t="str">
        <f t="shared" si="26"/>
        <v/>
      </c>
      <c r="K370" s="274"/>
      <c r="L370" s="273" t="str">
        <f t="shared" si="27"/>
        <v/>
      </c>
      <c r="M370" s="274" t="e">
        <f t="shared" si="28"/>
        <v>#N/A</v>
      </c>
      <c r="N370" s="261" t="str">
        <f t="shared" si="29"/>
        <v/>
      </c>
    </row>
    <row r="371" spans="1:14">
      <c r="A371" s="271"/>
      <c r="B371" s="267" t="e">
        <f>VLOOKUP(A371,Adr!A:B,2,FALSE())</f>
        <v>#N/A</v>
      </c>
      <c r="C371" s="280"/>
      <c r="D371" s="281"/>
      <c r="E371" s="270"/>
      <c r="F371" s="271"/>
      <c r="G371" s="268"/>
      <c r="H371" s="268"/>
      <c r="I371" s="272" t="str">
        <f t="shared" si="25"/>
        <v/>
      </c>
      <c r="J371" s="273" t="str">
        <f t="shared" si="26"/>
        <v/>
      </c>
      <c r="K371" s="274"/>
      <c r="L371" s="273" t="str">
        <f t="shared" si="27"/>
        <v/>
      </c>
      <c r="M371" s="274" t="e">
        <f t="shared" si="28"/>
        <v>#N/A</v>
      </c>
      <c r="N371" s="261" t="str">
        <f t="shared" si="29"/>
        <v/>
      </c>
    </row>
    <row r="372" spans="1:14">
      <c r="A372" s="271"/>
      <c r="B372" s="267" t="e">
        <f>VLOOKUP(A372,Adr!A:B,2,FALSE())</f>
        <v>#N/A</v>
      </c>
      <c r="C372" s="277"/>
      <c r="D372" s="281"/>
      <c r="E372" s="276"/>
      <c r="F372" s="271"/>
      <c r="G372" s="268"/>
      <c r="H372" s="268"/>
      <c r="I372" s="272" t="str">
        <f t="shared" si="25"/>
        <v/>
      </c>
      <c r="J372" s="273" t="str">
        <f t="shared" si="26"/>
        <v/>
      </c>
      <c r="K372" s="274"/>
      <c r="L372" s="273" t="str">
        <f t="shared" si="27"/>
        <v/>
      </c>
      <c r="M372" s="274" t="e">
        <f t="shared" si="28"/>
        <v>#N/A</v>
      </c>
      <c r="N372" s="261" t="str">
        <f t="shared" si="29"/>
        <v/>
      </c>
    </row>
    <row r="373" spans="1:14">
      <c r="A373" s="271"/>
      <c r="B373" s="267" t="e">
        <f>VLOOKUP(A373,Adr!A:B,2,FALSE())</f>
        <v>#N/A</v>
      </c>
      <c r="C373" s="280"/>
      <c r="D373" s="281"/>
      <c r="E373" s="270"/>
      <c r="F373" s="271"/>
      <c r="G373" s="268"/>
      <c r="H373" s="268"/>
      <c r="I373" s="272" t="str">
        <f t="shared" si="25"/>
        <v/>
      </c>
      <c r="J373" s="273" t="str">
        <f t="shared" si="26"/>
        <v/>
      </c>
      <c r="K373" s="274"/>
      <c r="L373" s="273" t="str">
        <f t="shared" si="27"/>
        <v/>
      </c>
      <c r="M373" s="274" t="e">
        <f t="shared" si="28"/>
        <v>#N/A</v>
      </c>
      <c r="N373" s="261" t="str">
        <f t="shared" si="29"/>
        <v/>
      </c>
    </row>
    <row r="374" spans="1:14">
      <c r="A374" s="271"/>
      <c r="B374" s="267" t="e">
        <f>VLOOKUP(A374,Adr!A:B,2,FALSE())</f>
        <v>#N/A</v>
      </c>
      <c r="C374" s="277"/>
      <c r="D374" s="278"/>
      <c r="E374" s="276"/>
      <c r="F374" s="271"/>
      <c r="G374" s="268"/>
      <c r="H374" s="268"/>
      <c r="I374" s="272" t="str">
        <f t="shared" si="25"/>
        <v/>
      </c>
      <c r="J374" s="273" t="str">
        <f t="shared" si="26"/>
        <v/>
      </c>
      <c r="K374" s="274"/>
      <c r="L374" s="273" t="str">
        <f t="shared" si="27"/>
        <v/>
      </c>
      <c r="M374" s="274" t="e">
        <f t="shared" si="28"/>
        <v>#N/A</v>
      </c>
      <c r="N374" s="261" t="str">
        <f t="shared" si="29"/>
        <v/>
      </c>
    </row>
    <row r="375" spans="1:14">
      <c r="A375" s="275"/>
      <c r="B375" s="267" t="e">
        <f>VLOOKUP(A375,Adr!A:B,2,FALSE())</f>
        <v>#N/A</v>
      </c>
      <c r="C375" s="282"/>
      <c r="D375" s="269"/>
      <c r="E375" s="270"/>
      <c r="F375" s="271"/>
      <c r="G375" s="268"/>
      <c r="H375" s="268"/>
      <c r="I375" s="272" t="str">
        <f t="shared" si="25"/>
        <v/>
      </c>
      <c r="J375" s="273" t="str">
        <f t="shared" si="26"/>
        <v/>
      </c>
      <c r="K375" s="274"/>
      <c r="L375" s="273" t="str">
        <f t="shared" si="27"/>
        <v/>
      </c>
      <c r="M375" s="274" t="e">
        <f t="shared" si="28"/>
        <v>#N/A</v>
      </c>
      <c r="N375" s="261" t="str">
        <f t="shared" si="29"/>
        <v/>
      </c>
    </row>
    <row r="376" spans="1:14">
      <c r="A376" s="275"/>
      <c r="B376" s="267" t="e">
        <f>VLOOKUP(A376,Adr!A:B,2,FALSE())</f>
        <v>#N/A</v>
      </c>
      <c r="C376" s="277"/>
      <c r="D376" s="278"/>
      <c r="E376" s="270"/>
      <c r="F376" s="271"/>
      <c r="G376" s="268"/>
      <c r="H376" s="268"/>
      <c r="I376" s="272" t="str">
        <f t="shared" si="25"/>
        <v/>
      </c>
      <c r="J376" s="273" t="str">
        <f t="shared" si="26"/>
        <v/>
      </c>
      <c r="K376" s="274"/>
      <c r="L376" s="273" t="str">
        <f t="shared" si="27"/>
        <v/>
      </c>
      <c r="M376" s="274" t="e">
        <f t="shared" si="28"/>
        <v>#N/A</v>
      </c>
      <c r="N376" s="261" t="str">
        <f t="shared" si="29"/>
        <v/>
      </c>
    </row>
    <row r="377" spans="1:14">
      <c r="A377" s="271"/>
      <c r="B377" s="267" t="e">
        <f>VLOOKUP(A377,Adr!A:B,2,FALSE())</f>
        <v>#N/A</v>
      </c>
      <c r="C377" s="280"/>
      <c r="D377" s="281"/>
      <c r="E377" s="276"/>
      <c r="F377" s="271"/>
      <c r="G377" s="268"/>
      <c r="H377" s="268"/>
      <c r="I377" s="272" t="str">
        <f t="shared" si="25"/>
        <v/>
      </c>
      <c r="J377" s="273" t="str">
        <f t="shared" si="26"/>
        <v/>
      </c>
      <c r="K377" s="274"/>
      <c r="L377" s="273" t="str">
        <f t="shared" si="27"/>
        <v/>
      </c>
      <c r="M377" s="274" t="e">
        <f t="shared" si="28"/>
        <v>#N/A</v>
      </c>
      <c r="N377" s="261" t="str">
        <f t="shared" si="29"/>
        <v/>
      </c>
    </row>
    <row r="378" spans="1:14">
      <c r="A378" s="275"/>
      <c r="B378" s="267" t="e">
        <f>VLOOKUP(A378,Adr!A:B,2,FALSE())</f>
        <v>#N/A</v>
      </c>
      <c r="C378" s="280"/>
      <c r="D378" s="269"/>
      <c r="E378" s="270"/>
      <c r="F378" s="271"/>
      <c r="G378" s="268"/>
      <c r="H378" s="268"/>
      <c r="I378" s="272" t="str">
        <f t="shared" si="25"/>
        <v/>
      </c>
      <c r="J378" s="273" t="str">
        <f t="shared" si="26"/>
        <v/>
      </c>
      <c r="K378" s="274"/>
      <c r="L378" s="273" t="str">
        <f t="shared" si="27"/>
        <v/>
      </c>
      <c r="M378" s="274" t="e">
        <f t="shared" si="28"/>
        <v>#N/A</v>
      </c>
      <c r="N378" s="261" t="str">
        <f t="shared" si="29"/>
        <v/>
      </c>
    </row>
    <row r="379" spans="1:14">
      <c r="A379" s="275"/>
      <c r="B379" s="267" t="e">
        <f>VLOOKUP(A379,Adr!A:B,2,FALSE())</f>
        <v>#N/A</v>
      </c>
      <c r="C379" s="280"/>
      <c r="D379" s="281"/>
      <c r="E379" s="276"/>
      <c r="F379" s="271"/>
      <c r="G379" s="268"/>
      <c r="H379" s="268"/>
      <c r="I379" s="272" t="str">
        <f t="shared" si="25"/>
        <v/>
      </c>
      <c r="J379" s="273" t="str">
        <f t="shared" si="26"/>
        <v/>
      </c>
      <c r="K379" s="274"/>
      <c r="L379" s="273" t="str">
        <f t="shared" si="27"/>
        <v/>
      </c>
      <c r="M379" s="274" t="e">
        <f t="shared" si="28"/>
        <v>#N/A</v>
      </c>
      <c r="N379" s="261" t="str">
        <f t="shared" si="29"/>
        <v/>
      </c>
    </row>
    <row r="380" spans="1:14">
      <c r="A380" s="271"/>
      <c r="B380" s="267" t="e">
        <f>VLOOKUP(A380,Adr!A:B,2,FALSE())</f>
        <v>#N/A</v>
      </c>
      <c r="C380" s="283"/>
      <c r="D380" s="284"/>
      <c r="E380" s="270"/>
      <c r="F380" s="271"/>
      <c r="G380" s="268"/>
      <c r="H380" s="268"/>
      <c r="I380" s="272" t="str">
        <f t="shared" si="25"/>
        <v/>
      </c>
      <c r="J380" s="273" t="str">
        <f t="shared" si="26"/>
        <v/>
      </c>
      <c r="K380" s="274"/>
      <c r="L380" s="273" t="str">
        <f t="shared" si="27"/>
        <v/>
      </c>
      <c r="M380" s="274" t="e">
        <f t="shared" si="28"/>
        <v>#N/A</v>
      </c>
      <c r="N380" s="261" t="str">
        <f t="shared" si="29"/>
        <v/>
      </c>
    </row>
    <row r="381" spans="1:14">
      <c r="A381" s="275"/>
      <c r="B381" s="267" t="e">
        <f>VLOOKUP(A381,Adr!A:B,2,FALSE())</f>
        <v>#N/A</v>
      </c>
      <c r="C381" s="277"/>
      <c r="D381" s="278"/>
      <c r="E381" s="276"/>
      <c r="F381" s="271"/>
      <c r="G381" s="268"/>
      <c r="H381" s="268"/>
      <c r="I381" s="272" t="str">
        <f t="shared" si="25"/>
        <v/>
      </c>
      <c r="J381" s="273" t="str">
        <f t="shared" si="26"/>
        <v/>
      </c>
      <c r="K381" s="274"/>
      <c r="L381" s="273" t="str">
        <f t="shared" si="27"/>
        <v/>
      </c>
      <c r="M381" s="274" t="e">
        <f t="shared" si="28"/>
        <v>#N/A</v>
      </c>
      <c r="N381" s="261" t="str">
        <f t="shared" si="29"/>
        <v/>
      </c>
    </row>
    <row r="382" spans="1:14">
      <c r="A382" s="275"/>
      <c r="B382" s="267" t="e">
        <f>VLOOKUP(A382,Adr!A:B,2,FALSE())</f>
        <v>#N/A</v>
      </c>
      <c r="C382" s="280"/>
      <c r="D382" s="281"/>
      <c r="E382" s="270"/>
      <c r="F382" s="271"/>
      <c r="G382" s="268"/>
      <c r="H382" s="268"/>
      <c r="I382" s="272" t="str">
        <f t="shared" si="25"/>
        <v/>
      </c>
      <c r="J382" s="273" t="str">
        <f t="shared" si="26"/>
        <v/>
      </c>
      <c r="K382" s="274"/>
      <c r="L382" s="273" t="str">
        <f t="shared" si="27"/>
        <v/>
      </c>
      <c r="M382" s="274" t="e">
        <f t="shared" si="28"/>
        <v>#N/A</v>
      </c>
      <c r="N382" s="261" t="str">
        <f t="shared" si="29"/>
        <v/>
      </c>
    </row>
    <row r="383" spans="1:14">
      <c r="A383" s="238"/>
      <c r="B383" s="267" t="e">
        <f>VLOOKUP(A383,Adr!A:B,2,FALSE())</f>
        <v>#N/A</v>
      </c>
      <c r="C383" s="280"/>
      <c r="D383" s="278"/>
      <c r="E383" s="276"/>
      <c r="F383" s="271"/>
      <c r="G383" s="268"/>
      <c r="H383" s="268"/>
      <c r="I383" s="272" t="str">
        <f t="shared" si="25"/>
        <v/>
      </c>
      <c r="J383" s="273" t="str">
        <f t="shared" si="26"/>
        <v/>
      </c>
      <c r="K383" s="274"/>
      <c r="L383" s="273" t="str">
        <f t="shared" si="27"/>
        <v/>
      </c>
      <c r="M383" s="274" t="e">
        <f t="shared" si="28"/>
        <v>#N/A</v>
      </c>
      <c r="N383" s="261" t="str">
        <f t="shared" si="29"/>
        <v/>
      </c>
    </row>
    <row r="384" spans="1:14">
      <c r="A384" s="279"/>
      <c r="B384" s="267" t="e">
        <f>VLOOKUP(A384,Adr!A:B,2,FALSE())</f>
        <v>#N/A</v>
      </c>
      <c r="C384" s="277"/>
      <c r="D384" s="278"/>
      <c r="E384" s="276"/>
      <c r="F384" s="271"/>
      <c r="G384" s="268"/>
      <c r="H384" s="268"/>
      <c r="I384" s="272" t="str">
        <f t="shared" si="25"/>
        <v/>
      </c>
      <c r="J384" s="273" t="str">
        <f t="shared" si="26"/>
        <v/>
      </c>
      <c r="K384" s="274"/>
      <c r="L384" s="273" t="str">
        <f t="shared" si="27"/>
        <v/>
      </c>
      <c r="M384" s="274" t="e">
        <f t="shared" si="28"/>
        <v>#N/A</v>
      </c>
      <c r="N384" s="261" t="str">
        <f t="shared" si="29"/>
        <v/>
      </c>
    </row>
    <row r="385" spans="1:14">
      <c r="A385" s="271"/>
      <c r="B385" s="267" t="e">
        <f>VLOOKUP(A385,Adr!A:B,2,FALSE())</f>
        <v>#N/A</v>
      </c>
      <c r="C385" s="280"/>
      <c r="D385" s="281"/>
      <c r="E385" s="276"/>
      <c r="F385" s="271"/>
      <c r="G385" s="268"/>
      <c r="H385" s="268"/>
      <c r="I385" s="272" t="str">
        <f t="shared" si="25"/>
        <v/>
      </c>
      <c r="J385" s="273" t="str">
        <f t="shared" si="26"/>
        <v/>
      </c>
      <c r="K385" s="274"/>
      <c r="L385" s="273" t="str">
        <f t="shared" si="27"/>
        <v/>
      </c>
      <c r="M385" s="274" t="e">
        <f t="shared" si="28"/>
        <v>#N/A</v>
      </c>
      <c r="N385" s="261" t="str">
        <f t="shared" si="29"/>
        <v/>
      </c>
    </row>
    <row r="386" spans="1:14">
      <c r="A386" s="238"/>
      <c r="B386" s="267" t="e">
        <f>VLOOKUP(A386,Adr!A:B,2,FALSE())</f>
        <v>#N/A</v>
      </c>
      <c r="C386" s="268"/>
      <c r="D386" s="269"/>
      <c r="E386" s="276"/>
      <c r="F386" s="271"/>
      <c r="G386" s="268"/>
      <c r="H386" s="268"/>
      <c r="I386" s="272" t="str">
        <f t="shared" ref="I386:I449" si="30">A386&amp;F386</f>
        <v/>
      </c>
      <c r="J386" s="273" t="str">
        <f t="shared" ref="J386:J449" si="31">A386&amp;G386</f>
        <v/>
      </c>
      <c r="K386" s="274"/>
      <c r="L386" s="273" t="str">
        <f t="shared" ref="L386:L449" si="32">A386&amp;G386&amp;H386</f>
        <v/>
      </c>
      <c r="M386" s="274" t="e">
        <f t="shared" ref="M386:M449" si="33">B386&amp;F386&amp;H386&amp;C386</f>
        <v>#N/A</v>
      </c>
      <c r="N386" s="261" t="str">
        <f t="shared" ref="N386:N449" si="34">+I386&amp;H386</f>
        <v/>
      </c>
    </row>
    <row r="387" spans="1:14">
      <c r="A387" s="271"/>
      <c r="B387" s="267" t="e">
        <f>VLOOKUP(A387,Adr!A:B,2,FALSE())</f>
        <v>#N/A</v>
      </c>
      <c r="C387" s="283"/>
      <c r="D387" s="284"/>
      <c r="E387" s="270"/>
      <c r="F387" s="271"/>
      <c r="G387" s="268"/>
      <c r="H387" s="268"/>
      <c r="I387" s="272" t="str">
        <f t="shared" si="30"/>
        <v/>
      </c>
      <c r="J387" s="273" t="str">
        <f t="shared" si="31"/>
        <v/>
      </c>
      <c r="K387" s="274"/>
      <c r="L387" s="273" t="str">
        <f t="shared" si="32"/>
        <v/>
      </c>
      <c r="M387" s="274" t="e">
        <f t="shared" si="33"/>
        <v>#N/A</v>
      </c>
      <c r="N387" s="261" t="str">
        <f t="shared" si="34"/>
        <v/>
      </c>
    </row>
    <row r="388" spans="1:14">
      <c r="A388" s="275"/>
      <c r="B388" s="267" t="e">
        <f>VLOOKUP(A388,Adr!A:B,2,FALSE())</f>
        <v>#N/A</v>
      </c>
      <c r="C388" s="277"/>
      <c r="D388" s="278"/>
      <c r="E388" s="270"/>
      <c r="F388" s="271"/>
      <c r="G388" s="268"/>
      <c r="H388" s="268"/>
      <c r="I388" s="272" t="str">
        <f t="shared" si="30"/>
        <v/>
      </c>
      <c r="J388" s="273" t="str">
        <f t="shared" si="31"/>
        <v/>
      </c>
      <c r="K388" s="274"/>
      <c r="L388" s="273" t="str">
        <f t="shared" si="32"/>
        <v/>
      </c>
      <c r="M388" s="274" t="e">
        <f t="shared" si="33"/>
        <v>#N/A</v>
      </c>
      <c r="N388" s="261" t="str">
        <f t="shared" si="34"/>
        <v/>
      </c>
    </row>
    <row r="389" spans="1:14">
      <c r="A389" s="271"/>
      <c r="B389" s="267" t="e">
        <f>VLOOKUP(A389,Adr!A:B,2,FALSE())</f>
        <v>#N/A</v>
      </c>
      <c r="C389" s="280"/>
      <c r="D389" s="281"/>
      <c r="E389" s="276"/>
      <c r="F389" s="271"/>
      <c r="G389" s="268"/>
      <c r="H389" s="268"/>
      <c r="I389" s="272" t="str">
        <f t="shared" si="30"/>
        <v/>
      </c>
      <c r="J389" s="273" t="str">
        <f t="shared" si="31"/>
        <v/>
      </c>
      <c r="K389" s="274"/>
      <c r="L389" s="273" t="str">
        <f t="shared" si="32"/>
        <v/>
      </c>
      <c r="M389" s="274" t="e">
        <f t="shared" si="33"/>
        <v>#N/A</v>
      </c>
      <c r="N389" s="261" t="str">
        <f t="shared" si="34"/>
        <v/>
      </c>
    </row>
    <row r="390" spans="1:14">
      <c r="A390" s="275"/>
      <c r="B390" s="267" t="e">
        <f>VLOOKUP(A390,Adr!A:B,2,FALSE())</f>
        <v>#N/A</v>
      </c>
      <c r="C390" s="268"/>
      <c r="D390" s="269"/>
      <c r="E390" s="270"/>
      <c r="F390" s="271"/>
      <c r="G390" s="268"/>
      <c r="H390" s="268"/>
      <c r="I390" s="272" t="str">
        <f t="shared" si="30"/>
        <v/>
      </c>
      <c r="J390" s="273" t="str">
        <f t="shared" si="31"/>
        <v/>
      </c>
      <c r="K390" s="274"/>
      <c r="L390" s="273" t="str">
        <f t="shared" si="32"/>
        <v/>
      </c>
      <c r="M390" s="274" t="e">
        <f t="shared" si="33"/>
        <v>#N/A</v>
      </c>
      <c r="N390" s="261" t="str">
        <f t="shared" si="34"/>
        <v/>
      </c>
    </row>
    <row r="391" spans="1:14">
      <c r="A391" s="271"/>
      <c r="B391" s="267" t="e">
        <f>VLOOKUP(A391,Adr!A:B,2,FALSE())</f>
        <v>#N/A</v>
      </c>
      <c r="C391" s="280"/>
      <c r="D391" s="281"/>
      <c r="E391" s="276"/>
      <c r="F391" s="271"/>
      <c r="G391" s="268"/>
      <c r="H391" s="268"/>
      <c r="I391" s="272" t="str">
        <f t="shared" si="30"/>
        <v/>
      </c>
      <c r="J391" s="273" t="str">
        <f t="shared" si="31"/>
        <v/>
      </c>
      <c r="K391" s="274"/>
      <c r="L391" s="273" t="str">
        <f t="shared" si="32"/>
        <v/>
      </c>
      <c r="M391" s="274" t="e">
        <f t="shared" si="33"/>
        <v>#N/A</v>
      </c>
      <c r="N391" s="261" t="str">
        <f t="shared" si="34"/>
        <v/>
      </c>
    </row>
    <row r="392" spans="1:14">
      <c r="A392" s="238"/>
      <c r="B392" s="267" t="e">
        <f>VLOOKUP(A392,Adr!A:B,2,FALSE())</f>
        <v>#N/A</v>
      </c>
      <c r="C392" s="277"/>
      <c r="D392" s="278"/>
      <c r="E392" s="276"/>
      <c r="F392" s="271"/>
      <c r="G392" s="268"/>
      <c r="H392" s="268"/>
      <c r="I392" s="272" t="str">
        <f t="shared" si="30"/>
        <v/>
      </c>
      <c r="J392" s="273" t="str">
        <f t="shared" si="31"/>
        <v/>
      </c>
      <c r="K392" s="274"/>
      <c r="L392" s="273" t="str">
        <f t="shared" si="32"/>
        <v/>
      </c>
      <c r="M392" s="274" t="e">
        <f t="shared" si="33"/>
        <v>#N/A</v>
      </c>
      <c r="N392" s="261" t="str">
        <f t="shared" si="34"/>
        <v/>
      </c>
    </row>
    <row r="393" spans="1:14">
      <c r="A393" s="238"/>
      <c r="B393" s="267" t="e">
        <f>VLOOKUP(A393,Adr!A:B,2,FALSE())</f>
        <v>#N/A</v>
      </c>
      <c r="C393" s="280"/>
      <c r="D393" s="278"/>
      <c r="E393" s="270"/>
      <c r="F393" s="271"/>
      <c r="G393" s="268"/>
      <c r="H393" s="268"/>
      <c r="I393" s="272" t="str">
        <f t="shared" si="30"/>
        <v/>
      </c>
      <c r="J393" s="273" t="str">
        <f t="shared" si="31"/>
        <v/>
      </c>
      <c r="K393" s="274"/>
      <c r="L393" s="273" t="str">
        <f t="shared" si="32"/>
        <v/>
      </c>
      <c r="M393" s="274" t="e">
        <f t="shared" si="33"/>
        <v>#N/A</v>
      </c>
      <c r="N393" s="261" t="str">
        <f t="shared" si="34"/>
        <v/>
      </c>
    </row>
    <row r="394" spans="1:14">
      <c r="A394" s="275"/>
      <c r="B394" s="267" t="e">
        <f>VLOOKUP(A394,Adr!A:B,2,FALSE())</f>
        <v>#N/A</v>
      </c>
      <c r="C394" s="277"/>
      <c r="D394" s="278"/>
      <c r="E394" s="270"/>
      <c r="F394" s="271"/>
      <c r="G394" s="268"/>
      <c r="H394" s="268"/>
      <c r="I394" s="272" t="str">
        <f t="shared" si="30"/>
        <v/>
      </c>
      <c r="J394" s="273" t="str">
        <f t="shared" si="31"/>
        <v/>
      </c>
      <c r="K394" s="274"/>
      <c r="L394" s="273" t="str">
        <f t="shared" si="32"/>
        <v/>
      </c>
      <c r="M394" s="274" t="e">
        <f t="shared" si="33"/>
        <v>#N/A</v>
      </c>
      <c r="N394" s="261" t="str">
        <f t="shared" si="34"/>
        <v/>
      </c>
    </row>
    <row r="395" spans="1:14">
      <c r="A395" s="271"/>
      <c r="B395" s="267" t="e">
        <f>VLOOKUP(A395,Adr!A:B,2,FALSE())</f>
        <v>#N/A</v>
      </c>
      <c r="C395" s="283"/>
      <c r="D395" s="284"/>
      <c r="E395" s="270"/>
      <c r="F395" s="271"/>
      <c r="G395" s="268"/>
      <c r="H395" s="268"/>
      <c r="I395" s="272" t="str">
        <f t="shared" si="30"/>
        <v/>
      </c>
      <c r="J395" s="273" t="str">
        <f t="shared" si="31"/>
        <v/>
      </c>
      <c r="K395" s="274"/>
      <c r="L395" s="273" t="str">
        <f t="shared" si="32"/>
        <v/>
      </c>
      <c r="M395" s="274" t="e">
        <f t="shared" si="33"/>
        <v>#N/A</v>
      </c>
      <c r="N395" s="261" t="str">
        <f t="shared" si="34"/>
        <v/>
      </c>
    </row>
    <row r="396" spans="1:14">
      <c r="A396" s="238"/>
      <c r="B396" s="267" t="e">
        <f>VLOOKUP(A396,Adr!A:B,2,FALSE())</f>
        <v>#N/A</v>
      </c>
      <c r="C396" s="268"/>
      <c r="D396" s="269"/>
      <c r="E396" s="276"/>
      <c r="F396" s="271"/>
      <c r="G396" s="268"/>
      <c r="H396" s="268"/>
      <c r="I396" s="272" t="str">
        <f t="shared" si="30"/>
        <v/>
      </c>
      <c r="J396" s="273" t="str">
        <f t="shared" si="31"/>
        <v/>
      </c>
      <c r="K396" s="274"/>
      <c r="L396" s="273" t="str">
        <f t="shared" si="32"/>
        <v/>
      </c>
      <c r="M396" s="274" t="e">
        <f t="shared" si="33"/>
        <v>#N/A</v>
      </c>
      <c r="N396" s="261" t="str">
        <f t="shared" si="34"/>
        <v/>
      </c>
    </row>
    <row r="397" spans="1:14">
      <c r="A397" s="238"/>
      <c r="B397" s="267" t="e">
        <f>VLOOKUP(A397,Adr!A:B,2,FALSE())</f>
        <v>#N/A</v>
      </c>
      <c r="C397" s="280"/>
      <c r="D397" s="281"/>
      <c r="E397" s="276"/>
      <c r="F397" s="271"/>
      <c r="G397" s="268"/>
      <c r="H397" s="268"/>
      <c r="I397" s="272" t="str">
        <f t="shared" si="30"/>
        <v/>
      </c>
      <c r="J397" s="273" t="str">
        <f t="shared" si="31"/>
        <v/>
      </c>
      <c r="K397" s="274"/>
      <c r="L397" s="273" t="str">
        <f t="shared" si="32"/>
        <v/>
      </c>
      <c r="M397" s="274" t="e">
        <f t="shared" si="33"/>
        <v>#N/A</v>
      </c>
      <c r="N397" s="261" t="str">
        <f t="shared" si="34"/>
        <v/>
      </c>
    </row>
    <row r="398" spans="1:14">
      <c r="A398" s="275"/>
      <c r="B398" s="267" t="e">
        <f>VLOOKUP(A398,Adr!A:B,2,FALSE())</f>
        <v>#N/A</v>
      </c>
      <c r="C398" s="277"/>
      <c r="D398" s="278"/>
      <c r="E398" s="276"/>
      <c r="F398" s="271"/>
      <c r="G398" s="268"/>
      <c r="H398" s="268"/>
      <c r="I398" s="272" t="str">
        <f t="shared" si="30"/>
        <v/>
      </c>
      <c r="J398" s="273" t="str">
        <f t="shared" si="31"/>
        <v/>
      </c>
      <c r="K398" s="274"/>
      <c r="L398" s="273" t="str">
        <f t="shared" si="32"/>
        <v/>
      </c>
      <c r="M398" s="274" t="e">
        <f t="shared" si="33"/>
        <v>#N/A</v>
      </c>
      <c r="N398" s="261" t="str">
        <f t="shared" si="34"/>
        <v/>
      </c>
    </row>
    <row r="399" spans="1:14">
      <c r="A399" s="279"/>
      <c r="B399" s="267" t="e">
        <f>VLOOKUP(A399,Adr!A:B,2,FALSE())</f>
        <v>#N/A</v>
      </c>
      <c r="C399" s="277"/>
      <c r="D399" s="278"/>
      <c r="E399" s="270"/>
      <c r="F399" s="271"/>
      <c r="G399" s="268"/>
      <c r="H399" s="268"/>
      <c r="I399" s="272" t="str">
        <f t="shared" si="30"/>
        <v/>
      </c>
      <c r="J399" s="273" t="str">
        <f t="shared" si="31"/>
        <v/>
      </c>
      <c r="K399" s="274"/>
      <c r="L399" s="273" t="str">
        <f t="shared" si="32"/>
        <v/>
      </c>
      <c r="M399" s="274" t="e">
        <f t="shared" si="33"/>
        <v>#N/A</v>
      </c>
      <c r="N399" s="261" t="str">
        <f t="shared" si="34"/>
        <v/>
      </c>
    </row>
    <row r="400" spans="1:14">
      <c r="A400" s="271"/>
      <c r="B400" s="267" t="e">
        <f>VLOOKUP(A400,Adr!A:B,2,FALSE())</f>
        <v>#N/A</v>
      </c>
      <c r="C400" s="280"/>
      <c r="D400" s="281"/>
      <c r="E400" s="276"/>
      <c r="F400" s="271"/>
      <c r="G400" s="268"/>
      <c r="H400" s="268"/>
      <c r="I400" s="272" t="str">
        <f t="shared" si="30"/>
        <v/>
      </c>
      <c r="J400" s="273" t="str">
        <f t="shared" si="31"/>
        <v/>
      </c>
      <c r="K400" s="274"/>
      <c r="L400" s="273" t="str">
        <f t="shared" si="32"/>
        <v/>
      </c>
      <c r="M400" s="274" t="e">
        <f t="shared" si="33"/>
        <v>#N/A</v>
      </c>
      <c r="N400" s="261" t="str">
        <f t="shared" si="34"/>
        <v/>
      </c>
    </row>
    <row r="401" spans="1:14">
      <c r="A401" s="275"/>
      <c r="B401" s="267" t="e">
        <f>VLOOKUP(A401,Adr!A:B,2,FALSE())</f>
        <v>#N/A</v>
      </c>
      <c r="C401" s="277"/>
      <c r="D401" s="278"/>
      <c r="E401" s="276"/>
      <c r="F401" s="271"/>
      <c r="G401" s="268"/>
      <c r="H401" s="268"/>
      <c r="I401" s="272" t="str">
        <f t="shared" si="30"/>
        <v/>
      </c>
      <c r="J401" s="273" t="str">
        <f t="shared" si="31"/>
        <v/>
      </c>
      <c r="K401" s="274"/>
      <c r="L401" s="273" t="str">
        <f t="shared" si="32"/>
        <v/>
      </c>
      <c r="M401" s="274" t="e">
        <f t="shared" si="33"/>
        <v>#N/A</v>
      </c>
      <c r="N401" s="261" t="str">
        <f t="shared" si="34"/>
        <v/>
      </c>
    </row>
    <row r="402" spans="1:14">
      <c r="A402" s="275"/>
      <c r="B402" s="267" t="e">
        <f>VLOOKUP(A402,Adr!A:B,2,FALSE())</f>
        <v>#N/A</v>
      </c>
      <c r="C402" s="277"/>
      <c r="D402" s="278"/>
      <c r="E402" s="270"/>
      <c r="F402" s="271"/>
      <c r="G402" s="268"/>
      <c r="H402" s="268"/>
      <c r="I402" s="272" t="str">
        <f t="shared" si="30"/>
        <v/>
      </c>
      <c r="J402" s="273" t="str">
        <f t="shared" si="31"/>
        <v/>
      </c>
      <c r="K402" s="274"/>
      <c r="L402" s="273" t="str">
        <f t="shared" si="32"/>
        <v/>
      </c>
      <c r="M402" s="274" t="e">
        <f t="shared" si="33"/>
        <v>#N/A</v>
      </c>
      <c r="N402" s="261" t="str">
        <f t="shared" si="34"/>
        <v/>
      </c>
    </row>
    <row r="403" spans="1:14">
      <c r="A403" s="275"/>
      <c r="B403" s="267" t="e">
        <f>VLOOKUP(A403,Adr!A:B,2,FALSE())</f>
        <v>#N/A</v>
      </c>
      <c r="C403" s="280"/>
      <c r="D403" s="278"/>
      <c r="E403" s="276"/>
      <c r="F403" s="271"/>
      <c r="G403" s="268"/>
      <c r="H403" s="268"/>
      <c r="I403" s="272" t="str">
        <f t="shared" si="30"/>
        <v/>
      </c>
      <c r="J403" s="273" t="str">
        <f t="shared" si="31"/>
        <v/>
      </c>
      <c r="K403" s="274"/>
      <c r="L403" s="273" t="str">
        <f t="shared" si="32"/>
        <v/>
      </c>
      <c r="M403" s="274" t="e">
        <f t="shared" si="33"/>
        <v>#N/A</v>
      </c>
      <c r="N403" s="261" t="str">
        <f t="shared" si="34"/>
        <v/>
      </c>
    </row>
    <row r="404" spans="1:14">
      <c r="A404" s="271"/>
      <c r="B404" s="267" t="e">
        <f>VLOOKUP(A404,Adr!A:B,2,FALSE())</f>
        <v>#N/A</v>
      </c>
      <c r="C404" s="280"/>
      <c r="D404" s="281"/>
      <c r="E404" s="270"/>
      <c r="F404" s="271"/>
      <c r="G404" s="268"/>
      <c r="H404" s="268"/>
      <c r="I404" s="272" t="str">
        <f t="shared" si="30"/>
        <v/>
      </c>
      <c r="J404" s="273" t="str">
        <f t="shared" si="31"/>
        <v/>
      </c>
      <c r="K404" s="274"/>
      <c r="L404" s="273" t="str">
        <f t="shared" si="32"/>
        <v/>
      </c>
      <c r="M404" s="274" t="e">
        <f t="shared" si="33"/>
        <v>#N/A</v>
      </c>
      <c r="N404" s="261" t="str">
        <f t="shared" si="34"/>
        <v/>
      </c>
    </row>
    <row r="405" spans="1:14">
      <c r="A405" s="275"/>
      <c r="B405" s="267" t="e">
        <f>VLOOKUP(A405,Adr!A:B,2,FALSE())</f>
        <v>#N/A</v>
      </c>
      <c r="C405" s="268"/>
      <c r="D405" s="269"/>
      <c r="E405" s="276"/>
      <c r="F405" s="271"/>
      <c r="G405" s="268"/>
      <c r="H405" s="268"/>
      <c r="I405" s="272" t="str">
        <f t="shared" si="30"/>
        <v/>
      </c>
      <c r="J405" s="273" t="str">
        <f t="shared" si="31"/>
        <v/>
      </c>
      <c r="K405" s="274"/>
      <c r="L405" s="273" t="str">
        <f t="shared" si="32"/>
        <v/>
      </c>
      <c r="M405" s="274" t="e">
        <f t="shared" si="33"/>
        <v>#N/A</v>
      </c>
      <c r="N405" s="261" t="str">
        <f t="shared" si="34"/>
        <v/>
      </c>
    </row>
    <row r="406" spans="1:14">
      <c r="A406" s="271"/>
      <c r="B406" s="267" t="e">
        <f>VLOOKUP(A406,Adr!A:B,2,FALSE())</f>
        <v>#N/A</v>
      </c>
      <c r="C406" s="280"/>
      <c r="D406" s="281"/>
      <c r="E406" s="270"/>
      <c r="F406" s="271"/>
      <c r="G406" s="268"/>
      <c r="H406" s="268"/>
      <c r="I406" s="272" t="str">
        <f t="shared" si="30"/>
        <v/>
      </c>
      <c r="J406" s="273" t="str">
        <f t="shared" si="31"/>
        <v/>
      </c>
      <c r="K406" s="274"/>
      <c r="L406" s="273" t="str">
        <f t="shared" si="32"/>
        <v/>
      </c>
      <c r="M406" s="274" t="e">
        <f t="shared" si="33"/>
        <v>#N/A</v>
      </c>
      <c r="N406" s="261" t="str">
        <f t="shared" si="34"/>
        <v/>
      </c>
    </row>
    <row r="407" spans="1:14">
      <c r="A407" s="271"/>
      <c r="B407" s="267" t="e">
        <f>VLOOKUP(A407,Adr!A:B,2,FALSE())</f>
        <v>#N/A</v>
      </c>
      <c r="C407" s="280"/>
      <c r="D407" s="281"/>
      <c r="E407" s="276"/>
      <c r="F407" s="271"/>
      <c r="G407" s="268"/>
      <c r="H407" s="268"/>
      <c r="I407" s="272" t="str">
        <f t="shared" si="30"/>
        <v/>
      </c>
      <c r="J407" s="273" t="str">
        <f t="shared" si="31"/>
        <v/>
      </c>
      <c r="K407" s="274"/>
      <c r="L407" s="273" t="str">
        <f t="shared" si="32"/>
        <v/>
      </c>
      <c r="M407" s="274" t="e">
        <f t="shared" si="33"/>
        <v>#N/A</v>
      </c>
      <c r="N407" s="261" t="str">
        <f t="shared" si="34"/>
        <v/>
      </c>
    </row>
    <row r="408" spans="1:14">
      <c r="A408" s="271"/>
      <c r="B408" s="267" t="e">
        <f>VLOOKUP(A408,Adr!A:B,2,FALSE())</f>
        <v>#N/A</v>
      </c>
      <c r="C408" s="280"/>
      <c r="D408" s="281"/>
      <c r="E408" s="276"/>
      <c r="F408" s="271"/>
      <c r="G408" s="268"/>
      <c r="H408" s="268"/>
      <c r="I408" s="272" t="str">
        <f t="shared" si="30"/>
        <v/>
      </c>
      <c r="J408" s="273" t="str">
        <f t="shared" si="31"/>
        <v/>
      </c>
      <c r="K408" s="274"/>
      <c r="L408" s="273" t="str">
        <f t="shared" si="32"/>
        <v/>
      </c>
      <c r="M408" s="274" t="e">
        <f t="shared" si="33"/>
        <v>#N/A</v>
      </c>
      <c r="N408" s="261" t="str">
        <f t="shared" si="34"/>
        <v/>
      </c>
    </row>
    <row r="409" spans="1:14">
      <c r="A409" s="238"/>
      <c r="B409" s="267" t="e">
        <f>VLOOKUP(A409,Adr!A:B,2,FALSE())</f>
        <v>#N/A</v>
      </c>
      <c r="C409" s="268"/>
      <c r="D409" s="269"/>
      <c r="E409" s="270"/>
      <c r="F409" s="271"/>
      <c r="G409" s="268"/>
      <c r="H409" s="268"/>
      <c r="I409" s="272" t="str">
        <f t="shared" si="30"/>
        <v/>
      </c>
      <c r="J409" s="273" t="str">
        <f t="shared" si="31"/>
        <v/>
      </c>
      <c r="K409" s="274"/>
      <c r="L409" s="273" t="str">
        <f t="shared" si="32"/>
        <v/>
      </c>
      <c r="M409" s="274" t="e">
        <f t="shared" si="33"/>
        <v>#N/A</v>
      </c>
      <c r="N409" s="261" t="str">
        <f t="shared" si="34"/>
        <v/>
      </c>
    </row>
    <row r="410" spans="1:14">
      <c r="A410" s="275"/>
      <c r="B410" s="267" t="e">
        <f>VLOOKUP(A410,Adr!A:B,2,FALSE())</f>
        <v>#N/A</v>
      </c>
      <c r="C410" s="277"/>
      <c r="D410" s="278"/>
      <c r="E410" s="270"/>
      <c r="F410" s="271"/>
      <c r="G410" s="268"/>
      <c r="H410" s="268"/>
      <c r="I410" s="272" t="str">
        <f t="shared" si="30"/>
        <v/>
      </c>
      <c r="J410" s="273" t="str">
        <f t="shared" si="31"/>
        <v/>
      </c>
      <c r="K410" s="274"/>
      <c r="L410" s="273" t="str">
        <f t="shared" si="32"/>
        <v/>
      </c>
      <c r="M410" s="274" t="e">
        <f t="shared" si="33"/>
        <v>#N/A</v>
      </c>
      <c r="N410" s="261" t="str">
        <f t="shared" si="34"/>
        <v/>
      </c>
    </row>
    <row r="411" spans="1:14">
      <c r="A411" s="275"/>
      <c r="B411" s="267" t="e">
        <f>VLOOKUP(A411,Adr!A:B,2,FALSE())</f>
        <v>#N/A</v>
      </c>
      <c r="C411" s="283"/>
      <c r="D411" s="284"/>
      <c r="E411" s="270"/>
      <c r="F411" s="271"/>
      <c r="G411" s="268"/>
      <c r="H411" s="268"/>
      <c r="I411" s="272" t="str">
        <f t="shared" si="30"/>
        <v/>
      </c>
      <c r="J411" s="273" t="str">
        <f t="shared" si="31"/>
        <v/>
      </c>
      <c r="K411" s="274"/>
      <c r="L411" s="273" t="str">
        <f t="shared" si="32"/>
        <v/>
      </c>
      <c r="M411" s="274" t="e">
        <f t="shared" si="33"/>
        <v>#N/A</v>
      </c>
      <c r="N411" s="261" t="str">
        <f t="shared" si="34"/>
        <v/>
      </c>
    </row>
    <row r="412" spans="1:14">
      <c r="A412" s="271"/>
      <c r="B412" s="267" t="e">
        <f>VLOOKUP(A412,Adr!A:B,2,FALSE())</f>
        <v>#N/A</v>
      </c>
      <c r="C412" s="268"/>
      <c r="D412" s="269"/>
      <c r="E412" s="276"/>
      <c r="F412" s="271"/>
      <c r="G412" s="268"/>
      <c r="H412" s="268"/>
      <c r="I412" s="272" t="str">
        <f t="shared" si="30"/>
        <v/>
      </c>
      <c r="J412" s="273" t="str">
        <f t="shared" si="31"/>
        <v/>
      </c>
      <c r="K412" s="274"/>
      <c r="L412" s="273" t="str">
        <f t="shared" si="32"/>
        <v/>
      </c>
      <c r="M412" s="274" t="e">
        <f t="shared" si="33"/>
        <v>#N/A</v>
      </c>
      <c r="N412" s="261" t="str">
        <f t="shared" si="34"/>
        <v/>
      </c>
    </row>
    <row r="413" spans="1:14">
      <c r="A413" s="271"/>
      <c r="B413" s="267" t="e">
        <f>VLOOKUP(A413,Adr!A:B,2,FALSE())</f>
        <v>#N/A</v>
      </c>
      <c r="C413" s="280"/>
      <c r="D413" s="281"/>
      <c r="E413" s="270"/>
      <c r="F413" s="271"/>
      <c r="G413" s="268"/>
      <c r="H413" s="268"/>
      <c r="I413" s="272" t="str">
        <f t="shared" si="30"/>
        <v/>
      </c>
      <c r="J413" s="273" t="str">
        <f t="shared" si="31"/>
        <v/>
      </c>
      <c r="K413" s="274"/>
      <c r="L413" s="273" t="str">
        <f t="shared" si="32"/>
        <v/>
      </c>
      <c r="M413" s="274" t="e">
        <f t="shared" si="33"/>
        <v>#N/A</v>
      </c>
      <c r="N413" s="261" t="str">
        <f t="shared" si="34"/>
        <v/>
      </c>
    </row>
    <row r="414" spans="1:14">
      <c r="A414" s="275"/>
      <c r="B414" s="267" t="e">
        <f>VLOOKUP(A414,Adr!A:B,2,FALSE())</f>
        <v>#N/A</v>
      </c>
      <c r="C414" s="268"/>
      <c r="D414" s="269"/>
      <c r="E414" s="276"/>
      <c r="F414" s="271"/>
      <c r="G414" s="268"/>
      <c r="H414" s="268"/>
      <c r="I414" s="272" t="str">
        <f t="shared" si="30"/>
        <v/>
      </c>
      <c r="J414" s="273" t="str">
        <f t="shared" si="31"/>
        <v/>
      </c>
      <c r="K414" s="274"/>
      <c r="L414" s="273" t="str">
        <f t="shared" si="32"/>
        <v/>
      </c>
      <c r="M414" s="274" t="e">
        <f t="shared" si="33"/>
        <v>#N/A</v>
      </c>
      <c r="N414" s="261" t="str">
        <f t="shared" si="34"/>
        <v/>
      </c>
    </row>
    <row r="415" spans="1:14">
      <c r="A415" s="271"/>
      <c r="B415" s="267" t="e">
        <f>VLOOKUP(A415,Adr!A:B,2,FALSE())</f>
        <v>#N/A</v>
      </c>
      <c r="C415" s="283"/>
      <c r="D415" s="284"/>
      <c r="E415" s="276"/>
      <c r="F415" s="271"/>
      <c r="G415" s="268"/>
      <c r="H415" s="268"/>
      <c r="I415" s="272" t="str">
        <f t="shared" si="30"/>
        <v/>
      </c>
      <c r="J415" s="273" t="str">
        <f t="shared" si="31"/>
        <v/>
      </c>
      <c r="K415" s="274"/>
      <c r="L415" s="273" t="str">
        <f t="shared" si="32"/>
        <v/>
      </c>
      <c r="M415" s="274" t="e">
        <f t="shared" si="33"/>
        <v>#N/A</v>
      </c>
      <c r="N415" s="261" t="str">
        <f t="shared" si="34"/>
        <v/>
      </c>
    </row>
    <row r="416" spans="1:14">
      <c r="A416" s="275"/>
      <c r="B416" s="267" t="e">
        <f>VLOOKUP(A416,Adr!A:B,2,FALSE())</f>
        <v>#N/A</v>
      </c>
      <c r="C416" s="277"/>
      <c r="D416" s="278"/>
      <c r="E416" s="276"/>
      <c r="F416" s="271"/>
      <c r="G416" s="268"/>
      <c r="H416" s="268"/>
      <c r="I416" s="272" t="str">
        <f t="shared" si="30"/>
        <v/>
      </c>
      <c r="J416" s="273" t="str">
        <f t="shared" si="31"/>
        <v/>
      </c>
      <c r="K416" s="274"/>
      <c r="L416" s="273" t="str">
        <f t="shared" si="32"/>
        <v/>
      </c>
      <c r="M416" s="274" t="e">
        <f t="shared" si="33"/>
        <v>#N/A</v>
      </c>
      <c r="N416" s="261" t="str">
        <f t="shared" si="34"/>
        <v/>
      </c>
    </row>
    <row r="417" spans="1:14">
      <c r="A417" s="271"/>
      <c r="B417" s="267" t="e">
        <f>VLOOKUP(A417,Adr!A:B,2,FALSE())</f>
        <v>#N/A</v>
      </c>
      <c r="C417" s="277"/>
      <c r="D417" s="278"/>
      <c r="E417" s="270"/>
      <c r="F417" s="271"/>
      <c r="G417" s="268"/>
      <c r="H417" s="268"/>
      <c r="I417" s="272" t="str">
        <f t="shared" si="30"/>
        <v/>
      </c>
      <c r="J417" s="273" t="str">
        <f t="shared" si="31"/>
        <v/>
      </c>
      <c r="K417" s="274"/>
      <c r="L417" s="273" t="str">
        <f t="shared" si="32"/>
        <v/>
      </c>
      <c r="M417" s="274" t="e">
        <f t="shared" si="33"/>
        <v>#N/A</v>
      </c>
      <c r="N417" s="261" t="str">
        <f t="shared" si="34"/>
        <v/>
      </c>
    </row>
    <row r="418" spans="1:14">
      <c r="A418" s="271"/>
      <c r="B418" s="267" t="e">
        <f>VLOOKUP(A418,Adr!A:B,2,FALSE())</f>
        <v>#N/A</v>
      </c>
      <c r="C418" s="277"/>
      <c r="D418" s="278"/>
      <c r="E418" s="276"/>
      <c r="F418" s="271"/>
      <c r="G418" s="268"/>
      <c r="H418" s="268"/>
      <c r="I418" s="272" t="str">
        <f t="shared" si="30"/>
        <v/>
      </c>
      <c r="J418" s="273" t="str">
        <f t="shared" si="31"/>
        <v/>
      </c>
      <c r="K418" s="274"/>
      <c r="L418" s="273" t="str">
        <f t="shared" si="32"/>
        <v/>
      </c>
      <c r="M418" s="274" t="e">
        <f t="shared" si="33"/>
        <v>#N/A</v>
      </c>
      <c r="N418" s="261" t="str">
        <f t="shared" si="34"/>
        <v/>
      </c>
    </row>
    <row r="419" spans="1:14">
      <c r="A419" s="271"/>
      <c r="B419" s="267" t="e">
        <f>VLOOKUP(A419,Adr!A:B,2,FALSE())</f>
        <v>#N/A</v>
      </c>
      <c r="C419" s="283"/>
      <c r="D419" s="284"/>
      <c r="E419" s="270"/>
      <c r="F419" s="271"/>
      <c r="G419" s="268"/>
      <c r="H419" s="268"/>
      <c r="I419" s="272" t="str">
        <f t="shared" si="30"/>
        <v/>
      </c>
      <c r="J419" s="273" t="str">
        <f t="shared" si="31"/>
        <v/>
      </c>
      <c r="K419" s="274"/>
      <c r="L419" s="273" t="str">
        <f t="shared" si="32"/>
        <v/>
      </c>
      <c r="M419" s="274" t="e">
        <f t="shared" si="33"/>
        <v>#N/A</v>
      </c>
      <c r="N419" s="261" t="str">
        <f t="shared" si="34"/>
        <v/>
      </c>
    </row>
    <row r="420" spans="1:14">
      <c r="A420" s="271"/>
      <c r="B420" s="267" t="e">
        <f>VLOOKUP(A420,Adr!A:B,2,FALSE())</f>
        <v>#N/A</v>
      </c>
      <c r="C420" s="277"/>
      <c r="D420" s="278"/>
      <c r="E420" s="270"/>
      <c r="F420" s="271"/>
      <c r="G420" s="268"/>
      <c r="H420" s="268"/>
      <c r="I420" s="272" t="str">
        <f t="shared" si="30"/>
        <v/>
      </c>
      <c r="J420" s="273" t="str">
        <f t="shared" si="31"/>
        <v/>
      </c>
      <c r="K420" s="274"/>
      <c r="L420" s="273" t="str">
        <f t="shared" si="32"/>
        <v/>
      </c>
      <c r="M420" s="274" t="e">
        <f t="shared" si="33"/>
        <v>#N/A</v>
      </c>
      <c r="N420" s="261" t="str">
        <f t="shared" si="34"/>
        <v/>
      </c>
    </row>
    <row r="421" spans="1:14">
      <c r="A421" s="238"/>
      <c r="B421" s="267" t="e">
        <f>VLOOKUP(A421,Adr!A:B,2,FALSE())</f>
        <v>#N/A</v>
      </c>
      <c r="C421" s="268"/>
      <c r="D421" s="269"/>
      <c r="E421" s="270"/>
      <c r="F421" s="271"/>
      <c r="G421" s="268"/>
      <c r="H421" s="268"/>
      <c r="I421" s="272" t="str">
        <f t="shared" si="30"/>
        <v/>
      </c>
      <c r="J421" s="273" t="str">
        <f t="shared" si="31"/>
        <v/>
      </c>
      <c r="K421" s="274"/>
      <c r="L421" s="273" t="str">
        <f t="shared" si="32"/>
        <v/>
      </c>
      <c r="M421" s="274" t="e">
        <f t="shared" si="33"/>
        <v>#N/A</v>
      </c>
      <c r="N421" s="261" t="str">
        <f t="shared" si="34"/>
        <v/>
      </c>
    </row>
    <row r="422" spans="1:14">
      <c r="A422" s="275"/>
      <c r="B422" s="267" t="e">
        <f>VLOOKUP(A422,Adr!A:B,2,FALSE())</f>
        <v>#N/A</v>
      </c>
      <c r="C422" s="277"/>
      <c r="D422" s="281"/>
      <c r="E422" s="270"/>
      <c r="F422" s="271"/>
      <c r="G422" s="268"/>
      <c r="H422" s="268"/>
      <c r="I422" s="272" t="str">
        <f t="shared" si="30"/>
        <v/>
      </c>
      <c r="J422" s="273" t="str">
        <f t="shared" si="31"/>
        <v/>
      </c>
      <c r="K422" s="274"/>
      <c r="L422" s="273" t="str">
        <f t="shared" si="32"/>
        <v/>
      </c>
      <c r="M422" s="274" t="e">
        <f t="shared" si="33"/>
        <v>#N/A</v>
      </c>
      <c r="N422" s="261" t="str">
        <f t="shared" si="34"/>
        <v/>
      </c>
    </row>
    <row r="423" spans="1:14">
      <c r="A423" s="279"/>
      <c r="B423" s="267" t="e">
        <f>VLOOKUP(A423,Adr!A:B,2,FALSE())</f>
        <v>#N/A</v>
      </c>
      <c r="C423" s="277"/>
      <c r="D423" s="278"/>
      <c r="E423" s="276"/>
      <c r="F423" s="271"/>
      <c r="G423" s="268"/>
      <c r="H423" s="268"/>
      <c r="I423" s="272" t="str">
        <f t="shared" si="30"/>
        <v/>
      </c>
      <c r="J423" s="273" t="str">
        <f t="shared" si="31"/>
        <v/>
      </c>
      <c r="K423" s="274"/>
      <c r="L423" s="273" t="str">
        <f t="shared" si="32"/>
        <v/>
      </c>
      <c r="M423" s="274" t="e">
        <f t="shared" si="33"/>
        <v>#N/A</v>
      </c>
      <c r="N423" s="261" t="str">
        <f t="shared" si="34"/>
        <v/>
      </c>
    </row>
    <row r="424" spans="1:14">
      <c r="A424" s="279"/>
      <c r="B424" s="267" t="e">
        <f>VLOOKUP(A424,Adr!A:B,2,FALSE())</f>
        <v>#N/A</v>
      </c>
      <c r="C424" s="277"/>
      <c r="D424" s="278"/>
      <c r="E424" s="276"/>
      <c r="F424" s="271"/>
      <c r="G424" s="268"/>
      <c r="H424" s="268"/>
      <c r="I424" s="272" t="str">
        <f t="shared" si="30"/>
        <v/>
      </c>
      <c r="J424" s="273" t="str">
        <f t="shared" si="31"/>
        <v/>
      </c>
      <c r="K424" s="274"/>
      <c r="L424" s="273" t="str">
        <f t="shared" si="32"/>
        <v/>
      </c>
      <c r="M424" s="274" t="e">
        <f t="shared" si="33"/>
        <v>#N/A</v>
      </c>
      <c r="N424" s="261" t="str">
        <f t="shared" si="34"/>
        <v/>
      </c>
    </row>
    <row r="425" spans="1:14">
      <c r="A425" s="275"/>
      <c r="B425" s="267" t="e">
        <f>VLOOKUP(A425,Adr!A:B,2,FALSE())</f>
        <v>#N/A</v>
      </c>
      <c r="C425" s="277"/>
      <c r="D425" s="278"/>
      <c r="E425" s="276"/>
      <c r="F425" s="271"/>
      <c r="G425" s="268"/>
      <c r="H425" s="268"/>
      <c r="I425" s="272" t="str">
        <f t="shared" si="30"/>
        <v/>
      </c>
      <c r="J425" s="273" t="str">
        <f t="shared" si="31"/>
        <v/>
      </c>
      <c r="K425" s="274"/>
      <c r="L425" s="273" t="str">
        <f t="shared" si="32"/>
        <v/>
      </c>
      <c r="M425" s="274" t="e">
        <f t="shared" si="33"/>
        <v>#N/A</v>
      </c>
      <c r="N425" s="261" t="str">
        <f t="shared" si="34"/>
        <v/>
      </c>
    </row>
    <row r="426" spans="1:14">
      <c r="A426" s="275"/>
      <c r="B426" s="267" t="e">
        <f>VLOOKUP(A426,Adr!A:B,2,FALSE())</f>
        <v>#N/A</v>
      </c>
      <c r="C426" s="268"/>
      <c r="D426" s="269"/>
      <c r="E426" s="270"/>
      <c r="F426" s="271"/>
      <c r="G426" s="268"/>
      <c r="H426" s="268"/>
      <c r="I426" s="272" t="str">
        <f t="shared" si="30"/>
        <v/>
      </c>
      <c r="J426" s="273" t="str">
        <f t="shared" si="31"/>
        <v/>
      </c>
      <c r="K426" s="274"/>
      <c r="L426" s="273" t="str">
        <f t="shared" si="32"/>
        <v/>
      </c>
      <c r="M426" s="274" t="e">
        <f t="shared" si="33"/>
        <v>#N/A</v>
      </c>
      <c r="N426" s="261" t="str">
        <f t="shared" si="34"/>
        <v/>
      </c>
    </row>
    <row r="427" spans="1:14">
      <c r="A427" s="275"/>
      <c r="B427" s="267" t="e">
        <f>VLOOKUP(A427,Adr!A:B,2,FALSE())</f>
        <v>#N/A</v>
      </c>
      <c r="C427" s="283"/>
      <c r="D427" s="284"/>
      <c r="E427" s="270"/>
      <c r="F427" s="271"/>
      <c r="G427" s="268"/>
      <c r="H427" s="268"/>
      <c r="I427" s="272" t="str">
        <f t="shared" si="30"/>
        <v/>
      </c>
      <c r="J427" s="273" t="str">
        <f t="shared" si="31"/>
        <v/>
      </c>
      <c r="K427" s="274"/>
      <c r="L427" s="273" t="str">
        <f t="shared" si="32"/>
        <v/>
      </c>
      <c r="M427" s="274" t="e">
        <f t="shared" si="33"/>
        <v>#N/A</v>
      </c>
      <c r="N427" s="261" t="str">
        <f t="shared" si="34"/>
        <v/>
      </c>
    </row>
    <row r="428" spans="1:14">
      <c r="A428" s="271"/>
      <c r="B428" s="267" t="e">
        <f>VLOOKUP(A428,Adr!A:B,2,FALSE())</f>
        <v>#N/A</v>
      </c>
      <c r="C428" s="280"/>
      <c r="D428" s="281"/>
      <c r="E428" s="276"/>
      <c r="F428" s="271"/>
      <c r="G428" s="268"/>
      <c r="H428" s="268"/>
      <c r="I428" s="272" t="str">
        <f t="shared" si="30"/>
        <v/>
      </c>
      <c r="J428" s="273" t="str">
        <f t="shared" si="31"/>
        <v/>
      </c>
      <c r="K428" s="274"/>
      <c r="L428" s="273" t="str">
        <f t="shared" si="32"/>
        <v/>
      </c>
      <c r="M428" s="274" t="e">
        <f t="shared" si="33"/>
        <v>#N/A</v>
      </c>
      <c r="N428" s="261" t="str">
        <f t="shared" si="34"/>
        <v/>
      </c>
    </row>
    <row r="429" spans="1:14">
      <c r="A429" s="275"/>
      <c r="B429" s="267" t="e">
        <f>VLOOKUP(A429,Adr!A:B,2,FALSE())</f>
        <v>#N/A</v>
      </c>
      <c r="C429" s="280"/>
      <c r="D429" s="281"/>
      <c r="E429" s="276"/>
      <c r="F429" s="271"/>
      <c r="G429" s="268"/>
      <c r="H429" s="268"/>
      <c r="I429" s="272" t="str">
        <f t="shared" si="30"/>
        <v/>
      </c>
      <c r="J429" s="273" t="str">
        <f t="shared" si="31"/>
        <v/>
      </c>
      <c r="K429" s="274"/>
      <c r="L429" s="273" t="str">
        <f t="shared" si="32"/>
        <v/>
      </c>
      <c r="M429" s="274" t="e">
        <f t="shared" si="33"/>
        <v>#N/A</v>
      </c>
      <c r="N429" s="261" t="str">
        <f t="shared" si="34"/>
        <v/>
      </c>
    </row>
    <row r="430" spans="1:14">
      <c r="A430" s="238"/>
      <c r="B430" s="267" t="e">
        <f>VLOOKUP(A430,Adr!A:B,2,FALSE())</f>
        <v>#N/A</v>
      </c>
      <c r="C430" s="277"/>
      <c r="D430" s="278"/>
      <c r="E430" s="276"/>
      <c r="F430" s="271"/>
      <c r="G430" s="268"/>
      <c r="H430" s="268"/>
      <c r="I430" s="272" t="str">
        <f t="shared" si="30"/>
        <v/>
      </c>
      <c r="J430" s="273" t="str">
        <f t="shared" si="31"/>
        <v/>
      </c>
      <c r="K430" s="274"/>
      <c r="L430" s="273" t="str">
        <f t="shared" si="32"/>
        <v/>
      </c>
      <c r="M430" s="274" t="e">
        <f t="shared" si="33"/>
        <v>#N/A</v>
      </c>
      <c r="N430" s="261" t="str">
        <f t="shared" si="34"/>
        <v/>
      </c>
    </row>
    <row r="431" spans="1:14">
      <c r="A431" s="271"/>
      <c r="B431" s="267" t="e">
        <f>VLOOKUP(A431,Adr!A:B,2,FALSE())</f>
        <v>#N/A</v>
      </c>
      <c r="C431" s="280"/>
      <c r="D431" s="281"/>
      <c r="E431" s="270"/>
      <c r="F431" s="271"/>
      <c r="G431" s="268"/>
      <c r="H431" s="268"/>
      <c r="I431" s="272" t="str">
        <f t="shared" si="30"/>
        <v/>
      </c>
      <c r="J431" s="273" t="str">
        <f t="shared" si="31"/>
        <v/>
      </c>
      <c r="K431" s="274"/>
      <c r="L431" s="273" t="str">
        <f t="shared" si="32"/>
        <v/>
      </c>
      <c r="M431" s="274" t="e">
        <f t="shared" si="33"/>
        <v>#N/A</v>
      </c>
      <c r="N431" s="261" t="str">
        <f t="shared" si="34"/>
        <v/>
      </c>
    </row>
    <row r="432" spans="1:14">
      <c r="A432" s="238"/>
      <c r="B432" s="267" t="e">
        <f>VLOOKUP(A432,Adr!A:B,2,FALSE())</f>
        <v>#N/A</v>
      </c>
      <c r="C432" s="277"/>
      <c r="D432" s="278"/>
      <c r="E432" s="276"/>
      <c r="F432" s="271"/>
      <c r="G432" s="268"/>
      <c r="H432" s="268"/>
      <c r="I432" s="272" t="str">
        <f t="shared" si="30"/>
        <v/>
      </c>
      <c r="J432" s="273" t="str">
        <f t="shared" si="31"/>
        <v/>
      </c>
      <c r="K432" s="274"/>
      <c r="L432" s="273" t="str">
        <f t="shared" si="32"/>
        <v/>
      </c>
      <c r="M432" s="274" t="e">
        <f t="shared" si="33"/>
        <v>#N/A</v>
      </c>
      <c r="N432" s="261" t="str">
        <f t="shared" si="34"/>
        <v/>
      </c>
    </row>
    <row r="433" spans="1:14">
      <c r="A433" s="271"/>
      <c r="B433" s="267" t="e">
        <f>VLOOKUP(A433,Adr!A:B,2,FALSE())</f>
        <v>#N/A</v>
      </c>
      <c r="C433" s="283"/>
      <c r="D433" s="284"/>
      <c r="E433" s="276"/>
      <c r="F433" s="271"/>
      <c r="G433" s="268"/>
      <c r="H433" s="268"/>
      <c r="I433" s="272" t="str">
        <f t="shared" si="30"/>
        <v/>
      </c>
      <c r="J433" s="273" t="str">
        <f t="shared" si="31"/>
        <v/>
      </c>
      <c r="K433" s="274"/>
      <c r="L433" s="273" t="str">
        <f t="shared" si="32"/>
        <v/>
      </c>
      <c r="M433" s="274" t="e">
        <f t="shared" si="33"/>
        <v>#N/A</v>
      </c>
      <c r="N433" s="261" t="str">
        <f t="shared" si="34"/>
        <v/>
      </c>
    </row>
    <row r="434" spans="1:14">
      <c r="A434" s="238"/>
      <c r="B434" s="267" t="e">
        <f>VLOOKUP(A434,Adr!A:B,2,FALSE())</f>
        <v>#N/A</v>
      </c>
      <c r="C434" s="277"/>
      <c r="D434" s="278"/>
      <c r="E434" s="276"/>
      <c r="F434" s="271"/>
      <c r="G434" s="268"/>
      <c r="H434" s="268"/>
      <c r="I434" s="272" t="str">
        <f t="shared" si="30"/>
        <v/>
      </c>
      <c r="J434" s="273" t="str">
        <f t="shared" si="31"/>
        <v/>
      </c>
      <c r="K434" s="274"/>
      <c r="L434" s="273" t="str">
        <f t="shared" si="32"/>
        <v/>
      </c>
      <c r="M434" s="274" t="e">
        <f t="shared" si="33"/>
        <v>#N/A</v>
      </c>
      <c r="N434" s="261" t="str">
        <f t="shared" si="34"/>
        <v/>
      </c>
    </row>
    <row r="435" spans="1:14">
      <c r="A435" s="271"/>
      <c r="B435" s="267" t="e">
        <f>VLOOKUP(A435,Adr!A:B,2,FALSE())</f>
        <v>#N/A</v>
      </c>
      <c r="C435" s="283"/>
      <c r="D435" s="284"/>
      <c r="E435" s="270"/>
      <c r="F435" s="271"/>
      <c r="G435" s="268"/>
      <c r="H435" s="268"/>
      <c r="I435" s="272" t="str">
        <f t="shared" si="30"/>
        <v/>
      </c>
      <c r="J435" s="273" t="str">
        <f t="shared" si="31"/>
        <v/>
      </c>
      <c r="K435" s="274"/>
      <c r="L435" s="273" t="str">
        <f t="shared" si="32"/>
        <v/>
      </c>
      <c r="M435" s="274" t="e">
        <f t="shared" si="33"/>
        <v>#N/A</v>
      </c>
      <c r="N435" s="261" t="str">
        <f t="shared" si="34"/>
        <v/>
      </c>
    </row>
    <row r="436" spans="1:14">
      <c r="A436" s="238"/>
      <c r="B436" s="267" t="e">
        <f>VLOOKUP(A436,Adr!A:B,2,FALSE())</f>
        <v>#N/A</v>
      </c>
      <c r="C436" s="277"/>
      <c r="D436" s="278"/>
      <c r="E436" s="270"/>
      <c r="F436" s="271"/>
      <c r="G436" s="268"/>
      <c r="H436" s="268"/>
      <c r="I436" s="272" t="str">
        <f t="shared" si="30"/>
        <v/>
      </c>
      <c r="J436" s="273" t="str">
        <f t="shared" si="31"/>
        <v/>
      </c>
      <c r="K436" s="274"/>
      <c r="L436" s="273" t="str">
        <f t="shared" si="32"/>
        <v/>
      </c>
      <c r="M436" s="274" t="e">
        <f t="shared" si="33"/>
        <v>#N/A</v>
      </c>
      <c r="N436" s="261" t="str">
        <f t="shared" si="34"/>
        <v/>
      </c>
    </row>
    <row r="437" spans="1:14">
      <c r="A437" s="271"/>
      <c r="B437" s="267" t="e">
        <f>VLOOKUP(A437,Adr!A:B,2,FALSE())</f>
        <v>#N/A</v>
      </c>
      <c r="C437" s="283"/>
      <c r="D437" s="284"/>
      <c r="E437" s="270"/>
      <c r="F437" s="271"/>
      <c r="G437" s="268"/>
      <c r="H437" s="268"/>
      <c r="I437" s="272" t="str">
        <f t="shared" si="30"/>
        <v/>
      </c>
      <c r="J437" s="273" t="str">
        <f t="shared" si="31"/>
        <v/>
      </c>
      <c r="K437" s="274"/>
      <c r="L437" s="273" t="str">
        <f t="shared" si="32"/>
        <v/>
      </c>
      <c r="M437" s="274" t="e">
        <f t="shared" si="33"/>
        <v>#N/A</v>
      </c>
      <c r="N437" s="261" t="str">
        <f t="shared" si="34"/>
        <v/>
      </c>
    </row>
    <row r="438" spans="1:14">
      <c r="A438" s="271"/>
      <c r="B438" s="267" t="e">
        <f>VLOOKUP(A438,Adr!A:B,2,FALSE())</f>
        <v>#N/A</v>
      </c>
      <c r="C438" s="283"/>
      <c r="D438" s="284"/>
      <c r="E438" s="276"/>
      <c r="F438" s="271"/>
      <c r="G438" s="268"/>
      <c r="H438" s="268"/>
      <c r="I438" s="272" t="str">
        <f t="shared" si="30"/>
        <v/>
      </c>
      <c r="J438" s="273" t="str">
        <f t="shared" si="31"/>
        <v/>
      </c>
      <c r="K438" s="274"/>
      <c r="L438" s="273" t="str">
        <f t="shared" si="32"/>
        <v/>
      </c>
      <c r="M438" s="274" t="e">
        <f t="shared" si="33"/>
        <v>#N/A</v>
      </c>
      <c r="N438" s="261" t="str">
        <f t="shared" si="34"/>
        <v/>
      </c>
    </row>
    <row r="439" spans="1:14">
      <c r="A439" s="238"/>
      <c r="B439" s="267" t="e">
        <f>VLOOKUP(A439,Adr!A:B,2,FALSE())</f>
        <v>#N/A</v>
      </c>
      <c r="C439" s="277"/>
      <c r="D439" s="278"/>
      <c r="E439" s="276"/>
      <c r="F439" s="271"/>
      <c r="G439" s="268"/>
      <c r="H439" s="268"/>
      <c r="I439" s="272" t="str">
        <f t="shared" si="30"/>
        <v/>
      </c>
      <c r="J439" s="273" t="str">
        <f t="shared" si="31"/>
        <v/>
      </c>
      <c r="K439" s="274"/>
      <c r="L439" s="273" t="str">
        <f t="shared" si="32"/>
        <v/>
      </c>
      <c r="M439" s="274" t="e">
        <f t="shared" si="33"/>
        <v>#N/A</v>
      </c>
      <c r="N439" s="261" t="str">
        <f t="shared" si="34"/>
        <v/>
      </c>
    </row>
    <row r="440" spans="1:14">
      <c r="A440" s="238"/>
      <c r="B440" s="267" t="e">
        <f>VLOOKUP(A440,Adr!A:B,2,FALSE())</f>
        <v>#N/A</v>
      </c>
      <c r="C440" s="277"/>
      <c r="D440" s="278"/>
      <c r="E440" s="270"/>
      <c r="F440" s="271"/>
      <c r="G440" s="268"/>
      <c r="H440" s="268"/>
      <c r="I440" s="272" t="str">
        <f t="shared" si="30"/>
        <v/>
      </c>
      <c r="J440" s="273" t="str">
        <f t="shared" si="31"/>
        <v/>
      </c>
      <c r="K440" s="274"/>
      <c r="L440" s="273" t="str">
        <f t="shared" si="32"/>
        <v/>
      </c>
      <c r="M440" s="274" t="e">
        <f t="shared" si="33"/>
        <v>#N/A</v>
      </c>
      <c r="N440" s="261" t="str">
        <f t="shared" si="34"/>
        <v/>
      </c>
    </row>
    <row r="441" spans="1:14">
      <c r="A441" s="271"/>
      <c r="B441" s="267" t="e">
        <f>VLOOKUP(A441,Adr!A:B,2,FALSE())</f>
        <v>#N/A</v>
      </c>
      <c r="C441" s="280"/>
      <c r="D441" s="281"/>
      <c r="E441" s="270"/>
      <c r="F441" s="271"/>
      <c r="G441" s="268"/>
      <c r="H441" s="268"/>
      <c r="I441" s="272" t="str">
        <f t="shared" si="30"/>
        <v/>
      </c>
      <c r="J441" s="273" t="str">
        <f t="shared" si="31"/>
        <v/>
      </c>
      <c r="K441" s="274"/>
      <c r="L441" s="273" t="str">
        <f t="shared" si="32"/>
        <v/>
      </c>
      <c r="M441" s="274" t="e">
        <f t="shared" si="33"/>
        <v>#N/A</v>
      </c>
      <c r="N441" s="261" t="str">
        <f t="shared" si="34"/>
        <v/>
      </c>
    </row>
    <row r="442" spans="1:14">
      <c r="A442" s="238"/>
      <c r="B442" s="267" t="e">
        <f>VLOOKUP(A442,Adr!A:B,2,FALSE())</f>
        <v>#N/A</v>
      </c>
      <c r="C442" s="277"/>
      <c r="D442" s="278"/>
      <c r="E442" s="276"/>
      <c r="F442" s="271"/>
      <c r="G442" s="268"/>
      <c r="H442" s="268"/>
      <c r="I442" s="272" t="str">
        <f t="shared" si="30"/>
        <v/>
      </c>
      <c r="J442" s="273" t="str">
        <f t="shared" si="31"/>
        <v/>
      </c>
      <c r="K442" s="274"/>
      <c r="L442" s="273" t="str">
        <f t="shared" si="32"/>
        <v/>
      </c>
      <c r="M442" s="274" t="e">
        <f t="shared" si="33"/>
        <v>#N/A</v>
      </c>
      <c r="N442" s="261" t="str">
        <f t="shared" si="34"/>
        <v/>
      </c>
    </row>
    <row r="443" spans="1:14">
      <c r="A443" s="271"/>
      <c r="B443" s="267" t="e">
        <f>VLOOKUP(A443,Adr!A:B,2,FALSE())</f>
        <v>#N/A</v>
      </c>
      <c r="C443" s="280"/>
      <c r="D443" s="281"/>
      <c r="E443" s="276"/>
      <c r="F443" s="271"/>
      <c r="G443" s="268"/>
      <c r="H443" s="268"/>
      <c r="I443" s="272" t="str">
        <f t="shared" si="30"/>
        <v/>
      </c>
      <c r="J443" s="273" t="str">
        <f t="shared" si="31"/>
        <v/>
      </c>
      <c r="K443" s="274"/>
      <c r="L443" s="273" t="str">
        <f t="shared" si="32"/>
        <v/>
      </c>
      <c r="M443" s="274" t="e">
        <f t="shared" si="33"/>
        <v>#N/A</v>
      </c>
      <c r="N443" s="261" t="str">
        <f t="shared" si="34"/>
        <v/>
      </c>
    </row>
    <row r="444" spans="1:14">
      <c r="A444" s="279"/>
      <c r="B444" s="267" t="e">
        <f>VLOOKUP(A444,Adr!A:B,2,FALSE())</f>
        <v>#N/A</v>
      </c>
      <c r="C444" s="277"/>
      <c r="D444" s="278"/>
      <c r="E444" s="270"/>
      <c r="F444" s="271"/>
      <c r="G444" s="268"/>
      <c r="H444" s="268"/>
      <c r="I444" s="272" t="str">
        <f t="shared" si="30"/>
        <v/>
      </c>
      <c r="J444" s="273" t="str">
        <f t="shared" si="31"/>
        <v/>
      </c>
      <c r="K444" s="274"/>
      <c r="L444" s="273" t="str">
        <f t="shared" si="32"/>
        <v/>
      </c>
      <c r="M444" s="274" t="e">
        <f t="shared" si="33"/>
        <v>#N/A</v>
      </c>
      <c r="N444" s="261" t="str">
        <f t="shared" si="34"/>
        <v/>
      </c>
    </row>
    <row r="445" spans="1:14">
      <c r="A445" s="238"/>
      <c r="B445" s="267" t="e">
        <f>VLOOKUP(A445,Adr!A:B,2,FALSE())</f>
        <v>#N/A</v>
      </c>
      <c r="C445" s="277"/>
      <c r="D445" s="281"/>
      <c r="E445" s="270"/>
      <c r="F445" s="271"/>
      <c r="G445" s="268"/>
      <c r="H445" s="268"/>
      <c r="I445" s="272" t="str">
        <f t="shared" si="30"/>
        <v/>
      </c>
      <c r="J445" s="273" t="str">
        <f t="shared" si="31"/>
        <v/>
      </c>
      <c r="K445" s="274"/>
      <c r="L445" s="273" t="str">
        <f t="shared" si="32"/>
        <v/>
      </c>
      <c r="M445" s="274" t="e">
        <f t="shared" si="33"/>
        <v>#N/A</v>
      </c>
      <c r="N445" s="261" t="str">
        <f t="shared" si="34"/>
        <v/>
      </c>
    </row>
    <row r="446" spans="1:14">
      <c r="A446" s="271"/>
      <c r="B446" s="267" t="e">
        <f>VLOOKUP(A446,Adr!A:B,2,FALSE())</f>
        <v>#N/A</v>
      </c>
      <c r="C446" s="280"/>
      <c r="D446" s="278"/>
      <c r="E446" s="270"/>
      <c r="F446" s="271"/>
      <c r="G446" s="268"/>
      <c r="H446" s="268"/>
      <c r="I446" s="272" t="str">
        <f t="shared" si="30"/>
        <v/>
      </c>
      <c r="J446" s="273" t="str">
        <f t="shared" si="31"/>
        <v/>
      </c>
      <c r="K446" s="274"/>
      <c r="L446" s="273" t="str">
        <f t="shared" si="32"/>
        <v/>
      </c>
      <c r="M446" s="274" t="e">
        <f t="shared" si="33"/>
        <v>#N/A</v>
      </c>
      <c r="N446" s="261" t="str">
        <f t="shared" si="34"/>
        <v/>
      </c>
    </row>
    <row r="447" spans="1:14">
      <c r="A447" s="271"/>
      <c r="B447" s="267" t="e">
        <f>VLOOKUP(A447,Adr!A:B,2,FALSE())</f>
        <v>#N/A</v>
      </c>
      <c r="C447" s="283"/>
      <c r="D447" s="284"/>
      <c r="E447" s="270"/>
      <c r="F447" s="271"/>
      <c r="G447" s="268"/>
      <c r="H447" s="268"/>
      <c r="I447" s="272" t="str">
        <f t="shared" si="30"/>
        <v/>
      </c>
      <c r="J447" s="273" t="str">
        <f t="shared" si="31"/>
        <v/>
      </c>
      <c r="K447" s="274"/>
      <c r="L447" s="273" t="str">
        <f t="shared" si="32"/>
        <v/>
      </c>
      <c r="M447" s="274" t="e">
        <f t="shared" si="33"/>
        <v>#N/A</v>
      </c>
      <c r="N447" s="261" t="str">
        <f t="shared" si="34"/>
        <v/>
      </c>
    </row>
    <row r="448" spans="1:14">
      <c r="A448" s="271"/>
      <c r="B448" s="267" t="e">
        <f>VLOOKUP(A448,Adr!A:B,2,FALSE())</f>
        <v>#N/A</v>
      </c>
      <c r="C448" s="280"/>
      <c r="D448" s="281"/>
      <c r="E448" s="270"/>
      <c r="F448" s="271"/>
      <c r="G448" s="268"/>
      <c r="H448" s="268"/>
      <c r="I448" s="272" t="str">
        <f t="shared" si="30"/>
        <v/>
      </c>
      <c r="J448" s="273" t="str">
        <f t="shared" si="31"/>
        <v/>
      </c>
      <c r="K448" s="274"/>
      <c r="L448" s="273" t="str">
        <f t="shared" si="32"/>
        <v/>
      </c>
      <c r="M448" s="274" t="e">
        <f t="shared" si="33"/>
        <v>#N/A</v>
      </c>
      <c r="N448" s="261" t="str">
        <f t="shared" si="34"/>
        <v/>
      </c>
    </row>
    <row r="449" spans="1:14">
      <c r="A449" s="238"/>
      <c r="B449" s="267" t="e">
        <f>VLOOKUP(A449,Adr!A:B,2,FALSE())</f>
        <v>#N/A</v>
      </c>
      <c r="C449" s="277"/>
      <c r="D449" s="278"/>
      <c r="E449" s="270"/>
      <c r="F449" s="271"/>
      <c r="G449" s="268"/>
      <c r="H449" s="268"/>
      <c r="I449" s="272" t="str">
        <f t="shared" si="30"/>
        <v/>
      </c>
      <c r="J449" s="273" t="str">
        <f t="shared" si="31"/>
        <v/>
      </c>
      <c r="K449" s="274"/>
      <c r="L449" s="273" t="str">
        <f t="shared" si="32"/>
        <v/>
      </c>
      <c r="M449" s="274" t="e">
        <f t="shared" si="33"/>
        <v>#N/A</v>
      </c>
      <c r="N449" s="261" t="str">
        <f t="shared" si="34"/>
        <v/>
      </c>
    </row>
    <row r="450" spans="1:14">
      <c r="A450" s="271"/>
      <c r="B450" s="267" t="e">
        <f>VLOOKUP(A450,Adr!A:B,2,FALSE())</f>
        <v>#N/A</v>
      </c>
      <c r="C450" s="280"/>
      <c r="D450" s="281"/>
      <c r="E450" s="276"/>
      <c r="F450" s="271"/>
      <c r="G450" s="268"/>
      <c r="H450" s="268"/>
      <c r="I450" s="272" t="str">
        <f t="shared" ref="I450:I513" si="35">A450&amp;F450</f>
        <v/>
      </c>
      <c r="J450" s="273" t="str">
        <f t="shared" ref="J450:J512" si="36">A450&amp;G450</f>
        <v/>
      </c>
      <c r="K450" s="274"/>
      <c r="L450" s="273" t="str">
        <f t="shared" ref="L450:L513" si="37">A450&amp;G450&amp;H450</f>
        <v/>
      </c>
      <c r="M450" s="274" t="e">
        <f t="shared" ref="M450:M513" si="38">B450&amp;F450&amp;H450&amp;C450</f>
        <v>#N/A</v>
      </c>
      <c r="N450" s="261" t="str">
        <f t="shared" ref="N450:N455" si="39">+I450&amp;H450</f>
        <v/>
      </c>
    </row>
    <row r="451" spans="1:14">
      <c r="A451" s="271"/>
      <c r="B451" s="267" t="e">
        <f>VLOOKUP(A451,Adr!A:B,2,FALSE())</f>
        <v>#N/A</v>
      </c>
      <c r="C451" s="277"/>
      <c r="D451" s="278"/>
      <c r="E451" s="270"/>
      <c r="F451" s="271"/>
      <c r="G451" s="268"/>
      <c r="H451" s="268"/>
      <c r="I451" s="272" t="str">
        <f t="shared" si="35"/>
        <v/>
      </c>
      <c r="J451" s="273" t="str">
        <f t="shared" si="36"/>
        <v/>
      </c>
      <c r="K451" s="274"/>
      <c r="L451" s="273" t="str">
        <f t="shared" si="37"/>
        <v/>
      </c>
      <c r="M451" s="274" t="e">
        <f t="shared" si="38"/>
        <v>#N/A</v>
      </c>
      <c r="N451" s="261" t="str">
        <f t="shared" si="39"/>
        <v/>
      </c>
    </row>
    <row r="452" spans="1:14">
      <c r="A452" s="271"/>
      <c r="B452" s="267" t="e">
        <f>VLOOKUP(A452,Adr!A:B,2,FALSE())</f>
        <v>#N/A</v>
      </c>
      <c r="C452" s="277"/>
      <c r="D452" s="278"/>
      <c r="E452" s="276"/>
      <c r="F452" s="271"/>
      <c r="G452" s="268"/>
      <c r="H452" s="268"/>
      <c r="I452" s="272" t="str">
        <f t="shared" si="35"/>
        <v/>
      </c>
      <c r="J452" s="273" t="str">
        <f t="shared" si="36"/>
        <v/>
      </c>
      <c r="K452" s="274"/>
      <c r="L452" s="273" t="str">
        <f t="shared" si="37"/>
        <v/>
      </c>
      <c r="M452" s="274" t="e">
        <f t="shared" si="38"/>
        <v>#N/A</v>
      </c>
      <c r="N452" s="261" t="str">
        <f t="shared" si="39"/>
        <v/>
      </c>
    </row>
    <row r="453" spans="1:14">
      <c r="A453" s="271"/>
      <c r="B453" s="267" t="e">
        <f>VLOOKUP(A453,Adr!A:B,2,FALSE())</f>
        <v>#N/A</v>
      </c>
      <c r="C453" s="277"/>
      <c r="D453" s="278"/>
      <c r="E453" s="270"/>
      <c r="F453" s="271"/>
      <c r="G453" s="268"/>
      <c r="H453" s="268"/>
      <c r="I453" s="272" t="str">
        <f t="shared" si="35"/>
        <v/>
      </c>
      <c r="J453" s="273" t="str">
        <f t="shared" si="36"/>
        <v/>
      </c>
      <c r="K453" s="274"/>
      <c r="L453" s="273" t="str">
        <f t="shared" si="37"/>
        <v/>
      </c>
      <c r="M453" s="274" t="e">
        <f t="shared" si="38"/>
        <v>#N/A</v>
      </c>
      <c r="N453" s="261" t="str">
        <f t="shared" si="39"/>
        <v/>
      </c>
    </row>
    <row r="454" spans="1:14">
      <c r="A454" s="279"/>
      <c r="B454" s="267" t="e">
        <f>VLOOKUP(A454,Adr!A:B,2,FALSE())</f>
        <v>#N/A</v>
      </c>
      <c r="C454" s="277"/>
      <c r="D454" s="278"/>
      <c r="E454" s="276"/>
      <c r="F454" s="271"/>
      <c r="G454" s="268"/>
      <c r="H454" s="268"/>
      <c r="I454" s="272" t="str">
        <f t="shared" si="35"/>
        <v/>
      </c>
      <c r="J454" s="273" t="str">
        <f t="shared" si="36"/>
        <v/>
      </c>
      <c r="K454" s="274"/>
      <c r="L454" s="273" t="str">
        <f t="shared" si="37"/>
        <v/>
      </c>
      <c r="M454" s="274" t="e">
        <f t="shared" si="38"/>
        <v>#N/A</v>
      </c>
      <c r="N454" s="261" t="str">
        <f t="shared" si="39"/>
        <v/>
      </c>
    </row>
    <row r="455" spans="1:14">
      <c r="A455" s="271"/>
      <c r="B455" s="267" t="e">
        <f>VLOOKUP(A455,Adr!A:B,2,FALSE())</f>
        <v>#N/A</v>
      </c>
      <c r="C455" s="283"/>
      <c r="D455" s="284"/>
      <c r="E455" s="270"/>
      <c r="F455" s="271"/>
      <c r="G455" s="268"/>
      <c r="H455" s="268"/>
      <c r="I455" s="272" t="str">
        <f t="shared" si="35"/>
        <v/>
      </c>
      <c r="J455" s="273" t="str">
        <f t="shared" si="36"/>
        <v/>
      </c>
      <c r="K455" s="274"/>
      <c r="L455" s="273" t="str">
        <f t="shared" si="37"/>
        <v/>
      </c>
      <c r="M455" s="274" t="e">
        <f t="shared" si="38"/>
        <v>#N/A</v>
      </c>
      <c r="N455" s="261" t="str">
        <f t="shared" si="39"/>
        <v/>
      </c>
    </row>
    <row r="456" spans="1:14">
      <c r="A456" s="275"/>
      <c r="B456" s="267" t="e">
        <f>VLOOKUP(A456,Adr!A:B,2,FALSE())</f>
        <v>#N/A</v>
      </c>
      <c r="C456" s="277"/>
      <c r="D456" s="278"/>
      <c r="E456" s="276"/>
      <c r="F456" s="271"/>
      <c r="G456" s="268"/>
      <c r="H456" s="268"/>
      <c r="I456" s="272" t="str">
        <f t="shared" si="35"/>
        <v/>
      </c>
      <c r="J456" s="273" t="str">
        <f t="shared" si="36"/>
        <v/>
      </c>
      <c r="K456" s="274"/>
      <c r="L456" s="273" t="str">
        <f t="shared" si="37"/>
        <v/>
      </c>
      <c r="M456" s="274" t="e">
        <f t="shared" si="38"/>
        <v>#N/A</v>
      </c>
    </row>
    <row r="457" spans="1:14">
      <c r="A457" s="275"/>
      <c r="B457" s="267" t="e">
        <f>VLOOKUP(A457,Adr!A:B,2,FALSE())</f>
        <v>#N/A</v>
      </c>
      <c r="C457" s="277"/>
      <c r="D457" s="278"/>
      <c r="E457" s="270"/>
      <c r="F457" s="271"/>
      <c r="G457" s="268"/>
      <c r="H457" s="268"/>
      <c r="I457" s="272" t="str">
        <f t="shared" si="35"/>
        <v/>
      </c>
      <c r="J457" s="273" t="str">
        <f t="shared" si="36"/>
        <v/>
      </c>
      <c r="K457" s="274"/>
      <c r="L457" s="273" t="str">
        <f t="shared" si="37"/>
        <v/>
      </c>
      <c r="M457" s="274" t="e">
        <f t="shared" si="38"/>
        <v>#N/A</v>
      </c>
      <c r="N457" s="261" t="str">
        <f t="shared" ref="N457:N520" si="40">+I457&amp;H457</f>
        <v/>
      </c>
    </row>
    <row r="458" spans="1:14">
      <c r="A458" s="271"/>
      <c r="B458" s="267" t="e">
        <f>VLOOKUP(A458,Adr!A:B,2,FALSE())</f>
        <v>#N/A</v>
      </c>
      <c r="C458" s="280"/>
      <c r="D458" s="281"/>
      <c r="E458" s="276"/>
      <c r="F458" s="271"/>
      <c r="G458" s="268"/>
      <c r="H458" s="268"/>
      <c r="I458" s="272" t="str">
        <f t="shared" si="35"/>
        <v/>
      </c>
      <c r="J458" s="273" t="str">
        <f t="shared" si="36"/>
        <v/>
      </c>
      <c r="K458" s="274"/>
      <c r="L458" s="273" t="str">
        <f t="shared" si="37"/>
        <v/>
      </c>
      <c r="M458" s="274" t="e">
        <f t="shared" si="38"/>
        <v>#N/A</v>
      </c>
      <c r="N458" s="261" t="str">
        <f t="shared" si="40"/>
        <v/>
      </c>
    </row>
    <row r="459" spans="1:14">
      <c r="A459" s="271"/>
      <c r="B459" s="267" t="e">
        <f>VLOOKUP(A459,Adr!A:B,2,FALSE())</f>
        <v>#N/A</v>
      </c>
      <c r="C459" s="280"/>
      <c r="D459" s="281"/>
      <c r="E459" s="270"/>
      <c r="F459" s="271"/>
      <c r="G459" s="268"/>
      <c r="H459" s="268"/>
      <c r="I459" s="272" t="str">
        <f t="shared" si="35"/>
        <v/>
      </c>
      <c r="J459" s="273" t="str">
        <f t="shared" si="36"/>
        <v/>
      </c>
      <c r="K459" s="274"/>
      <c r="L459" s="273" t="str">
        <f t="shared" si="37"/>
        <v/>
      </c>
      <c r="M459" s="274" t="e">
        <f t="shared" si="38"/>
        <v>#N/A</v>
      </c>
      <c r="N459" s="261" t="str">
        <f t="shared" si="40"/>
        <v/>
      </c>
    </row>
    <row r="460" spans="1:14">
      <c r="A460" s="279"/>
      <c r="B460" s="267" t="e">
        <f>VLOOKUP(A460,Adr!A:B,2,FALSE())</f>
        <v>#N/A</v>
      </c>
      <c r="C460" s="277"/>
      <c r="D460" s="278"/>
      <c r="E460" s="276"/>
      <c r="F460" s="271"/>
      <c r="G460" s="268"/>
      <c r="H460" s="268"/>
      <c r="I460" s="272" t="str">
        <f t="shared" si="35"/>
        <v/>
      </c>
      <c r="J460" s="273" t="str">
        <f t="shared" si="36"/>
        <v/>
      </c>
      <c r="K460" s="274"/>
      <c r="L460" s="273" t="str">
        <f t="shared" si="37"/>
        <v/>
      </c>
      <c r="M460" s="274" t="e">
        <f t="shared" si="38"/>
        <v>#N/A</v>
      </c>
      <c r="N460" s="261" t="str">
        <f t="shared" si="40"/>
        <v/>
      </c>
    </row>
    <row r="461" spans="1:14">
      <c r="A461" s="271"/>
      <c r="B461" s="267" t="e">
        <f>VLOOKUP(A461,Adr!A:B,2,FALSE())</f>
        <v>#N/A</v>
      </c>
      <c r="C461" s="280"/>
      <c r="D461" s="281"/>
      <c r="E461" s="270"/>
      <c r="F461" s="271"/>
      <c r="G461" s="268"/>
      <c r="H461" s="268"/>
      <c r="I461" s="272" t="str">
        <f t="shared" si="35"/>
        <v/>
      </c>
      <c r="J461" s="273" t="str">
        <f t="shared" si="36"/>
        <v/>
      </c>
      <c r="K461" s="274"/>
      <c r="L461" s="273" t="str">
        <f t="shared" si="37"/>
        <v/>
      </c>
      <c r="M461" s="274" t="e">
        <f t="shared" si="38"/>
        <v>#N/A</v>
      </c>
      <c r="N461" s="261" t="str">
        <f t="shared" si="40"/>
        <v/>
      </c>
    </row>
    <row r="462" spans="1:14">
      <c r="A462" s="271"/>
      <c r="B462" s="267" t="e">
        <f>VLOOKUP(A462,Adr!A:B,2,FALSE())</f>
        <v>#N/A</v>
      </c>
      <c r="C462" s="280"/>
      <c r="D462" s="281"/>
      <c r="E462" s="276"/>
      <c r="F462" s="271"/>
      <c r="G462" s="268"/>
      <c r="H462" s="268"/>
      <c r="I462" s="272" t="str">
        <f t="shared" si="35"/>
        <v/>
      </c>
      <c r="J462" s="273" t="str">
        <f t="shared" si="36"/>
        <v/>
      </c>
      <c r="K462" s="274"/>
      <c r="L462" s="273" t="str">
        <f t="shared" si="37"/>
        <v/>
      </c>
      <c r="M462" s="274" t="e">
        <f t="shared" si="38"/>
        <v>#N/A</v>
      </c>
      <c r="N462" s="261" t="str">
        <f t="shared" si="40"/>
        <v/>
      </c>
    </row>
    <row r="463" spans="1:14">
      <c r="A463" s="271"/>
      <c r="B463" s="267" t="e">
        <f>VLOOKUP(A463,Adr!A:B,2,FALSE())</f>
        <v>#N/A</v>
      </c>
      <c r="C463" s="277"/>
      <c r="D463" s="278"/>
      <c r="E463" s="270"/>
      <c r="F463" s="271"/>
      <c r="G463" s="268"/>
      <c r="H463" s="268"/>
      <c r="I463" s="272" t="str">
        <f t="shared" si="35"/>
        <v/>
      </c>
      <c r="J463" s="273" t="str">
        <f t="shared" si="36"/>
        <v/>
      </c>
      <c r="K463" s="274"/>
      <c r="L463" s="273" t="str">
        <f t="shared" si="37"/>
        <v/>
      </c>
      <c r="M463" s="274" t="e">
        <f t="shared" si="38"/>
        <v>#N/A</v>
      </c>
      <c r="N463" s="261" t="str">
        <f t="shared" si="40"/>
        <v/>
      </c>
    </row>
    <row r="464" spans="1:14">
      <c r="A464" s="271"/>
      <c r="B464" s="267" t="e">
        <f>VLOOKUP(A464,Adr!A:B,2,FALSE())</f>
        <v>#N/A</v>
      </c>
      <c r="C464" s="277"/>
      <c r="D464" s="278"/>
      <c r="E464" s="276"/>
      <c r="F464" s="271"/>
      <c r="G464" s="268"/>
      <c r="H464" s="268"/>
      <c r="I464" s="272" t="str">
        <f t="shared" si="35"/>
        <v/>
      </c>
      <c r="J464" s="273" t="str">
        <f t="shared" si="36"/>
        <v/>
      </c>
      <c r="K464" s="274"/>
      <c r="L464" s="273" t="str">
        <f t="shared" si="37"/>
        <v/>
      </c>
      <c r="M464" s="274" t="e">
        <f t="shared" si="38"/>
        <v>#N/A</v>
      </c>
      <c r="N464" s="261" t="str">
        <f t="shared" si="40"/>
        <v/>
      </c>
    </row>
    <row r="465" spans="1:14">
      <c r="A465" s="238"/>
      <c r="B465" s="267" t="e">
        <f>VLOOKUP(A465,Adr!A:B,2,FALSE())</f>
        <v>#N/A</v>
      </c>
      <c r="C465" s="277"/>
      <c r="D465" s="278"/>
      <c r="E465" s="270"/>
      <c r="F465" s="271"/>
      <c r="G465" s="268"/>
      <c r="H465" s="268"/>
      <c r="I465" s="272" t="str">
        <f t="shared" si="35"/>
        <v/>
      </c>
      <c r="J465" s="273" t="str">
        <f t="shared" si="36"/>
        <v/>
      </c>
      <c r="K465" s="274"/>
      <c r="L465" s="273" t="str">
        <f t="shared" si="37"/>
        <v/>
      </c>
      <c r="M465" s="274" t="e">
        <f t="shared" si="38"/>
        <v>#N/A</v>
      </c>
      <c r="N465" s="261" t="str">
        <f t="shared" si="40"/>
        <v/>
      </c>
    </row>
    <row r="466" spans="1:14">
      <c r="A466" s="271"/>
      <c r="B466" s="267" t="e">
        <f>VLOOKUP(A466,Adr!A:B,2,FALSE())</f>
        <v>#N/A</v>
      </c>
      <c r="C466" s="283"/>
      <c r="D466" s="284"/>
      <c r="E466" s="276"/>
      <c r="F466" s="271"/>
      <c r="G466" s="268"/>
      <c r="H466" s="268"/>
      <c r="I466" s="272" t="str">
        <f t="shared" si="35"/>
        <v/>
      </c>
      <c r="J466" s="273" t="str">
        <f t="shared" si="36"/>
        <v/>
      </c>
      <c r="K466" s="274"/>
      <c r="L466" s="273" t="str">
        <f t="shared" si="37"/>
        <v/>
      </c>
      <c r="M466" s="274" t="e">
        <f t="shared" si="38"/>
        <v>#N/A</v>
      </c>
      <c r="N466" s="261" t="str">
        <f t="shared" si="40"/>
        <v/>
      </c>
    </row>
    <row r="467" spans="1:14">
      <c r="A467" s="238"/>
      <c r="B467" s="267" t="e">
        <f>VLOOKUP(A467,Adr!A:B,2,FALSE())</f>
        <v>#N/A</v>
      </c>
      <c r="C467" s="280"/>
      <c r="D467" s="281"/>
      <c r="E467" s="276"/>
      <c r="F467" s="271"/>
      <c r="G467" s="268"/>
      <c r="H467" s="268"/>
      <c r="I467" s="272" t="str">
        <f t="shared" si="35"/>
        <v/>
      </c>
      <c r="J467" s="273" t="str">
        <f t="shared" si="36"/>
        <v/>
      </c>
      <c r="K467" s="274"/>
      <c r="L467" s="273" t="str">
        <f t="shared" si="37"/>
        <v/>
      </c>
      <c r="M467" s="274" t="e">
        <f t="shared" si="38"/>
        <v>#N/A</v>
      </c>
      <c r="N467" s="261" t="str">
        <f t="shared" si="40"/>
        <v/>
      </c>
    </row>
    <row r="468" spans="1:14">
      <c r="A468" s="238"/>
      <c r="B468" s="267" t="e">
        <f>VLOOKUP(A468,Adr!A:B,2,FALSE())</f>
        <v>#N/A</v>
      </c>
      <c r="C468" s="268"/>
      <c r="D468" s="269"/>
      <c r="E468" s="270"/>
      <c r="F468" s="271"/>
      <c r="G468" s="268"/>
      <c r="H468" s="268"/>
      <c r="I468" s="272" t="str">
        <f t="shared" si="35"/>
        <v/>
      </c>
      <c r="J468" s="273" t="str">
        <f t="shared" si="36"/>
        <v/>
      </c>
      <c r="K468" s="274"/>
      <c r="L468" s="273" t="str">
        <f t="shared" si="37"/>
        <v/>
      </c>
      <c r="M468" s="274" t="e">
        <f t="shared" si="38"/>
        <v>#N/A</v>
      </c>
      <c r="N468" s="261" t="str">
        <f t="shared" si="40"/>
        <v/>
      </c>
    </row>
    <row r="469" spans="1:14">
      <c r="A469" s="238"/>
      <c r="B469" s="267" t="e">
        <f>VLOOKUP(A469,Adr!A:B,2,FALSE())</f>
        <v>#N/A</v>
      </c>
      <c r="C469" s="280"/>
      <c r="D469" s="281"/>
      <c r="E469" s="270"/>
      <c r="F469" s="271"/>
      <c r="G469" s="268"/>
      <c r="H469" s="268"/>
      <c r="I469" s="272" t="str">
        <f t="shared" si="35"/>
        <v/>
      </c>
      <c r="J469" s="273" t="str">
        <f t="shared" si="36"/>
        <v/>
      </c>
      <c r="K469" s="274"/>
      <c r="L469" s="273" t="str">
        <f t="shared" si="37"/>
        <v/>
      </c>
      <c r="M469" s="274" t="e">
        <f t="shared" si="38"/>
        <v>#N/A</v>
      </c>
      <c r="N469" s="261" t="str">
        <f t="shared" si="40"/>
        <v/>
      </c>
    </row>
    <row r="470" spans="1:14">
      <c r="A470" s="238"/>
      <c r="B470" s="267" t="e">
        <f>VLOOKUP(A470,Adr!A:B,2,FALSE())</f>
        <v>#N/A</v>
      </c>
      <c r="C470" s="277"/>
      <c r="D470" s="278"/>
      <c r="E470" s="270"/>
      <c r="F470" s="271"/>
      <c r="G470" s="268"/>
      <c r="H470" s="268"/>
      <c r="I470" s="272" t="str">
        <f t="shared" si="35"/>
        <v/>
      </c>
      <c r="J470" s="273" t="str">
        <f t="shared" si="36"/>
        <v/>
      </c>
      <c r="K470" s="274"/>
      <c r="L470" s="273" t="str">
        <f t="shared" si="37"/>
        <v/>
      </c>
      <c r="M470" s="274" t="e">
        <f t="shared" si="38"/>
        <v>#N/A</v>
      </c>
      <c r="N470" s="261" t="str">
        <f t="shared" si="40"/>
        <v/>
      </c>
    </row>
    <row r="471" spans="1:14">
      <c r="A471" s="271"/>
      <c r="B471" s="267" t="e">
        <f>VLOOKUP(A471,Adr!A:B,2,FALSE())</f>
        <v>#N/A</v>
      </c>
      <c r="C471" s="277"/>
      <c r="D471" s="278"/>
      <c r="E471" s="276"/>
      <c r="F471" s="271"/>
      <c r="G471" s="268"/>
      <c r="H471" s="268"/>
      <c r="I471" s="272" t="str">
        <f t="shared" si="35"/>
        <v/>
      </c>
      <c r="J471" s="273" t="str">
        <f t="shared" si="36"/>
        <v/>
      </c>
      <c r="K471" s="274"/>
      <c r="L471" s="273" t="str">
        <f t="shared" si="37"/>
        <v/>
      </c>
      <c r="M471" s="274" t="e">
        <f t="shared" si="38"/>
        <v>#N/A</v>
      </c>
      <c r="N471" s="261" t="str">
        <f t="shared" si="40"/>
        <v/>
      </c>
    </row>
    <row r="472" spans="1:14">
      <c r="A472" s="275"/>
      <c r="B472" s="267" t="e">
        <f>VLOOKUP(A472,Adr!A:B,2,FALSE())</f>
        <v>#N/A</v>
      </c>
      <c r="C472" s="277"/>
      <c r="D472" s="278"/>
      <c r="E472" s="270"/>
      <c r="F472" s="271"/>
      <c r="G472" s="268"/>
      <c r="H472" s="268"/>
      <c r="I472" s="272" t="str">
        <f t="shared" si="35"/>
        <v/>
      </c>
      <c r="J472" s="273" t="str">
        <f t="shared" si="36"/>
        <v/>
      </c>
      <c r="K472" s="274"/>
      <c r="L472" s="273" t="str">
        <f t="shared" si="37"/>
        <v/>
      </c>
      <c r="M472" s="274" t="e">
        <f t="shared" si="38"/>
        <v>#N/A</v>
      </c>
      <c r="N472" s="261" t="str">
        <f t="shared" si="40"/>
        <v/>
      </c>
    </row>
    <row r="473" spans="1:14">
      <c r="A473" s="271"/>
      <c r="B473" s="267" t="e">
        <f>VLOOKUP(A473,Adr!A:B,2,FALSE())</f>
        <v>#N/A</v>
      </c>
      <c r="C473" s="280"/>
      <c r="D473" s="281"/>
      <c r="E473" s="276"/>
      <c r="F473" s="271"/>
      <c r="G473" s="268"/>
      <c r="H473" s="268"/>
      <c r="I473" s="272" t="str">
        <f t="shared" si="35"/>
        <v/>
      </c>
      <c r="J473" s="273" t="str">
        <f t="shared" si="36"/>
        <v/>
      </c>
      <c r="K473" s="274"/>
      <c r="L473" s="273" t="str">
        <f t="shared" si="37"/>
        <v/>
      </c>
      <c r="M473" s="274" t="e">
        <f t="shared" si="38"/>
        <v>#N/A</v>
      </c>
      <c r="N473" s="261" t="str">
        <f t="shared" si="40"/>
        <v/>
      </c>
    </row>
    <row r="474" spans="1:14">
      <c r="A474" s="275"/>
      <c r="B474" s="267" t="e">
        <f>VLOOKUP(A474,Adr!A:B,2,FALSE())</f>
        <v>#N/A</v>
      </c>
      <c r="C474" s="280"/>
      <c r="D474" s="278"/>
      <c r="E474" s="270"/>
      <c r="F474" s="271"/>
      <c r="G474" s="268"/>
      <c r="H474" s="268"/>
      <c r="I474" s="272" t="str">
        <f t="shared" si="35"/>
        <v/>
      </c>
      <c r="J474" s="273" t="str">
        <f t="shared" si="36"/>
        <v/>
      </c>
      <c r="K474" s="274"/>
      <c r="L474" s="273" t="str">
        <f t="shared" si="37"/>
        <v/>
      </c>
      <c r="M474" s="274" t="e">
        <f t="shared" si="38"/>
        <v>#N/A</v>
      </c>
      <c r="N474" s="261" t="str">
        <f t="shared" si="40"/>
        <v/>
      </c>
    </row>
    <row r="475" spans="1:14">
      <c r="A475" s="271"/>
      <c r="B475" s="267" t="e">
        <f>VLOOKUP(A475,Adr!A:B,2,FALSE())</f>
        <v>#N/A</v>
      </c>
      <c r="C475" s="283"/>
      <c r="D475" s="284"/>
      <c r="E475" s="276"/>
      <c r="F475" s="271"/>
      <c r="G475" s="268"/>
      <c r="H475" s="268"/>
      <c r="I475" s="272" t="str">
        <f t="shared" si="35"/>
        <v/>
      </c>
      <c r="J475" s="273" t="str">
        <f t="shared" si="36"/>
        <v/>
      </c>
      <c r="K475" s="274"/>
      <c r="L475" s="273" t="str">
        <f t="shared" si="37"/>
        <v/>
      </c>
      <c r="M475" s="274" t="e">
        <f t="shared" si="38"/>
        <v>#N/A</v>
      </c>
      <c r="N475" s="261" t="str">
        <f t="shared" si="40"/>
        <v/>
      </c>
    </row>
    <row r="476" spans="1:14">
      <c r="A476" s="279"/>
      <c r="B476" s="267" t="e">
        <f>VLOOKUP(A476,Adr!A:B,2,FALSE())</f>
        <v>#N/A</v>
      </c>
      <c r="C476" s="277"/>
      <c r="D476" s="281"/>
      <c r="E476" s="270"/>
      <c r="F476" s="271"/>
      <c r="G476" s="268"/>
      <c r="H476" s="268"/>
      <c r="I476" s="272" t="str">
        <f t="shared" si="35"/>
        <v/>
      </c>
      <c r="J476" s="273" t="str">
        <f t="shared" si="36"/>
        <v/>
      </c>
      <c r="K476" s="274"/>
      <c r="L476" s="273" t="str">
        <f t="shared" si="37"/>
        <v/>
      </c>
      <c r="M476" s="274" t="e">
        <f t="shared" si="38"/>
        <v>#N/A</v>
      </c>
      <c r="N476" s="261" t="str">
        <f t="shared" si="40"/>
        <v/>
      </c>
    </row>
    <row r="477" spans="1:14">
      <c r="A477" s="279"/>
      <c r="B477" s="267" t="e">
        <f>VLOOKUP(A477,Adr!A:B,2,FALSE())</f>
        <v>#N/A</v>
      </c>
      <c r="C477" s="277"/>
      <c r="D477" s="281"/>
      <c r="E477" s="276"/>
      <c r="F477" s="271"/>
      <c r="G477" s="268"/>
      <c r="H477" s="268"/>
      <c r="I477" s="272" t="str">
        <f t="shared" si="35"/>
        <v/>
      </c>
      <c r="J477" s="273" t="str">
        <f t="shared" si="36"/>
        <v/>
      </c>
      <c r="K477" s="274"/>
      <c r="L477" s="273" t="str">
        <f t="shared" si="37"/>
        <v/>
      </c>
      <c r="M477" s="274" t="e">
        <f t="shared" si="38"/>
        <v>#N/A</v>
      </c>
      <c r="N477" s="261" t="str">
        <f t="shared" si="40"/>
        <v/>
      </c>
    </row>
    <row r="478" spans="1:14">
      <c r="A478" s="238"/>
      <c r="B478" s="267" t="e">
        <f>VLOOKUP(A478,Adr!A:B,2,FALSE())</f>
        <v>#N/A</v>
      </c>
      <c r="C478" s="277"/>
      <c r="D478" s="278"/>
      <c r="E478" s="276"/>
      <c r="F478" s="271"/>
      <c r="G478" s="268"/>
      <c r="H478" s="268"/>
      <c r="I478" s="272" t="str">
        <f t="shared" si="35"/>
        <v/>
      </c>
      <c r="J478" s="273" t="str">
        <f t="shared" si="36"/>
        <v/>
      </c>
      <c r="K478" s="274"/>
      <c r="L478" s="273" t="str">
        <f t="shared" si="37"/>
        <v/>
      </c>
      <c r="M478" s="274" t="e">
        <f t="shared" si="38"/>
        <v>#N/A</v>
      </c>
      <c r="N478" s="261" t="str">
        <f t="shared" si="40"/>
        <v/>
      </c>
    </row>
    <row r="479" spans="1:14">
      <c r="A479" s="271"/>
      <c r="B479" s="267" t="e">
        <f>VLOOKUP(A479,Adr!A:B,2,FALSE())</f>
        <v>#N/A</v>
      </c>
      <c r="C479" s="277"/>
      <c r="D479" s="278"/>
      <c r="E479" s="270"/>
      <c r="F479" s="271"/>
      <c r="G479" s="268"/>
      <c r="H479" s="268"/>
      <c r="I479" s="272" t="str">
        <f t="shared" si="35"/>
        <v/>
      </c>
      <c r="J479" s="273" t="str">
        <f t="shared" si="36"/>
        <v/>
      </c>
      <c r="K479" s="274"/>
      <c r="L479" s="273" t="str">
        <f t="shared" si="37"/>
        <v/>
      </c>
      <c r="M479" s="274" t="e">
        <f t="shared" si="38"/>
        <v>#N/A</v>
      </c>
      <c r="N479" s="261" t="str">
        <f t="shared" si="40"/>
        <v/>
      </c>
    </row>
    <row r="480" spans="1:14">
      <c r="A480" s="279"/>
      <c r="B480" s="267" t="e">
        <f>VLOOKUP(A480,Adr!A:B,2,FALSE())</f>
        <v>#N/A</v>
      </c>
      <c r="C480" s="277"/>
      <c r="D480" s="278"/>
      <c r="E480" s="276"/>
      <c r="F480" s="271"/>
      <c r="G480" s="268"/>
      <c r="H480" s="268"/>
      <c r="I480" s="272" t="str">
        <f t="shared" si="35"/>
        <v/>
      </c>
      <c r="J480" s="273" t="str">
        <f t="shared" si="36"/>
        <v/>
      </c>
      <c r="K480" s="274"/>
      <c r="L480" s="273" t="str">
        <f t="shared" si="37"/>
        <v/>
      </c>
      <c r="M480" s="274" t="e">
        <f t="shared" si="38"/>
        <v>#N/A</v>
      </c>
      <c r="N480" s="261" t="str">
        <f t="shared" si="40"/>
        <v/>
      </c>
    </row>
    <row r="481" spans="1:14">
      <c r="A481" s="271"/>
      <c r="B481" s="267" t="e">
        <f>VLOOKUP(A481,Adr!A:B,2,FALSE())</f>
        <v>#N/A</v>
      </c>
      <c r="C481" s="277"/>
      <c r="D481" s="278"/>
      <c r="E481" s="270"/>
      <c r="F481" s="271"/>
      <c r="G481" s="268"/>
      <c r="H481" s="268"/>
      <c r="I481" s="272" t="str">
        <f t="shared" si="35"/>
        <v/>
      </c>
      <c r="J481" s="273" t="str">
        <f t="shared" si="36"/>
        <v/>
      </c>
      <c r="K481" s="274"/>
      <c r="L481" s="273" t="str">
        <f t="shared" si="37"/>
        <v/>
      </c>
      <c r="M481" s="274" t="e">
        <f t="shared" si="38"/>
        <v>#N/A</v>
      </c>
      <c r="N481" s="261" t="str">
        <f t="shared" si="40"/>
        <v/>
      </c>
    </row>
    <row r="482" spans="1:14">
      <c r="A482" s="271"/>
      <c r="B482" s="267" t="e">
        <f>VLOOKUP(A482,Adr!A:B,2,FALSE())</f>
        <v>#N/A</v>
      </c>
      <c r="C482" s="277"/>
      <c r="D482" s="278"/>
      <c r="E482" s="276"/>
      <c r="F482" s="271"/>
      <c r="G482" s="268"/>
      <c r="H482" s="268"/>
      <c r="I482" s="272" t="str">
        <f t="shared" si="35"/>
        <v/>
      </c>
      <c r="J482" s="273" t="str">
        <f t="shared" si="36"/>
        <v/>
      </c>
      <c r="K482" s="274"/>
      <c r="L482" s="273" t="str">
        <f t="shared" si="37"/>
        <v/>
      </c>
      <c r="M482" s="274" t="e">
        <f t="shared" si="38"/>
        <v>#N/A</v>
      </c>
      <c r="N482" s="261" t="str">
        <f t="shared" si="40"/>
        <v/>
      </c>
    </row>
    <row r="483" spans="1:14">
      <c r="A483" s="271"/>
      <c r="B483" s="267" t="e">
        <f>VLOOKUP(A483,Adr!A:B,2,FALSE())</f>
        <v>#N/A</v>
      </c>
      <c r="C483" s="277"/>
      <c r="D483" s="278"/>
      <c r="E483" s="270"/>
      <c r="F483" s="271"/>
      <c r="G483" s="268"/>
      <c r="H483" s="268"/>
      <c r="I483" s="272" t="str">
        <f t="shared" si="35"/>
        <v/>
      </c>
      <c r="J483" s="273" t="str">
        <f t="shared" si="36"/>
        <v/>
      </c>
      <c r="K483" s="274"/>
      <c r="L483" s="273" t="str">
        <f t="shared" si="37"/>
        <v/>
      </c>
      <c r="M483" s="274" t="e">
        <f t="shared" si="38"/>
        <v>#N/A</v>
      </c>
      <c r="N483" s="261" t="str">
        <f t="shared" si="40"/>
        <v/>
      </c>
    </row>
    <row r="484" spans="1:14">
      <c r="A484" s="271"/>
      <c r="B484" s="267" t="e">
        <f>VLOOKUP(A484,Adr!A:B,2,FALSE())</f>
        <v>#N/A</v>
      </c>
      <c r="C484" s="277"/>
      <c r="D484" s="278"/>
      <c r="E484" s="276"/>
      <c r="F484" s="271"/>
      <c r="G484" s="268"/>
      <c r="H484" s="268"/>
      <c r="I484" s="272" t="str">
        <f t="shared" si="35"/>
        <v/>
      </c>
      <c r="J484" s="273" t="str">
        <f t="shared" si="36"/>
        <v/>
      </c>
      <c r="K484" s="274"/>
      <c r="L484" s="273" t="str">
        <f t="shared" si="37"/>
        <v/>
      </c>
      <c r="M484" s="274" t="e">
        <f t="shared" si="38"/>
        <v>#N/A</v>
      </c>
      <c r="N484" s="261" t="str">
        <f t="shared" si="40"/>
        <v/>
      </c>
    </row>
    <row r="485" spans="1:14">
      <c r="A485" s="238"/>
      <c r="B485" s="267" t="e">
        <f>VLOOKUP(A485,Adr!A:B,2,FALSE())</f>
        <v>#N/A</v>
      </c>
      <c r="C485" s="268"/>
      <c r="D485" s="269"/>
      <c r="E485" s="270"/>
      <c r="F485" s="271"/>
      <c r="G485" s="268"/>
      <c r="H485" s="268"/>
      <c r="I485" s="272" t="str">
        <f t="shared" si="35"/>
        <v/>
      </c>
      <c r="J485" s="273" t="str">
        <f t="shared" si="36"/>
        <v/>
      </c>
      <c r="K485" s="274"/>
      <c r="L485" s="273" t="str">
        <f t="shared" si="37"/>
        <v/>
      </c>
      <c r="M485" s="274" t="e">
        <f t="shared" si="38"/>
        <v>#N/A</v>
      </c>
      <c r="N485" s="261" t="str">
        <f t="shared" si="40"/>
        <v/>
      </c>
    </row>
    <row r="486" spans="1:14">
      <c r="A486" s="238"/>
      <c r="B486" s="267" t="e">
        <f>VLOOKUP(A486,Adr!A:B,2,FALSE())</f>
        <v>#N/A</v>
      </c>
      <c r="C486" s="277"/>
      <c r="D486" s="278"/>
      <c r="E486" s="270"/>
      <c r="F486" s="271"/>
      <c r="G486" s="268"/>
      <c r="H486" s="268"/>
      <c r="I486" s="272" t="str">
        <f t="shared" si="35"/>
        <v/>
      </c>
      <c r="J486" s="273" t="str">
        <f t="shared" si="36"/>
        <v/>
      </c>
      <c r="K486" s="274"/>
      <c r="L486" s="273" t="str">
        <f t="shared" si="37"/>
        <v/>
      </c>
      <c r="M486" s="274" t="e">
        <f t="shared" si="38"/>
        <v>#N/A</v>
      </c>
      <c r="N486" s="261" t="str">
        <f t="shared" si="40"/>
        <v/>
      </c>
    </row>
    <row r="487" spans="1:14">
      <c r="A487" s="275"/>
      <c r="B487" s="267" t="e">
        <f>VLOOKUP(A487,Adr!A:B,2,FALSE())</f>
        <v>#N/A</v>
      </c>
      <c r="C487" s="280"/>
      <c r="D487" s="278"/>
      <c r="E487" s="270"/>
      <c r="F487" s="271"/>
      <c r="G487" s="268"/>
      <c r="H487" s="268"/>
      <c r="I487" s="272" t="str">
        <f t="shared" si="35"/>
        <v/>
      </c>
      <c r="J487" s="273" t="str">
        <f t="shared" si="36"/>
        <v/>
      </c>
      <c r="K487" s="274"/>
      <c r="L487" s="273" t="str">
        <f t="shared" si="37"/>
        <v/>
      </c>
      <c r="M487" s="274" t="e">
        <f t="shared" si="38"/>
        <v>#N/A</v>
      </c>
      <c r="N487" s="261" t="str">
        <f t="shared" si="40"/>
        <v/>
      </c>
    </row>
    <row r="488" spans="1:14">
      <c r="A488" s="271"/>
      <c r="B488" s="267" t="e">
        <f>VLOOKUP(A488,Adr!A:B,2,FALSE())</f>
        <v>#N/A</v>
      </c>
      <c r="C488" s="277"/>
      <c r="D488" s="281"/>
      <c r="E488" s="270"/>
      <c r="F488" s="271"/>
      <c r="G488" s="268"/>
      <c r="H488" s="268"/>
      <c r="I488" s="272" t="str">
        <f t="shared" si="35"/>
        <v/>
      </c>
      <c r="J488" s="273" t="str">
        <f t="shared" si="36"/>
        <v/>
      </c>
      <c r="K488" s="274"/>
      <c r="L488" s="273" t="str">
        <f t="shared" si="37"/>
        <v/>
      </c>
      <c r="M488" s="274" t="e">
        <f t="shared" si="38"/>
        <v>#N/A</v>
      </c>
      <c r="N488" s="261" t="str">
        <f t="shared" si="40"/>
        <v/>
      </c>
    </row>
    <row r="489" spans="1:14">
      <c r="A489" s="271"/>
      <c r="B489" s="267" t="e">
        <f>VLOOKUP(A489,Adr!A:B,2,FALSE())</f>
        <v>#N/A</v>
      </c>
      <c r="C489" s="280"/>
      <c r="D489" s="278"/>
      <c r="E489" s="276"/>
      <c r="F489" s="271"/>
      <c r="G489" s="268"/>
      <c r="H489" s="268"/>
      <c r="I489" s="272" t="str">
        <f t="shared" si="35"/>
        <v/>
      </c>
      <c r="J489" s="273" t="str">
        <f t="shared" si="36"/>
        <v/>
      </c>
      <c r="K489" s="274"/>
      <c r="L489" s="273" t="str">
        <f t="shared" si="37"/>
        <v/>
      </c>
      <c r="M489" s="274" t="e">
        <f t="shared" si="38"/>
        <v>#N/A</v>
      </c>
      <c r="N489" s="261" t="str">
        <f t="shared" si="40"/>
        <v/>
      </c>
    </row>
    <row r="490" spans="1:14">
      <c r="A490" s="271"/>
      <c r="B490" s="267" t="e">
        <f>VLOOKUP(A490,Adr!A:B,2,FALSE())</f>
        <v>#N/A</v>
      </c>
      <c r="C490" s="277"/>
      <c r="D490" s="278"/>
      <c r="E490" s="276"/>
      <c r="F490" s="271"/>
      <c r="G490" s="268"/>
      <c r="H490" s="268"/>
      <c r="I490" s="272" t="str">
        <f t="shared" si="35"/>
        <v/>
      </c>
      <c r="J490" s="273" t="str">
        <f t="shared" si="36"/>
        <v/>
      </c>
      <c r="K490" s="274"/>
      <c r="L490" s="273" t="str">
        <f t="shared" si="37"/>
        <v/>
      </c>
      <c r="M490" s="274" t="e">
        <f t="shared" si="38"/>
        <v>#N/A</v>
      </c>
      <c r="N490" s="261" t="str">
        <f t="shared" si="40"/>
        <v/>
      </c>
    </row>
    <row r="491" spans="1:14">
      <c r="A491" s="271"/>
      <c r="B491" s="267" t="e">
        <f>VLOOKUP(A491,Adr!A:B,2,FALSE())</f>
        <v>#N/A</v>
      </c>
      <c r="C491" s="268"/>
      <c r="D491" s="269"/>
      <c r="E491" s="270"/>
      <c r="F491" s="271"/>
      <c r="G491" s="268"/>
      <c r="H491" s="268"/>
      <c r="I491" s="272" t="str">
        <f t="shared" si="35"/>
        <v/>
      </c>
      <c r="J491" s="273" t="str">
        <f t="shared" si="36"/>
        <v/>
      </c>
      <c r="K491" s="274"/>
      <c r="L491" s="273" t="str">
        <f t="shared" si="37"/>
        <v/>
      </c>
      <c r="M491" s="274" t="e">
        <f t="shared" si="38"/>
        <v>#N/A</v>
      </c>
      <c r="N491" s="261" t="str">
        <f t="shared" si="40"/>
        <v/>
      </c>
    </row>
    <row r="492" spans="1:14">
      <c r="A492" s="271"/>
      <c r="B492" s="267" t="e">
        <f>VLOOKUP(A492,Adr!A:B,2,FALSE())</f>
        <v>#N/A</v>
      </c>
      <c r="C492" s="277"/>
      <c r="D492" s="278"/>
      <c r="E492" s="276"/>
      <c r="F492" s="271"/>
      <c r="G492" s="268"/>
      <c r="H492" s="268"/>
      <c r="I492" s="272" t="str">
        <f t="shared" si="35"/>
        <v/>
      </c>
      <c r="J492" s="273" t="str">
        <f t="shared" si="36"/>
        <v/>
      </c>
      <c r="K492" s="274"/>
      <c r="L492" s="273" t="str">
        <f t="shared" si="37"/>
        <v/>
      </c>
      <c r="M492" s="274" t="e">
        <f t="shared" si="38"/>
        <v>#N/A</v>
      </c>
      <c r="N492" s="261" t="str">
        <f t="shared" si="40"/>
        <v/>
      </c>
    </row>
    <row r="493" spans="1:14">
      <c r="A493" s="238"/>
      <c r="B493" s="267" t="e">
        <f>VLOOKUP(A493,Adr!A:B,2,FALSE())</f>
        <v>#N/A</v>
      </c>
      <c r="C493" s="268"/>
      <c r="D493" s="269"/>
      <c r="E493" s="270"/>
      <c r="F493" s="271"/>
      <c r="G493" s="268"/>
      <c r="H493" s="268"/>
      <c r="I493" s="272" t="str">
        <f t="shared" si="35"/>
        <v/>
      </c>
      <c r="J493" s="273" t="str">
        <f t="shared" si="36"/>
        <v/>
      </c>
      <c r="K493" s="274"/>
      <c r="L493" s="273" t="str">
        <f t="shared" si="37"/>
        <v/>
      </c>
      <c r="M493" s="274" t="e">
        <f t="shared" si="38"/>
        <v>#N/A</v>
      </c>
      <c r="N493" s="261" t="str">
        <f t="shared" si="40"/>
        <v/>
      </c>
    </row>
    <row r="494" spans="1:14">
      <c r="A494" s="271"/>
      <c r="B494" s="267" t="e">
        <f>VLOOKUP(A494,Adr!A:B,2,FALSE())</f>
        <v>#N/A</v>
      </c>
      <c r="C494" s="277"/>
      <c r="D494" s="278"/>
      <c r="E494" s="270"/>
      <c r="F494" s="271"/>
      <c r="G494" s="268"/>
      <c r="H494" s="268"/>
      <c r="I494" s="272" t="str">
        <f t="shared" si="35"/>
        <v/>
      </c>
      <c r="J494" s="273" t="str">
        <f t="shared" si="36"/>
        <v/>
      </c>
      <c r="K494" s="274"/>
      <c r="L494" s="273" t="str">
        <f t="shared" si="37"/>
        <v/>
      </c>
      <c r="M494" s="274" t="e">
        <f t="shared" si="38"/>
        <v>#N/A</v>
      </c>
      <c r="N494" s="261" t="str">
        <f t="shared" si="40"/>
        <v/>
      </c>
    </row>
    <row r="495" spans="1:14">
      <c r="A495" s="271"/>
      <c r="B495" s="267" t="e">
        <f>VLOOKUP(A495,Adr!A:B,2,FALSE())</f>
        <v>#N/A</v>
      </c>
      <c r="C495" s="280"/>
      <c r="D495" s="281"/>
      <c r="E495" s="276"/>
      <c r="F495" s="271"/>
      <c r="G495" s="268"/>
      <c r="H495" s="268"/>
      <c r="I495" s="272" t="str">
        <f t="shared" si="35"/>
        <v/>
      </c>
      <c r="J495" s="273" t="str">
        <f t="shared" si="36"/>
        <v/>
      </c>
      <c r="K495" s="274"/>
      <c r="L495" s="273" t="str">
        <f t="shared" si="37"/>
        <v/>
      </c>
      <c r="M495" s="274" t="e">
        <f t="shared" si="38"/>
        <v>#N/A</v>
      </c>
      <c r="N495" s="261" t="str">
        <f t="shared" si="40"/>
        <v/>
      </c>
    </row>
    <row r="496" spans="1:14">
      <c r="A496" s="275"/>
      <c r="B496" s="267" t="e">
        <f>VLOOKUP(A496,Adr!A:B,2,FALSE())</f>
        <v>#N/A</v>
      </c>
      <c r="C496" s="268"/>
      <c r="D496" s="269"/>
      <c r="E496" s="270"/>
      <c r="F496" s="271"/>
      <c r="G496" s="268"/>
      <c r="H496" s="268"/>
      <c r="I496" s="272" t="str">
        <f t="shared" si="35"/>
        <v/>
      </c>
      <c r="J496" s="273" t="str">
        <f t="shared" si="36"/>
        <v/>
      </c>
      <c r="K496" s="274"/>
      <c r="L496" s="273" t="str">
        <f t="shared" si="37"/>
        <v/>
      </c>
      <c r="M496" s="274" t="e">
        <f t="shared" si="38"/>
        <v>#N/A</v>
      </c>
      <c r="N496" s="261" t="str">
        <f t="shared" si="40"/>
        <v/>
      </c>
    </row>
    <row r="497" spans="1:14">
      <c r="A497" s="275"/>
      <c r="B497" s="267" t="e">
        <f>VLOOKUP(A497,Adr!A:B,2,FALSE())</f>
        <v>#N/A</v>
      </c>
      <c r="C497" s="268"/>
      <c r="D497" s="269"/>
      <c r="E497" s="270"/>
      <c r="F497" s="271"/>
      <c r="G497" s="268"/>
      <c r="H497" s="268"/>
      <c r="I497" s="272" t="str">
        <f t="shared" si="35"/>
        <v/>
      </c>
      <c r="J497" s="273" t="str">
        <f t="shared" si="36"/>
        <v/>
      </c>
      <c r="K497" s="274"/>
      <c r="L497" s="273" t="str">
        <f t="shared" si="37"/>
        <v/>
      </c>
      <c r="M497" s="274" t="e">
        <f t="shared" si="38"/>
        <v>#N/A</v>
      </c>
      <c r="N497" s="261" t="str">
        <f t="shared" si="40"/>
        <v/>
      </c>
    </row>
    <row r="498" spans="1:14">
      <c r="A498" s="238"/>
      <c r="B498" s="267" t="e">
        <f>VLOOKUP(A498,Adr!A:B,2,FALSE())</f>
        <v>#N/A</v>
      </c>
      <c r="C498" s="280"/>
      <c r="D498" s="281"/>
      <c r="E498" s="276"/>
      <c r="F498" s="271"/>
      <c r="G498" s="268"/>
      <c r="H498" s="268"/>
      <c r="I498" s="272" t="str">
        <f t="shared" si="35"/>
        <v/>
      </c>
      <c r="J498" s="273" t="str">
        <f t="shared" si="36"/>
        <v/>
      </c>
      <c r="K498" s="274"/>
      <c r="L498" s="273" t="str">
        <f t="shared" si="37"/>
        <v/>
      </c>
      <c r="M498" s="274" t="e">
        <f t="shared" si="38"/>
        <v>#N/A</v>
      </c>
      <c r="N498" s="261" t="str">
        <f t="shared" si="40"/>
        <v/>
      </c>
    </row>
    <row r="499" spans="1:14">
      <c r="A499" s="275"/>
      <c r="B499" s="267" t="e">
        <f>VLOOKUP(A499,Adr!A:B,2,FALSE())</f>
        <v>#N/A</v>
      </c>
      <c r="C499" s="277"/>
      <c r="D499" s="278"/>
      <c r="E499" s="276"/>
      <c r="F499" s="271"/>
      <c r="G499" s="268"/>
      <c r="H499" s="268"/>
      <c r="I499" s="272" t="str">
        <f t="shared" si="35"/>
        <v/>
      </c>
      <c r="J499" s="273" t="str">
        <f t="shared" si="36"/>
        <v/>
      </c>
      <c r="K499" s="274"/>
      <c r="L499" s="273" t="str">
        <f t="shared" si="37"/>
        <v/>
      </c>
      <c r="M499" s="274" t="e">
        <f t="shared" si="38"/>
        <v>#N/A</v>
      </c>
      <c r="N499" s="261" t="str">
        <f t="shared" si="40"/>
        <v/>
      </c>
    </row>
    <row r="500" spans="1:14">
      <c r="A500" s="238"/>
      <c r="B500" s="267" t="e">
        <f>VLOOKUP(A500,Adr!A:B,2,FALSE())</f>
        <v>#N/A</v>
      </c>
      <c r="C500" s="268"/>
      <c r="D500" s="269"/>
      <c r="E500" s="276"/>
      <c r="F500" s="271"/>
      <c r="G500" s="268"/>
      <c r="H500" s="268"/>
      <c r="I500" s="272" t="str">
        <f t="shared" si="35"/>
        <v/>
      </c>
      <c r="J500" s="273" t="str">
        <f t="shared" si="36"/>
        <v/>
      </c>
      <c r="K500" s="274"/>
      <c r="L500" s="273" t="str">
        <f t="shared" si="37"/>
        <v/>
      </c>
      <c r="M500" s="274" t="e">
        <f t="shared" si="38"/>
        <v>#N/A</v>
      </c>
      <c r="N500" s="261" t="str">
        <f t="shared" si="40"/>
        <v/>
      </c>
    </row>
    <row r="501" spans="1:14">
      <c r="A501" s="238"/>
      <c r="B501" s="267" t="e">
        <f>VLOOKUP(A501,Adr!A:B,2,FALSE())</f>
        <v>#N/A</v>
      </c>
      <c r="C501" s="277"/>
      <c r="D501" s="278"/>
      <c r="E501" s="270"/>
      <c r="F501" s="271"/>
      <c r="G501" s="268"/>
      <c r="H501" s="268"/>
      <c r="I501" s="272" t="str">
        <f t="shared" si="35"/>
        <v/>
      </c>
      <c r="J501" s="273" t="str">
        <f t="shared" si="36"/>
        <v/>
      </c>
      <c r="K501" s="274"/>
      <c r="L501" s="273" t="str">
        <f t="shared" si="37"/>
        <v/>
      </c>
      <c r="M501" s="274" t="e">
        <f t="shared" si="38"/>
        <v>#N/A</v>
      </c>
      <c r="N501" s="261" t="str">
        <f t="shared" si="40"/>
        <v/>
      </c>
    </row>
    <row r="502" spans="1:14">
      <c r="A502" s="246"/>
      <c r="B502" s="267" t="e">
        <f>VLOOKUP(A502,Adr!A:B,2,FALSE())</f>
        <v>#N/A</v>
      </c>
      <c r="C502" s="280"/>
      <c r="D502" s="278"/>
      <c r="E502" s="276"/>
      <c r="F502" s="271"/>
      <c r="G502" s="268"/>
      <c r="H502" s="268"/>
      <c r="I502" s="272" t="str">
        <f t="shared" si="35"/>
        <v/>
      </c>
      <c r="J502" s="273" t="str">
        <f t="shared" si="36"/>
        <v/>
      </c>
      <c r="K502" s="274"/>
      <c r="L502" s="273" t="str">
        <f t="shared" si="37"/>
        <v/>
      </c>
      <c r="M502" s="274" t="e">
        <f t="shared" si="38"/>
        <v>#N/A</v>
      </c>
      <c r="N502" s="261" t="str">
        <f t="shared" si="40"/>
        <v/>
      </c>
    </row>
    <row r="503" spans="1:14">
      <c r="A503" s="271"/>
      <c r="B503" s="267" t="e">
        <f>VLOOKUP(A503,Adr!A:B,2,FALSE())</f>
        <v>#N/A</v>
      </c>
      <c r="C503" s="280"/>
      <c r="D503" s="281"/>
      <c r="E503" s="270"/>
      <c r="F503" s="271"/>
      <c r="G503" s="268"/>
      <c r="H503" s="268"/>
      <c r="I503" s="272" t="str">
        <f t="shared" si="35"/>
        <v/>
      </c>
      <c r="J503" s="273" t="str">
        <f t="shared" si="36"/>
        <v/>
      </c>
      <c r="K503" s="274"/>
      <c r="L503" s="273" t="str">
        <f t="shared" si="37"/>
        <v/>
      </c>
      <c r="M503" s="274" t="e">
        <f t="shared" si="38"/>
        <v>#N/A</v>
      </c>
      <c r="N503" s="261" t="str">
        <f t="shared" si="40"/>
        <v/>
      </c>
    </row>
    <row r="504" spans="1:14">
      <c r="A504" s="275"/>
      <c r="B504" s="267" t="e">
        <f>VLOOKUP(A504,Adr!A:B,2,FALSE())</f>
        <v>#N/A</v>
      </c>
      <c r="C504" s="277"/>
      <c r="D504" s="278"/>
      <c r="E504" s="270"/>
      <c r="F504" s="271"/>
      <c r="G504" s="268"/>
      <c r="H504" s="268"/>
      <c r="I504" s="272" t="str">
        <f t="shared" si="35"/>
        <v/>
      </c>
      <c r="J504" s="273" t="str">
        <f t="shared" si="36"/>
        <v/>
      </c>
      <c r="K504" s="274"/>
      <c r="L504" s="273" t="str">
        <f t="shared" si="37"/>
        <v/>
      </c>
      <c r="M504" s="274" t="e">
        <f t="shared" si="38"/>
        <v>#N/A</v>
      </c>
      <c r="N504" s="261" t="str">
        <f t="shared" si="40"/>
        <v/>
      </c>
    </row>
    <row r="505" spans="1:14">
      <c r="A505" s="275"/>
      <c r="B505" s="267" t="e">
        <f>VLOOKUP(A505,Adr!A:B,2,FALSE())</f>
        <v>#N/A</v>
      </c>
      <c r="C505" s="277"/>
      <c r="D505" s="278"/>
      <c r="E505" s="276"/>
      <c r="F505" s="271"/>
      <c r="G505" s="268"/>
      <c r="H505" s="268"/>
      <c r="I505" s="272" t="str">
        <f t="shared" si="35"/>
        <v/>
      </c>
      <c r="J505" s="273" t="str">
        <f t="shared" si="36"/>
        <v/>
      </c>
      <c r="K505" s="274"/>
      <c r="L505" s="273" t="str">
        <f t="shared" si="37"/>
        <v/>
      </c>
      <c r="M505" s="274" t="e">
        <f t="shared" si="38"/>
        <v>#N/A</v>
      </c>
      <c r="N505" s="261" t="str">
        <f t="shared" si="40"/>
        <v/>
      </c>
    </row>
    <row r="506" spans="1:14">
      <c r="A506" s="271"/>
      <c r="B506" s="267" t="e">
        <f>VLOOKUP(A506,Adr!A:B,2,FALSE())</f>
        <v>#N/A</v>
      </c>
      <c r="C506" s="280"/>
      <c r="D506" s="281"/>
      <c r="E506" s="270"/>
      <c r="F506" s="271"/>
      <c r="G506" s="268"/>
      <c r="H506" s="268"/>
      <c r="I506" s="272" t="str">
        <f t="shared" si="35"/>
        <v/>
      </c>
      <c r="J506" s="273" t="str">
        <f t="shared" si="36"/>
        <v/>
      </c>
      <c r="K506" s="274"/>
      <c r="L506" s="273" t="str">
        <f t="shared" si="37"/>
        <v/>
      </c>
      <c r="M506" s="274" t="e">
        <f t="shared" si="38"/>
        <v>#N/A</v>
      </c>
      <c r="N506" s="261" t="str">
        <f t="shared" si="40"/>
        <v/>
      </c>
    </row>
    <row r="507" spans="1:14">
      <c r="A507" s="275"/>
      <c r="B507" s="267" t="e">
        <f>VLOOKUP(A507,Adr!A:B,2,FALSE())</f>
        <v>#N/A</v>
      </c>
      <c r="C507" s="280"/>
      <c r="D507" s="281"/>
      <c r="E507" s="276"/>
      <c r="F507" s="271"/>
      <c r="G507" s="268"/>
      <c r="H507" s="268"/>
      <c r="I507" s="272" t="str">
        <f t="shared" si="35"/>
        <v/>
      </c>
      <c r="J507" s="273" t="str">
        <f t="shared" si="36"/>
        <v/>
      </c>
      <c r="K507" s="274"/>
      <c r="L507" s="273" t="str">
        <f t="shared" si="37"/>
        <v/>
      </c>
      <c r="M507" s="274" t="e">
        <f t="shared" si="38"/>
        <v>#N/A</v>
      </c>
      <c r="N507" s="261" t="str">
        <f t="shared" si="40"/>
        <v/>
      </c>
    </row>
    <row r="508" spans="1:14">
      <c r="A508" s="275"/>
      <c r="B508" s="267" t="e">
        <f>VLOOKUP(A508,Adr!A:B,2,FALSE())</f>
        <v>#N/A</v>
      </c>
      <c r="C508" s="277"/>
      <c r="D508" s="278"/>
      <c r="E508" s="270"/>
      <c r="F508" s="271"/>
      <c r="G508" s="268"/>
      <c r="H508" s="268"/>
      <c r="I508" s="272" t="str">
        <f t="shared" si="35"/>
        <v/>
      </c>
      <c r="J508" s="273" t="str">
        <f t="shared" si="36"/>
        <v/>
      </c>
      <c r="K508" s="274"/>
      <c r="L508" s="273" t="str">
        <f t="shared" si="37"/>
        <v/>
      </c>
      <c r="M508" s="274" t="e">
        <f t="shared" si="38"/>
        <v>#N/A</v>
      </c>
      <c r="N508" s="261" t="str">
        <f t="shared" si="40"/>
        <v/>
      </c>
    </row>
    <row r="509" spans="1:14">
      <c r="A509" s="271"/>
      <c r="B509" s="267" t="e">
        <f>VLOOKUP(A509,Adr!A:B,2,FALSE())</f>
        <v>#N/A</v>
      </c>
      <c r="C509" s="280"/>
      <c r="D509" s="281"/>
      <c r="E509" s="276"/>
      <c r="F509" s="271"/>
      <c r="G509" s="268"/>
      <c r="H509" s="268"/>
      <c r="I509" s="272" t="str">
        <f t="shared" si="35"/>
        <v/>
      </c>
      <c r="J509" s="273" t="str">
        <f t="shared" si="36"/>
        <v/>
      </c>
      <c r="K509" s="274"/>
      <c r="L509" s="273" t="str">
        <f t="shared" si="37"/>
        <v/>
      </c>
      <c r="M509" s="274" t="e">
        <f t="shared" si="38"/>
        <v>#N/A</v>
      </c>
      <c r="N509" s="261" t="str">
        <f t="shared" si="40"/>
        <v/>
      </c>
    </row>
    <row r="510" spans="1:14">
      <c r="A510" s="271"/>
      <c r="B510" s="267" t="e">
        <f>VLOOKUP(A510,Adr!A:B,2,FALSE())</f>
        <v>#N/A</v>
      </c>
      <c r="C510" s="277"/>
      <c r="D510" s="278"/>
      <c r="E510" s="270"/>
      <c r="F510" s="271"/>
      <c r="G510" s="268"/>
      <c r="H510" s="268"/>
      <c r="I510" s="272" t="str">
        <f t="shared" si="35"/>
        <v/>
      </c>
      <c r="J510" s="273" t="str">
        <f t="shared" si="36"/>
        <v/>
      </c>
      <c r="K510" s="274"/>
      <c r="L510" s="273" t="str">
        <f t="shared" si="37"/>
        <v/>
      </c>
      <c r="M510" s="274" t="e">
        <f t="shared" si="38"/>
        <v>#N/A</v>
      </c>
      <c r="N510" s="261" t="str">
        <f t="shared" si="40"/>
        <v/>
      </c>
    </row>
    <row r="511" spans="1:14">
      <c r="A511" s="238"/>
      <c r="B511" s="267" t="e">
        <f>VLOOKUP(A511,Adr!A:B,2,FALSE())</f>
        <v>#N/A</v>
      </c>
      <c r="C511" s="268"/>
      <c r="D511" s="269"/>
      <c r="E511" s="270"/>
      <c r="F511" s="271"/>
      <c r="G511" s="268"/>
      <c r="H511" s="268"/>
      <c r="I511" s="272" t="str">
        <f t="shared" si="35"/>
        <v/>
      </c>
      <c r="J511" s="273" t="str">
        <f t="shared" si="36"/>
        <v/>
      </c>
      <c r="K511" s="274"/>
      <c r="L511" s="273" t="str">
        <f t="shared" si="37"/>
        <v/>
      </c>
      <c r="M511" s="274" t="e">
        <f t="shared" si="38"/>
        <v>#N/A</v>
      </c>
      <c r="N511" s="261" t="str">
        <f t="shared" si="40"/>
        <v/>
      </c>
    </row>
    <row r="512" spans="1:14">
      <c r="A512" s="271"/>
      <c r="B512" s="267" t="e">
        <f>VLOOKUP(A512,Adr!A:B,2,FALSE())</f>
        <v>#N/A</v>
      </c>
      <c r="C512" s="277"/>
      <c r="D512" s="285"/>
      <c r="E512" s="270"/>
      <c r="F512" s="279"/>
      <c r="G512" s="277"/>
      <c r="H512" s="277"/>
      <c r="I512" s="272" t="str">
        <f t="shared" si="35"/>
        <v/>
      </c>
      <c r="J512" s="273" t="str">
        <f t="shared" si="36"/>
        <v/>
      </c>
      <c r="K512" s="274"/>
      <c r="L512" s="273" t="str">
        <f t="shared" si="37"/>
        <v/>
      </c>
      <c r="M512" s="274" t="e">
        <f t="shared" si="38"/>
        <v>#N/A</v>
      </c>
      <c r="N512" s="261" t="str">
        <f t="shared" si="40"/>
        <v/>
      </c>
    </row>
    <row r="513" spans="1:14">
      <c r="A513" s="279"/>
      <c r="B513" s="267" t="e">
        <f>VLOOKUP(A513,Adr!A:B,2,FALSE())</f>
        <v>#N/A</v>
      </c>
      <c r="C513" s="277"/>
      <c r="D513" s="285"/>
      <c r="E513" s="276"/>
      <c r="F513" s="279"/>
      <c r="G513" s="277"/>
      <c r="H513" s="277"/>
      <c r="I513" s="272" t="str">
        <f t="shared" si="35"/>
        <v/>
      </c>
      <c r="J513" s="273"/>
      <c r="K513" s="274"/>
      <c r="L513" s="273" t="str">
        <f t="shared" si="37"/>
        <v/>
      </c>
      <c r="M513" s="274" t="e">
        <f t="shared" si="38"/>
        <v>#N/A</v>
      </c>
      <c r="N513" s="261" t="str">
        <f t="shared" si="40"/>
        <v/>
      </c>
    </row>
    <row r="514" spans="1:14">
      <c r="A514" s="238"/>
      <c r="B514" s="267" t="e">
        <f>VLOOKUP(A514,Adr!A:B,2,FALSE())</f>
        <v>#N/A</v>
      </c>
      <c r="C514" s="268"/>
      <c r="D514" s="286"/>
      <c r="E514" s="270"/>
      <c r="F514" s="271"/>
      <c r="G514" s="268"/>
      <c r="H514" s="268"/>
      <c r="I514" s="272" t="str">
        <f t="shared" ref="I514:I577" si="41">A514&amp;F514</f>
        <v/>
      </c>
      <c r="J514" s="273"/>
      <c r="K514" s="274"/>
      <c r="L514" s="273" t="str">
        <f t="shared" ref="L514:L577" si="42">A514&amp;G514&amp;H514</f>
        <v/>
      </c>
      <c r="M514" s="274" t="e">
        <f t="shared" ref="M514:M577" si="43">B514&amp;F514&amp;H514&amp;C514</f>
        <v>#N/A</v>
      </c>
      <c r="N514" s="261" t="str">
        <f t="shared" si="40"/>
        <v/>
      </c>
    </row>
    <row r="515" spans="1:14">
      <c r="A515" s="271"/>
      <c r="B515" s="267" t="e">
        <f>VLOOKUP(A515,Adr!A:B,2,FALSE())</f>
        <v>#N/A</v>
      </c>
      <c r="C515" s="283"/>
      <c r="D515" s="287"/>
      <c r="E515" s="270"/>
      <c r="F515" s="271"/>
      <c r="G515" s="268"/>
      <c r="H515" s="268"/>
      <c r="I515" s="272" t="str">
        <f t="shared" si="41"/>
        <v/>
      </c>
      <c r="J515" s="273"/>
      <c r="K515" s="274"/>
      <c r="L515" s="273" t="str">
        <f t="shared" si="42"/>
        <v/>
      </c>
      <c r="M515" s="274" t="e">
        <f t="shared" si="43"/>
        <v>#N/A</v>
      </c>
      <c r="N515" s="261" t="str">
        <f t="shared" si="40"/>
        <v/>
      </c>
    </row>
    <row r="516" spans="1:14">
      <c r="A516" s="271"/>
      <c r="B516" s="267" t="e">
        <f>VLOOKUP(A516,Adr!A:B,2,FALSE())</f>
        <v>#N/A</v>
      </c>
      <c r="C516" s="283"/>
      <c r="D516" s="287"/>
      <c r="E516" s="270"/>
      <c r="F516" s="271"/>
      <c r="G516" s="268"/>
      <c r="H516" s="268"/>
      <c r="I516" s="272" t="str">
        <f t="shared" si="41"/>
        <v/>
      </c>
      <c r="J516" s="273"/>
      <c r="K516" s="274"/>
      <c r="L516" s="273" t="str">
        <f t="shared" si="42"/>
        <v/>
      </c>
      <c r="M516" s="274" t="e">
        <f t="shared" si="43"/>
        <v>#N/A</v>
      </c>
      <c r="N516" s="261" t="str">
        <f t="shared" si="40"/>
        <v/>
      </c>
    </row>
    <row r="517" spans="1:14">
      <c r="A517" s="279"/>
      <c r="B517" s="267" t="e">
        <f>VLOOKUP(A517,Adr!A:B,2,FALSE())</f>
        <v>#N/A</v>
      </c>
      <c r="C517" s="277"/>
      <c r="D517" s="285"/>
      <c r="E517" s="270"/>
      <c r="F517" s="279"/>
      <c r="G517" s="277"/>
      <c r="H517" s="277"/>
      <c r="I517" s="272" t="str">
        <f t="shared" si="41"/>
        <v/>
      </c>
      <c r="J517" s="273"/>
      <c r="K517" s="274"/>
      <c r="L517" s="273" t="str">
        <f t="shared" si="42"/>
        <v/>
      </c>
      <c r="M517" s="274" t="e">
        <f t="shared" si="43"/>
        <v>#N/A</v>
      </c>
      <c r="N517" s="261" t="str">
        <f t="shared" si="40"/>
        <v/>
      </c>
    </row>
    <row r="518" spans="1:14">
      <c r="A518" s="279"/>
      <c r="B518" s="267" t="e">
        <f>VLOOKUP(A518,Adr!A:B,2,FALSE())</f>
        <v>#N/A</v>
      </c>
      <c r="C518" s="277"/>
      <c r="D518" s="285"/>
      <c r="E518" s="270"/>
      <c r="F518" s="279"/>
      <c r="G518" s="277"/>
      <c r="H518" s="277"/>
      <c r="I518" s="272" t="str">
        <f t="shared" si="41"/>
        <v/>
      </c>
      <c r="J518" s="273"/>
      <c r="K518" s="274"/>
      <c r="L518" s="273" t="str">
        <f t="shared" si="42"/>
        <v/>
      </c>
      <c r="M518" s="274" t="e">
        <f t="shared" si="43"/>
        <v>#N/A</v>
      </c>
      <c r="N518" s="261" t="str">
        <f t="shared" si="40"/>
        <v/>
      </c>
    </row>
    <row r="519" spans="1:14">
      <c r="A519" s="279"/>
      <c r="B519" s="267" t="e">
        <f>VLOOKUP(A519,Adr!A:B,2,FALSE())</f>
        <v>#N/A</v>
      </c>
      <c r="C519" s="277"/>
      <c r="D519" s="285"/>
      <c r="E519" s="270"/>
      <c r="F519" s="279"/>
      <c r="G519" s="277"/>
      <c r="H519" s="277"/>
      <c r="I519" s="272" t="str">
        <f t="shared" si="41"/>
        <v/>
      </c>
      <c r="J519" s="273"/>
      <c r="K519" s="274"/>
      <c r="L519" s="273" t="str">
        <f t="shared" si="42"/>
        <v/>
      </c>
      <c r="M519" s="274" t="e">
        <f t="shared" si="43"/>
        <v>#N/A</v>
      </c>
      <c r="N519" s="261" t="str">
        <f t="shared" si="40"/>
        <v/>
      </c>
    </row>
    <row r="520" spans="1:14">
      <c r="A520" s="279"/>
      <c r="B520" s="267" t="e">
        <f>VLOOKUP(A520,Adr!A:B,2,FALSE())</f>
        <v>#N/A</v>
      </c>
      <c r="C520" s="277"/>
      <c r="D520" s="285"/>
      <c r="E520" s="276"/>
      <c r="F520" s="279"/>
      <c r="G520" s="277"/>
      <c r="H520" s="277"/>
      <c r="I520" s="272" t="str">
        <f t="shared" si="41"/>
        <v/>
      </c>
      <c r="J520" s="273"/>
      <c r="K520" s="274"/>
      <c r="L520" s="273" t="str">
        <f t="shared" si="42"/>
        <v/>
      </c>
      <c r="M520" s="274" t="e">
        <f t="shared" si="43"/>
        <v>#N/A</v>
      </c>
      <c r="N520" s="261" t="str">
        <f t="shared" si="40"/>
        <v/>
      </c>
    </row>
    <row r="521" spans="1:14">
      <c r="A521" s="238"/>
      <c r="B521" s="267" t="e">
        <f>VLOOKUP(A521,Adr!A:B,2,FALSE())</f>
        <v>#N/A</v>
      </c>
      <c r="C521" s="268"/>
      <c r="D521" s="286"/>
      <c r="E521" s="270"/>
      <c r="F521" s="271"/>
      <c r="G521" s="268"/>
      <c r="H521" s="268"/>
      <c r="I521" s="272" t="str">
        <f t="shared" si="41"/>
        <v/>
      </c>
      <c r="J521" s="273"/>
      <c r="K521" s="274"/>
      <c r="L521" s="273" t="str">
        <f t="shared" si="42"/>
        <v/>
      </c>
      <c r="M521" s="274" t="e">
        <f t="shared" si="43"/>
        <v>#N/A</v>
      </c>
      <c r="N521" s="261" t="str">
        <f t="shared" ref="N521:N584" si="44">+I521&amp;H521</f>
        <v/>
      </c>
    </row>
    <row r="522" spans="1:14">
      <c r="A522" s="271"/>
      <c r="B522" s="267" t="e">
        <f>VLOOKUP(A522,Adr!A:B,2,FALSE())</f>
        <v>#N/A</v>
      </c>
      <c r="C522" s="280"/>
      <c r="D522" s="288"/>
      <c r="E522" s="270"/>
      <c r="F522" s="271"/>
      <c r="G522" s="268"/>
      <c r="H522" s="268"/>
      <c r="I522" s="272" t="str">
        <f t="shared" si="41"/>
        <v/>
      </c>
      <c r="J522" s="273"/>
      <c r="K522" s="274"/>
      <c r="L522" s="273" t="str">
        <f t="shared" si="42"/>
        <v/>
      </c>
      <c r="M522" s="274" t="e">
        <f t="shared" si="43"/>
        <v>#N/A</v>
      </c>
      <c r="N522" s="261" t="str">
        <f t="shared" si="44"/>
        <v/>
      </c>
    </row>
    <row r="523" spans="1:14">
      <c r="A523" s="271"/>
      <c r="B523" s="267" t="e">
        <f>VLOOKUP(A523,Adr!A:B,2,FALSE())</f>
        <v>#N/A</v>
      </c>
      <c r="C523" s="283"/>
      <c r="D523" s="287"/>
      <c r="E523" s="270"/>
      <c r="F523" s="271"/>
      <c r="G523" s="268"/>
      <c r="H523" s="268"/>
      <c r="I523" s="272" t="str">
        <f t="shared" si="41"/>
        <v/>
      </c>
      <c r="J523" s="273"/>
      <c r="K523" s="274"/>
      <c r="L523" s="273" t="str">
        <f t="shared" si="42"/>
        <v/>
      </c>
      <c r="M523" s="274" t="e">
        <f t="shared" si="43"/>
        <v>#N/A</v>
      </c>
      <c r="N523" s="261" t="str">
        <f t="shared" si="44"/>
        <v/>
      </c>
    </row>
    <row r="524" spans="1:14">
      <c r="A524" s="238"/>
      <c r="B524" s="267" t="e">
        <f>VLOOKUP(A524,Adr!A:B,2,FALSE())</f>
        <v>#N/A</v>
      </c>
      <c r="C524" s="268"/>
      <c r="D524" s="286"/>
      <c r="E524" s="270"/>
      <c r="F524" s="271"/>
      <c r="G524" s="268"/>
      <c r="H524" s="268"/>
      <c r="I524" s="272" t="str">
        <f t="shared" si="41"/>
        <v/>
      </c>
      <c r="J524" s="273"/>
      <c r="K524" s="274"/>
      <c r="L524" s="273" t="str">
        <f t="shared" si="42"/>
        <v/>
      </c>
      <c r="M524" s="274" t="e">
        <f t="shared" si="43"/>
        <v>#N/A</v>
      </c>
      <c r="N524" s="261" t="str">
        <f t="shared" si="44"/>
        <v/>
      </c>
    </row>
    <row r="525" spans="1:14">
      <c r="A525" s="271"/>
      <c r="B525" s="267" t="e">
        <f>VLOOKUP(A525,Adr!A:B,2,FALSE())</f>
        <v>#N/A</v>
      </c>
      <c r="C525" s="283"/>
      <c r="D525" s="287"/>
      <c r="E525" s="270"/>
      <c r="F525" s="271"/>
      <c r="G525" s="268"/>
      <c r="H525" s="268"/>
      <c r="I525" s="272" t="str">
        <f t="shared" si="41"/>
        <v/>
      </c>
      <c r="J525" s="273"/>
      <c r="K525" s="274"/>
      <c r="L525" s="273" t="str">
        <f t="shared" si="42"/>
        <v/>
      </c>
      <c r="M525" s="274" t="e">
        <f t="shared" si="43"/>
        <v>#N/A</v>
      </c>
      <c r="N525" s="261" t="str">
        <f t="shared" si="44"/>
        <v/>
      </c>
    </row>
    <row r="526" spans="1:14">
      <c r="A526" s="271"/>
      <c r="B526" s="267" t="e">
        <f>VLOOKUP(A526,Adr!A:B,2,FALSE())</f>
        <v>#N/A</v>
      </c>
      <c r="C526" s="283"/>
      <c r="D526" s="285"/>
      <c r="E526" s="270"/>
      <c r="F526" s="271"/>
      <c r="G526" s="268"/>
      <c r="H526" s="268"/>
      <c r="I526" s="272" t="str">
        <f t="shared" si="41"/>
        <v/>
      </c>
      <c r="J526" s="273"/>
      <c r="K526" s="274"/>
      <c r="L526" s="273" t="str">
        <f t="shared" si="42"/>
        <v/>
      </c>
      <c r="M526" s="274" t="e">
        <f t="shared" si="43"/>
        <v>#N/A</v>
      </c>
      <c r="N526" s="261" t="str">
        <f t="shared" si="44"/>
        <v/>
      </c>
    </row>
    <row r="527" spans="1:14">
      <c r="A527" s="238"/>
      <c r="B527" s="267" t="e">
        <f>VLOOKUP(A527,Adr!A:B,2,FALSE())</f>
        <v>#N/A</v>
      </c>
      <c r="C527" s="268"/>
      <c r="D527" s="286"/>
      <c r="E527" s="270"/>
      <c r="F527" s="271"/>
      <c r="G527" s="268"/>
      <c r="H527" s="268"/>
      <c r="I527" s="272" t="str">
        <f t="shared" si="41"/>
        <v/>
      </c>
      <c r="J527" s="273"/>
      <c r="K527" s="274"/>
      <c r="L527" s="273" t="str">
        <f t="shared" si="42"/>
        <v/>
      </c>
      <c r="M527" s="274" t="e">
        <f t="shared" si="43"/>
        <v>#N/A</v>
      </c>
      <c r="N527" s="261" t="str">
        <f t="shared" si="44"/>
        <v/>
      </c>
    </row>
    <row r="528" spans="1:14">
      <c r="A528" s="271"/>
      <c r="B528" s="267" t="e">
        <f>VLOOKUP(A528,Adr!A:B,2,FALSE())</f>
        <v>#N/A</v>
      </c>
      <c r="C528" s="283"/>
      <c r="D528" s="287"/>
      <c r="E528" s="270"/>
      <c r="F528" s="271"/>
      <c r="G528" s="268"/>
      <c r="H528" s="268"/>
      <c r="I528" s="272" t="str">
        <f t="shared" si="41"/>
        <v/>
      </c>
      <c r="J528" s="273"/>
      <c r="K528" s="274"/>
      <c r="L528" s="273" t="str">
        <f t="shared" si="42"/>
        <v/>
      </c>
      <c r="M528" s="274" t="e">
        <f t="shared" si="43"/>
        <v>#N/A</v>
      </c>
      <c r="N528" s="261" t="str">
        <f t="shared" si="44"/>
        <v/>
      </c>
    </row>
    <row r="529" spans="1:14">
      <c r="A529" s="271"/>
      <c r="B529" s="267" t="e">
        <f>VLOOKUP(A529,Adr!A:B,2,FALSE())</f>
        <v>#N/A</v>
      </c>
      <c r="C529" s="283"/>
      <c r="D529" s="287"/>
      <c r="E529" s="270"/>
      <c r="F529" s="271"/>
      <c r="G529" s="268"/>
      <c r="H529" s="268"/>
      <c r="I529" s="272" t="str">
        <f t="shared" si="41"/>
        <v/>
      </c>
      <c r="J529" s="273"/>
      <c r="K529" s="274"/>
      <c r="L529" s="273" t="str">
        <f t="shared" si="42"/>
        <v/>
      </c>
      <c r="M529" s="274" t="e">
        <f t="shared" si="43"/>
        <v>#N/A</v>
      </c>
      <c r="N529" s="261" t="str">
        <f t="shared" si="44"/>
        <v/>
      </c>
    </row>
    <row r="530" spans="1:14">
      <c r="A530" s="271"/>
      <c r="B530" s="267" t="e">
        <f>VLOOKUP(A530,Adr!A:B,2,FALSE())</f>
        <v>#N/A</v>
      </c>
      <c r="C530" s="283"/>
      <c r="D530" s="287"/>
      <c r="E530" s="270"/>
      <c r="F530" s="271"/>
      <c r="G530" s="268"/>
      <c r="H530" s="268"/>
      <c r="I530" s="272" t="str">
        <f t="shared" si="41"/>
        <v/>
      </c>
      <c r="J530" s="273"/>
      <c r="K530" s="274"/>
      <c r="L530" s="273" t="str">
        <f t="shared" si="42"/>
        <v/>
      </c>
      <c r="M530" s="274" t="e">
        <f t="shared" si="43"/>
        <v>#N/A</v>
      </c>
      <c r="N530" s="261" t="str">
        <f t="shared" si="44"/>
        <v/>
      </c>
    </row>
    <row r="531" spans="1:14">
      <c r="A531" s="271"/>
      <c r="B531" s="267" t="e">
        <f>VLOOKUP(A531,Adr!A:B,2,FALSE())</f>
        <v>#N/A</v>
      </c>
      <c r="C531" s="283"/>
      <c r="D531" s="287"/>
      <c r="E531" s="270"/>
      <c r="F531" s="271"/>
      <c r="G531" s="268"/>
      <c r="H531" s="268"/>
      <c r="I531" s="272" t="str">
        <f t="shared" si="41"/>
        <v/>
      </c>
      <c r="J531" s="273"/>
      <c r="K531" s="274"/>
      <c r="L531" s="273" t="str">
        <f t="shared" si="42"/>
        <v/>
      </c>
      <c r="M531" s="274" t="e">
        <f t="shared" si="43"/>
        <v>#N/A</v>
      </c>
      <c r="N531" s="261" t="str">
        <f t="shared" si="44"/>
        <v/>
      </c>
    </row>
    <row r="532" spans="1:14">
      <c r="A532" s="271"/>
      <c r="B532" s="267" t="e">
        <f>VLOOKUP(A532,Adr!A:B,2,FALSE())</f>
        <v>#N/A</v>
      </c>
      <c r="C532" s="283"/>
      <c r="D532" s="287"/>
      <c r="E532" s="270"/>
      <c r="F532" s="271"/>
      <c r="G532" s="268"/>
      <c r="H532" s="268"/>
      <c r="I532" s="272" t="str">
        <f t="shared" si="41"/>
        <v/>
      </c>
      <c r="J532" s="273"/>
      <c r="K532" s="274"/>
      <c r="L532" s="273" t="str">
        <f t="shared" si="42"/>
        <v/>
      </c>
      <c r="M532" s="274" t="e">
        <f t="shared" si="43"/>
        <v>#N/A</v>
      </c>
      <c r="N532" s="261" t="str">
        <f t="shared" si="44"/>
        <v/>
      </c>
    </row>
    <row r="533" spans="1:14">
      <c r="A533" s="238"/>
      <c r="B533" s="267" t="e">
        <f>VLOOKUP(A533,Adr!A:B,2,FALSE())</f>
        <v>#N/A</v>
      </c>
      <c r="C533" s="268"/>
      <c r="D533" s="286"/>
      <c r="E533" s="270"/>
      <c r="F533" s="271"/>
      <c r="G533" s="268"/>
      <c r="H533" s="268"/>
      <c r="I533" s="272" t="str">
        <f t="shared" si="41"/>
        <v/>
      </c>
      <c r="J533" s="273"/>
      <c r="K533" s="274"/>
      <c r="L533" s="273" t="str">
        <f t="shared" si="42"/>
        <v/>
      </c>
      <c r="M533" s="274" t="e">
        <f t="shared" si="43"/>
        <v>#N/A</v>
      </c>
      <c r="N533" s="261" t="str">
        <f t="shared" si="44"/>
        <v/>
      </c>
    </row>
    <row r="534" spans="1:14">
      <c r="A534" s="279"/>
      <c r="B534" s="267" t="e">
        <f>VLOOKUP(A534,Adr!A:B,2,FALSE())</f>
        <v>#N/A</v>
      </c>
      <c r="C534" s="277"/>
      <c r="D534" s="285"/>
      <c r="E534" s="276"/>
      <c r="F534" s="279"/>
      <c r="G534" s="277"/>
      <c r="H534" s="277"/>
      <c r="I534" s="272" t="str">
        <f t="shared" si="41"/>
        <v/>
      </c>
      <c r="J534" s="273"/>
      <c r="K534" s="274"/>
      <c r="L534" s="273" t="str">
        <f t="shared" si="42"/>
        <v/>
      </c>
      <c r="M534" s="274" t="e">
        <f t="shared" si="43"/>
        <v>#N/A</v>
      </c>
      <c r="N534" s="261" t="str">
        <f t="shared" si="44"/>
        <v/>
      </c>
    </row>
    <row r="535" spans="1:14">
      <c r="A535" s="271"/>
      <c r="B535" s="267" t="e">
        <f>VLOOKUP(A535,Adr!A:B,2,FALSE())</f>
        <v>#N/A</v>
      </c>
      <c r="C535" s="280"/>
      <c r="D535" s="288"/>
      <c r="E535" s="270"/>
      <c r="F535" s="271"/>
      <c r="G535" s="268"/>
      <c r="H535" s="268"/>
      <c r="I535" s="272" t="str">
        <f t="shared" si="41"/>
        <v/>
      </c>
      <c r="J535" s="273"/>
      <c r="K535" s="274"/>
      <c r="L535" s="273" t="str">
        <f t="shared" si="42"/>
        <v/>
      </c>
      <c r="M535" s="274" t="e">
        <f t="shared" si="43"/>
        <v>#N/A</v>
      </c>
      <c r="N535" s="261" t="str">
        <f t="shared" si="44"/>
        <v/>
      </c>
    </row>
    <row r="536" spans="1:14">
      <c r="A536" s="271"/>
      <c r="B536" s="267" t="e">
        <f>VLOOKUP(A536,Adr!A:B,2,FALSE())</f>
        <v>#N/A</v>
      </c>
      <c r="C536" s="280"/>
      <c r="D536" s="288"/>
      <c r="E536" s="270"/>
      <c r="F536" s="271"/>
      <c r="G536" s="268"/>
      <c r="H536" s="268"/>
      <c r="I536" s="272" t="str">
        <f t="shared" si="41"/>
        <v/>
      </c>
      <c r="J536" s="273"/>
      <c r="K536" s="274"/>
      <c r="L536" s="273" t="str">
        <f t="shared" si="42"/>
        <v/>
      </c>
      <c r="M536" s="274" t="e">
        <f t="shared" si="43"/>
        <v>#N/A</v>
      </c>
      <c r="N536" s="261" t="str">
        <f t="shared" si="44"/>
        <v/>
      </c>
    </row>
    <row r="537" spans="1:14">
      <c r="A537" s="271"/>
      <c r="B537" s="267" t="e">
        <f>VLOOKUP(A537,Adr!A:B,2,FALSE())</f>
        <v>#N/A</v>
      </c>
      <c r="C537" s="280"/>
      <c r="D537" s="285"/>
      <c r="E537" s="270"/>
      <c r="F537" s="271"/>
      <c r="G537" s="268"/>
      <c r="H537" s="268"/>
      <c r="I537" s="272" t="str">
        <f t="shared" si="41"/>
        <v/>
      </c>
      <c r="J537" s="273"/>
      <c r="K537" s="274"/>
      <c r="L537" s="273" t="str">
        <f t="shared" si="42"/>
        <v/>
      </c>
      <c r="M537" s="274" t="e">
        <f t="shared" si="43"/>
        <v>#N/A</v>
      </c>
      <c r="N537" s="261" t="str">
        <f t="shared" si="44"/>
        <v/>
      </c>
    </row>
    <row r="538" spans="1:14">
      <c r="A538" s="271"/>
      <c r="B538" s="267" t="e">
        <f>VLOOKUP(A538,Adr!A:B,2,FALSE())</f>
        <v>#N/A</v>
      </c>
      <c r="C538" s="282"/>
      <c r="D538" s="286"/>
      <c r="E538" s="270"/>
      <c r="F538" s="271"/>
      <c r="G538" s="268"/>
      <c r="H538" s="268"/>
      <c r="I538" s="272" t="str">
        <f t="shared" si="41"/>
        <v/>
      </c>
      <c r="J538" s="273"/>
      <c r="K538" s="274"/>
      <c r="L538" s="273" t="str">
        <f t="shared" si="42"/>
        <v/>
      </c>
      <c r="M538" s="274" t="e">
        <f t="shared" si="43"/>
        <v>#N/A</v>
      </c>
      <c r="N538" s="261" t="str">
        <f t="shared" si="44"/>
        <v/>
      </c>
    </row>
    <row r="539" spans="1:14">
      <c r="A539" s="271"/>
      <c r="B539" s="267" t="e">
        <f>VLOOKUP(A539,Adr!A:B,2,FALSE())</f>
        <v>#N/A</v>
      </c>
      <c r="C539" s="280"/>
      <c r="D539" s="286"/>
      <c r="E539" s="270"/>
      <c r="F539" s="271"/>
      <c r="G539" s="268"/>
      <c r="H539" s="268"/>
      <c r="I539" s="272" t="str">
        <f t="shared" si="41"/>
        <v/>
      </c>
      <c r="J539" s="273"/>
      <c r="K539" s="274"/>
      <c r="L539" s="273" t="str">
        <f t="shared" si="42"/>
        <v/>
      </c>
      <c r="M539" s="274" t="e">
        <f t="shared" si="43"/>
        <v>#N/A</v>
      </c>
      <c r="N539" s="261" t="str">
        <f t="shared" si="44"/>
        <v/>
      </c>
    </row>
    <row r="540" spans="1:14">
      <c r="A540" s="271"/>
      <c r="B540" s="267" t="e">
        <f>VLOOKUP(A540,Adr!A:B,2,FALSE())</f>
        <v>#N/A</v>
      </c>
      <c r="C540" s="282"/>
      <c r="D540" s="286"/>
      <c r="E540" s="270"/>
      <c r="F540" s="271"/>
      <c r="G540" s="268"/>
      <c r="H540" s="268"/>
      <c r="I540" s="272" t="str">
        <f t="shared" si="41"/>
        <v/>
      </c>
      <c r="J540" s="273"/>
      <c r="K540" s="274"/>
      <c r="L540" s="273" t="str">
        <f t="shared" si="42"/>
        <v/>
      </c>
      <c r="M540" s="274" t="e">
        <f t="shared" si="43"/>
        <v>#N/A</v>
      </c>
      <c r="N540" s="261" t="str">
        <f t="shared" si="44"/>
        <v/>
      </c>
    </row>
    <row r="541" spans="1:14">
      <c r="A541" s="271"/>
      <c r="B541" s="267" t="e">
        <f>VLOOKUP(A541,Adr!A:B,2,FALSE())</f>
        <v>#N/A</v>
      </c>
      <c r="C541" s="282"/>
      <c r="D541" s="286"/>
      <c r="E541" s="270"/>
      <c r="F541" s="271"/>
      <c r="G541" s="268"/>
      <c r="H541" s="268"/>
      <c r="I541" s="272" t="str">
        <f t="shared" si="41"/>
        <v/>
      </c>
      <c r="J541" s="273"/>
      <c r="K541" s="274"/>
      <c r="L541" s="273" t="str">
        <f t="shared" si="42"/>
        <v/>
      </c>
      <c r="M541" s="274" t="e">
        <f t="shared" si="43"/>
        <v>#N/A</v>
      </c>
      <c r="N541" s="261" t="str">
        <f t="shared" si="44"/>
        <v/>
      </c>
    </row>
    <row r="542" spans="1:14">
      <c r="A542" s="271"/>
      <c r="B542" s="267" t="e">
        <f>VLOOKUP(A542,Adr!A:B,2,FALSE())</f>
        <v>#N/A</v>
      </c>
      <c r="C542" s="280"/>
      <c r="D542" s="285"/>
      <c r="E542" s="270"/>
      <c r="F542" s="271"/>
      <c r="G542" s="268"/>
      <c r="H542" s="268"/>
      <c r="I542" s="272" t="str">
        <f t="shared" si="41"/>
        <v/>
      </c>
      <c r="J542" s="273"/>
      <c r="K542" s="274"/>
      <c r="L542" s="273" t="str">
        <f t="shared" si="42"/>
        <v/>
      </c>
      <c r="M542" s="274" t="e">
        <f t="shared" si="43"/>
        <v>#N/A</v>
      </c>
      <c r="N542" s="261" t="str">
        <f t="shared" si="44"/>
        <v/>
      </c>
    </row>
    <row r="543" spans="1:14">
      <c r="A543" s="271"/>
      <c r="B543" s="267" t="e">
        <f>VLOOKUP(A543,Adr!A:B,2,FALSE())</f>
        <v>#N/A</v>
      </c>
      <c r="C543" s="280"/>
      <c r="D543" s="285"/>
      <c r="E543" s="270"/>
      <c r="F543" s="271"/>
      <c r="G543" s="268"/>
      <c r="H543" s="268"/>
      <c r="I543" s="272" t="str">
        <f t="shared" si="41"/>
        <v/>
      </c>
      <c r="J543" s="273"/>
      <c r="K543" s="274"/>
      <c r="L543" s="273" t="str">
        <f t="shared" si="42"/>
        <v/>
      </c>
      <c r="M543" s="274" t="e">
        <f t="shared" si="43"/>
        <v>#N/A</v>
      </c>
      <c r="N543" s="261" t="str">
        <f t="shared" si="44"/>
        <v/>
      </c>
    </row>
    <row r="544" spans="1:14">
      <c r="A544" s="271"/>
      <c r="B544" s="267" t="e">
        <f>VLOOKUP(A544,Adr!A:B,2,FALSE())</f>
        <v>#N/A</v>
      </c>
      <c r="C544" s="277"/>
      <c r="D544" s="285"/>
      <c r="E544" s="270"/>
      <c r="F544" s="279"/>
      <c r="G544" s="277"/>
      <c r="H544" s="277"/>
      <c r="I544" s="272" t="str">
        <f t="shared" si="41"/>
        <v/>
      </c>
      <c r="J544" s="273"/>
      <c r="K544" s="274"/>
      <c r="L544" s="273" t="str">
        <f t="shared" si="42"/>
        <v/>
      </c>
      <c r="M544" s="274" t="e">
        <f t="shared" si="43"/>
        <v>#N/A</v>
      </c>
      <c r="N544" s="261" t="str">
        <f t="shared" si="44"/>
        <v/>
      </c>
    </row>
    <row r="545" spans="1:14">
      <c r="A545" s="271"/>
      <c r="B545" s="267" t="e">
        <f>VLOOKUP(A545,Adr!A:B,2,FALSE())</f>
        <v>#N/A</v>
      </c>
      <c r="C545" s="283"/>
      <c r="D545" s="287"/>
      <c r="E545" s="270"/>
      <c r="F545" s="279"/>
      <c r="G545" s="277"/>
      <c r="H545" s="277"/>
      <c r="I545" s="272" t="str">
        <f t="shared" si="41"/>
        <v/>
      </c>
      <c r="J545" s="273"/>
      <c r="K545" s="274"/>
      <c r="L545" s="273" t="str">
        <f t="shared" si="42"/>
        <v/>
      </c>
      <c r="M545" s="274" t="e">
        <f t="shared" si="43"/>
        <v>#N/A</v>
      </c>
      <c r="N545" s="261" t="str">
        <f t="shared" si="44"/>
        <v/>
      </c>
    </row>
    <row r="546" spans="1:14">
      <c r="A546" s="271"/>
      <c r="B546" s="267" t="e">
        <f>VLOOKUP(A546,Adr!A:B,2,FALSE())</f>
        <v>#N/A</v>
      </c>
      <c r="C546" s="277"/>
      <c r="D546" s="285"/>
      <c r="E546" s="270"/>
      <c r="F546" s="279"/>
      <c r="G546" s="277"/>
      <c r="H546" s="277"/>
      <c r="I546" s="272" t="str">
        <f t="shared" si="41"/>
        <v/>
      </c>
      <c r="J546" s="273"/>
      <c r="K546" s="274"/>
      <c r="L546" s="273" t="str">
        <f t="shared" si="42"/>
        <v/>
      </c>
      <c r="M546" s="274" t="e">
        <f t="shared" si="43"/>
        <v>#N/A</v>
      </c>
      <c r="N546" s="261" t="str">
        <f t="shared" si="44"/>
        <v/>
      </c>
    </row>
    <row r="547" spans="1:14">
      <c r="A547" s="279"/>
      <c r="B547" s="267" t="e">
        <f>VLOOKUP(A547,Adr!A:B,2,FALSE())</f>
        <v>#N/A</v>
      </c>
      <c r="C547" s="277"/>
      <c r="D547" s="285"/>
      <c r="E547" s="276"/>
      <c r="F547" s="279"/>
      <c r="G547" s="277"/>
      <c r="H547" s="277"/>
      <c r="I547" s="272" t="str">
        <f t="shared" si="41"/>
        <v/>
      </c>
      <c r="J547" s="273"/>
      <c r="K547" s="274"/>
      <c r="L547" s="273" t="str">
        <f t="shared" si="42"/>
        <v/>
      </c>
      <c r="M547" s="274" t="e">
        <f t="shared" si="43"/>
        <v>#N/A</v>
      </c>
      <c r="N547" s="261" t="str">
        <f t="shared" si="44"/>
        <v/>
      </c>
    </row>
    <row r="548" spans="1:14">
      <c r="A548" s="271"/>
      <c r="B548" s="267" t="e">
        <f>VLOOKUP(A548,Adr!A:B,2,FALSE())</f>
        <v>#N/A</v>
      </c>
      <c r="C548" s="280"/>
      <c r="D548" s="288"/>
      <c r="E548" s="270"/>
      <c r="F548" s="271"/>
      <c r="G548" s="268"/>
      <c r="H548" s="268"/>
      <c r="I548" s="272" t="str">
        <f t="shared" si="41"/>
        <v/>
      </c>
      <c r="J548" s="273"/>
      <c r="K548" s="274"/>
      <c r="L548" s="273" t="str">
        <f t="shared" si="42"/>
        <v/>
      </c>
      <c r="M548" s="274" t="e">
        <f t="shared" si="43"/>
        <v>#N/A</v>
      </c>
      <c r="N548" s="261" t="str">
        <f t="shared" si="44"/>
        <v/>
      </c>
    </row>
    <row r="549" spans="1:14">
      <c r="A549" s="271"/>
      <c r="B549" s="267" t="e">
        <f>VLOOKUP(A549,Adr!A:B,2,FALSE())</f>
        <v>#N/A</v>
      </c>
      <c r="C549" s="280"/>
      <c r="D549" s="288"/>
      <c r="E549" s="270"/>
      <c r="F549" s="271"/>
      <c r="G549" s="268"/>
      <c r="H549" s="268"/>
      <c r="I549" s="272" t="str">
        <f t="shared" si="41"/>
        <v/>
      </c>
      <c r="J549" s="273"/>
      <c r="K549" s="274"/>
      <c r="L549" s="273" t="str">
        <f t="shared" si="42"/>
        <v/>
      </c>
      <c r="M549" s="274" t="e">
        <f t="shared" si="43"/>
        <v>#N/A</v>
      </c>
      <c r="N549" s="261" t="str">
        <f t="shared" si="44"/>
        <v/>
      </c>
    </row>
    <row r="550" spans="1:14">
      <c r="A550" s="271"/>
      <c r="B550" s="267" t="e">
        <f>VLOOKUP(A550,Adr!A:B,2,FALSE())</f>
        <v>#N/A</v>
      </c>
      <c r="C550" s="280"/>
      <c r="D550" s="288"/>
      <c r="E550" s="270"/>
      <c r="F550" s="271"/>
      <c r="G550" s="268"/>
      <c r="H550" s="268"/>
      <c r="I550" s="272" t="str">
        <f t="shared" si="41"/>
        <v/>
      </c>
      <c r="J550" s="273"/>
      <c r="K550" s="274"/>
      <c r="L550" s="273" t="str">
        <f t="shared" si="42"/>
        <v/>
      </c>
      <c r="M550" s="274" t="e">
        <f t="shared" si="43"/>
        <v>#N/A</v>
      </c>
      <c r="N550" s="261" t="str">
        <f t="shared" si="44"/>
        <v/>
      </c>
    </row>
    <row r="551" spans="1:14">
      <c r="A551" s="271"/>
      <c r="B551" s="267" t="e">
        <f>VLOOKUP(A551,Adr!A:B,2,FALSE())</f>
        <v>#N/A</v>
      </c>
      <c r="C551" s="280"/>
      <c r="D551" s="288"/>
      <c r="E551" s="270"/>
      <c r="F551" s="271"/>
      <c r="G551" s="268"/>
      <c r="H551" s="268"/>
      <c r="I551" s="272" t="str">
        <f t="shared" si="41"/>
        <v/>
      </c>
      <c r="J551" s="273"/>
      <c r="K551" s="274"/>
      <c r="L551" s="273" t="str">
        <f t="shared" si="42"/>
        <v/>
      </c>
      <c r="M551" s="274" t="e">
        <f t="shared" si="43"/>
        <v>#N/A</v>
      </c>
      <c r="N551" s="261" t="str">
        <f t="shared" si="44"/>
        <v/>
      </c>
    </row>
    <row r="552" spans="1:14">
      <c r="A552" s="271"/>
      <c r="B552" s="267" t="e">
        <f>VLOOKUP(A552,Adr!A:B,2,FALSE())</f>
        <v>#N/A</v>
      </c>
      <c r="C552" s="282"/>
      <c r="D552" s="286"/>
      <c r="E552" s="270"/>
      <c r="F552" s="271"/>
      <c r="G552" s="268"/>
      <c r="H552" s="268"/>
      <c r="I552" s="272" t="str">
        <f t="shared" si="41"/>
        <v/>
      </c>
      <c r="J552" s="273"/>
      <c r="K552" s="274"/>
      <c r="L552" s="273" t="str">
        <f t="shared" si="42"/>
        <v/>
      </c>
      <c r="M552" s="274" t="e">
        <f t="shared" si="43"/>
        <v>#N/A</v>
      </c>
      <c r="N552" s="261" t="str">
        <f t="shared" si="44"/>
        <v/>
      </c>
    </row>
    <row r="553" spans="1:14">
      <c r="A553" s="279"/>
      <c r="B553" s="267" t="e">
        <f>VLOOKUP(A553,Adr!A:B,2,FALSE())</f>
        <v>#N/A</v>
      </c>
      <c r="C553" s="277"/>
      <c r="D553" s="285"/>
      <c r="E553" s="276"/>
      <c r="F553" s="279"/>
      <c r="G553" s="277"/>
      <c r="H553" s="277"/>
      <c r="I553" s="272" t="str">
        <f t="shared" si="41"/>
        <v/>
      </c>
      <c r="J553" s="273"/>
      <c r="K553" s="274"/>
      <c r="L553" s="273" t="str">
        <f t="shared" si="42"/>
        <v/>
      </c>
      <c r="M553" s="274" t="e">
        <f t="shared" si="43"/>
        <v>#N/A</v>
      </c>
      <c r="N553" s="261" t="str">
        <f t="shared" si="44"/>
        <v/>
      </c>
    </row>
    <row r="554" spans="1:14">
      <c r="A554" s="271"/>
      <c r="B554" s="267" t="e">
        <f>VLOOKUP(A554,Adr!A:B,2,FALSE())</f>
        <v>#N/A</v>
      </c>
      <c r="C554" s="280"/>
      <c r="D554" s="288"/>
      <c r="E554" s="270"/>
      <c r="F554" s="271"/>
      <c r="G554" s="268"/>
      <c r="H554" s="268"/>
      <c r="I554" s="272" t="str">
        <f t="shared" si="41"/>
        <v/>
      </c>
      <c r="J554" s="273"/>
      <c r="K554" s="274"/>
      <c r="L554" s="273" t="str">
        <f t="shared" si="42"/>
        <v/>
      </c>
      <c r="M554" s="274" t="e">
        <f t="shared" si="43"/>
        <v>#N/A</v>
      </c>
      <c r="N554" s="261" t="str">
        <f t="shared" si="44"/>
        <v/>
      </c>
    </row>
    <row r="555" spans="1:14">
      <c r="A555" s="271"/>
      <c r="B555" s="267" t="e">
        <f>VLOOKUP(A555,Adr!A:B,2,FALSE())</f>
        <v>#N/A</v>
      </c>
      <c r="C555" s="280"/>
      <c r="D555" s="288"/>
      <c r="E555" s="270"/>
      <c r="F555" s="271"/>
      <c r="G555" s="268"/>
      <c r="H555" s="268"/>
      <c r="I555" s="272" t="str">
        <f t="shared" si="41"/>
        <v/>
      </c>
      <c r="J555" s="273"/>
      <c r="K555" s="274"/>
      <c r="L555" s="273" t="str">
        <f t="shared" si="42"/>
        <v/>
      </c>
      <c r="M555" s="274" t="e">
        <f t="shared" si="43"/>
        <v>#N/A</v>
      </c>
      <c r="N555" s="261" t="str">
        <f t="shared" si="44"/>
        <v/>
      </c>
    </row>
    <row r="556" spans="1:14">
      <c r="A556" s="271"/>
      <c r="B556" s="267" t="e">
        <f>VLOOKUP(A556,Adr!A:B,2,FALSE())</f>
        <v>#N/A</v>
      </c>
      <c r="C556" s="280"/>
      <c r="D556" s="288"/>
      <c r="E556" s="270"/>
      <c r="F556" s="271"/>
      <c r="G556" s="268"/>
      <c r="H556" s="268"/>
      <c r="I556" s="272" t="str">
        <f t="shared" si="41"/>
        <v/>
      </c>
      <c r="J556" s="273"/>
      <c r="K556" s="274"/>
      <c r="L556" s="273" t="str">
        <f t="shared" si="42"/>
        <v/>
      </c>
      <c r="M556" s="274" t="e">
        <f t="shared" si="43"/>
        <v>#N/A</v>
      </c>
      <c r="N556" s="261" t="str">
        <f t="shared" si="44"/>
        <v/>
      </c>
    </row>
    <row r="557" spans="1:14">
      <c r="A557" s="271"/>
      <c r="B557" s="267" t="e">
        <f>VLOOKUP(A557,Adr!A:B,2,FALSE())</f>
        <v>#N/A</v>
      </c>
      <c r="C557" s="280"/>
      <c r="D557" s="288"/>
      <c r="E557" s="270"/>
      <c r="F557" s="271"/>
      <c r="G557" s="268"/>
      <c r="H557" s="268"/>
      <c r="I557" s="272" t="str">
        <f t="shared" si="41"/>
        <v/>
      </c>
      <c r="J557" s="273"/>
      <c r="K557" s="274"/>
      <c r="L557" s="273" t="str">
        <f t="shared" si="42"/>
        <v/>
      </c>
      <c r="M557" s="274" t="e">
        <f t="shared" si="43"/>
        <v>#N/A</v>
      </c>
      <c r="N557" s="261" t="str">
        <f t="shared" si="44"/>
        <v/>
      </c>
    </row>
    <row r="558" spans="1:14">
      <c r="A558" s="279"/>
      <c r="B558" s="267" t="e">
        <f>VLOOKUP(A558,Adr!A:B,2,FALSE())</f>
        <v>#N/A</v>
      </c>
      <c r="C558" s="277"/>
      <c r="D558" s="285"/>
      <c r="E558" s="276"/>
      <c r="F558" s="279"/>
      <c r="G558" s="277"/>
      <c r="H558" s="277"/>
      <c r="I558" s="272" t="str">
        <f t="shared" si="41"/>
        <v/>
      </c>
      <c r="J558" s="273"/>
      <c r="K558" s="274"/>
      <c r="L558" s="273" t="str">
        <f t="shared" si="42"/>
        <v/>
      </c>
      <c r="M558" s="274" t="e">
        <f t="shared" si="43"/>
        <v>#N/A</v>
      </c>
      <c r="N558" s="261" t="str">
        <f t="shared" si="44"/>
        <v/>
      </c>
    </row>
    <row r="559" spans="1:14">
      <c r="A559" s="271"/>
      <c r="B559" s="267" t="e">
        <f>VLOOKUP(A559,Adr!A:B,2,FALSE())</f>
        <v>#N/A</v>
      </c>
      <c r="C559" s="280"/>
      <c r="D559" s="288"/>
      <c r="E559" s="270"/>
      <c r="F559" s="271"/>
      <c r="G559" s="268"/>
      <c r="H559" s="268"/>
      <c r="I559" s="272" t="str">
        <f t="shared" si="41"/>
        <v/>
      </c>
      <c r="J559" s="273"/>
      <c r="K559" s="274"/>
      <c r="L559" s="273" t="str">
        <f t="shared" si="42"/>
        <v/>
      </c>
      <c r="M559" s="274" t="e">
        <f t="shared" si="43"/>
        <v>#N/A</v>
      </c>
      <c r="N559" s="261" t="str">
        <f t="shared" si="44"/>
        <v/>
      </c>
    </row>
    <row r="560" spans="1:14">
      <c r="A560" s="271"/>
      <c r="B560" s="267" t="e">
        <f>VLOOKUP(A560,Adr!A:B,2,FALSE())</f>
        <v>#N/A</v>
      </c>
      <c r="C560" s="280"/>
      <c r="D560" s="288"/>
      <c r="E560" s="270"/>
      <c r="F560" s="271"/>
      <c r="G560" s="268"/>
      <c r="H560" s="268"/>
      <c r="I560" s="272" t="str">
        <f t="shared" si="41"/>
        <v/>
      </c>
      <c r="J560" s="273"/>
      <c r="K560" s="274"/>
      <c r="L560" s="273" t="str">
        <f t="shared" si="42"/>
        <v/>
      </c>
      <c r="M560" s="274" t="e">
        <f t="shared" si="43"/>
        <v>#N/A</v>
      </c>
      <c r="N560" s="261" t="str">
        <f t="shared" si="44"/>
        <v/>
      </c>
    </row>
    <row r="561" spans="1:14">
      <c r="A561" s="271"/>
      <c r="B561" s="267" t="e">
        <f>VLOOKUP(A561,Adr!A:B,2,FALSE())</f>
        <v>#N/A</v>
      </c>
      <c r="C561" s="280"/>
      <c r="D561" s="288"/>
      <c r="E561" s="270"/>
      <c r="F561" s="271"/>
      <c r="G561" s="268"/>
      <c r="H561" s="268"/>
      <c r="I561" s="272" t="str">
        <f t="shared" si="41"/>
        <v/>
      </c>
      <c r="J561" s="273"/>
      <c r="K561" s="274"/>
      <c r="L561" s="273" t="str">
        <f t="shared" si="42"/>
        <v/>
      </c>
      <c r="M561" s="274" t="e">
        <f t="shared" si="43"/>
        <v>#N/A</v>
      </c>
      <c r="N561" s="261" t="str">
        <f t="shared" si="44"/>
        <v/>
      </c>
    </row>
    <row r="562" spans="1:14">
      <c r="A562" s="271"/>
      <c r="B562" s="267" t="e">
        <f>VLOOKUP(A562,Adr!A:B,2,FALSE())</f>
        <v>#N/A</v>
      </c>
      <c r="C562" s="282"/>
      <c r="D562" s="285"/>
      <c r="E562" s="270"/>
      <c r="F562" s="271"/>
      <c r="G562" s="268"/>
      <c r="H562" s="268"/>
      <c r="I562" s="272" t="str">
        <f t="shared" si="41"/>
        <v/>
      </c>
      <c r="J562" s="273"/>
      <c r="K562" s="274"/>
      <c r="L562" s="273" t="str">
        <f t="shared" si="42"/>
        <v/>
      </c>
      <c r="M562" s="274" t="e">
        <f t="shared" si="43"/>
        <v>#N/A</v>
      </c>
      <c r="N562" s="261" t="str">
        <f t="shared" si="44"/>
        <v/>
      </c>
    </row>
    <row r="563" spans="1:14">
      <c r="A563" s="271"/>
      <c r="B563" s="267" t="e">
        <f>VLOOKUP(A563,Adr!A:B,2,FALSE())</f>
        <v>#N/A</v>
      </c>
      <c r="C563" s="280"/>
      <c r="D563" s="285"/>
      <c r="E563" s="270"/>
      <c r="F563" s="271"/>
      <c r="G563" s="268"/>
      <c r="H563" s="268"/>
      <c r="I563" s="272" t="str">
        <f t="shared" si="41"/>
        <v/>
      </c>
      <c r="J563" s="273"/>
      <c r="K563" s="274"/>
      <c r="L563" s="273" t="str">
        <f t="shared" si="42"/>
        <v/>
      </c>
      <c r="M563" s="274" t="e">
        <f t="shared" si="43"/>
        <v>#N/A</v>
      </c>
      <c r="N563" s="261" t="str">
        <f t="shared" si="44"/>
        <v/>
      </c>
    </row>
    <row r="564" spans="1:14">
      <c r="A564" s="271"/>
      <c r="B564" s="267" t="e">
        <f>VLOOKUP(A564,Adr!A:B,2,FALSE())</f>
        <v>#N/A</v>
      </c>
      <c r="C564" s="282"/>
      <c r="D564" s="286"/>
      <c r="E564" s="270"/>
      <c r="F564" s="271"/>
      <c r="G564" s="268"/>
      <c r="H564" s="268"/>
      <c r="I564" s="272" t="str">
        <f t="shared" si="41"/>
        <v/>
      </c>
      <c r="J564" s="273"/>
      <c r="K564" s="274"/>
      <c r="L564" s="273" t="str">
        <f t="shared" si="42"/>
        <v/>
      </c>
      <c r="M564" s="274" t="e">
        <f t="shared" si="43"/>
        <v>#N/A</v>
      </c>
      <c r="N564" s="261" t="str">
        <f t="shared" si="44"/>
        <v/>
      </c>
    </row>
    <row r="565" spans="1:14">
      <c r="A565" s="271"/>
      <c r="B565" s="267" t="e">
        <f>VLOOKUP(A565,Adr!A:B,2,FALSE())</f>
        <v>#N/A</v>
      </c>
      <c r="C565" s="280"/>
      <c r="D565" s="285"/>
      <c r="E565" s="270"/>
      <c r="F565" s="271"/>
      <c r="G565" s="268"/>
      <c r="H565" s="268"/>
      <c r="I565" s="272" t="str">
        <f t="shared" si="41"/>
        <v/>
      </c>
      <c r="J565" s="273"/>
      <c r="K565" s="274"/>
      <c r="L565" s="273" t="str">
        <f t="shared" si="42"/>
        <v/>
      </c>
      <c r="M565" s="274" t="e">
        <f t="shared" si="43"/>
        <v>#N/A</v>
      </c>
      <c r="N565" s="261" t="str">
        <f t="shared" si="44"/>
        <v/>
      </c>
    </row>
    <row r="566" spans="1:14">
      <c r="A566" s="271"/>
      <c r="B566" s="267" t="e">
        <f>VLOOKUP(A566,Adr!A:B,2,FALSE())</f>
        <v>#N/A</v>
      </c>
      <c r="C566" s="280"/>
      <c r="D566" s="285"/>
      <c r="E566" s="270"/>
      <c r="F566" s="271"/>
      <c r="G566" s="268"/>
      <c r="H566" s="268"/>
      <c r="I566" s="272" t="str">
        <f t="shared" si="41"/>
        <v/>
      </c>
      <c r="J566" s="273"/>
      <c r="K566" s="274"/>
      <c r="L566" s="273" t="str">
        <f t="shared" si="42"/>
        <v/>
      </c>
      <c r="M566" s="274" t="e">
        <f t="shared" si="43"/>
        <v>#N/A</v>
      </c>
      <c r="N566" s="261" t="str">
        <f t="shared" si="44"/>
        <v/>
      </c>
    </row>
    <row r="567" spans="1:14">
      <c r="A567" s="279"/>
      <c r="B567" s="267" t="e">
        <f>VLOOKUP(A567,Adr!A:B,2,FALSE())</f>
        <v>#N/A</v>
      </c>
      <c r="C567" s="277"/>
      <c r="D567" s="285"/>
      <c r="E567" s="276"/>
      <c r="F567" s="279"/>
      <c r="G567" s="277"/>
      <c r="H567" s="277"/>
      <c r="I567" s="272" t="str">
        <f t="shared" si="41"/>
        <v/>
      </c>
      <c r="J567" s="273"/>
      <c r="K567" s="274"/>
      <c r="L567" s="273" t="str">
        <f t="shared" si="42"/>
        <v/>
      </c>
      <c r="M567" s="274" t="e">
        <f t="shared" si="43"/>
        <v>#N/A</v>
      </c>
      <c r="N567" s="261" t="str">
        <f t="shared" si="44"/>
        <v/>
      </c>
    </row>
    <row r="568" spans="1:14">
      <c r="A568" s="271"/>
      <c r="B568" s="267" t="e">
        <f>VLOOKUP(A568,Adr!A:B,2,FALSE())</f>
        <v>#N/A</v>
      </c>
      <c r="C568" s="280"/>
      <c r="D568" s="285"/>
      <c r="E568" s="270"/>
      <c r="F568" s="271"/>
      <c r="G568" s="268"/>
      <c r="H568" s="268"/>
      <c r="I568" s="272" t="str">
        <f t="shared" si="41"/>
        <v/>
      </c>
      <c r="J568" s="273"/>
      <c r="K568" s="274"/>
      <c r="L568" s="273" t="str">
        <f t="shared" si="42"/>
        <v/>
      </c>
      <c r="M568" s="274" t="e">
        <f t="shared" si="43"/>
        <v>#N/A</v>
      </c>
      <c r="N568" s="261" t="str">
        <f t="shared" si="44"/>
        <v/>
      </c>
    </row>
    <row r="569" spans="1:14">
      <c r="A569" s="271"/>
      <c r="B569" s="267" t="e">
        <f>VLOOKUP(A569,Adr!A:B,2,FALSE())</f>
        <v>#N/A</v>
      </c>
      <c r="C569" s="280"/>
      <c r="D569" s="288"/>
      <c r="E569" s="270"/>
      <c r="F569" s="271"/>
      <c r="G569" s="268"/>
      <c r="H569" s="268"/>
      <c r="I569" s="272" t="str">
        <f t="shared" si="41"/>
        <v/>
      </c>
      <c r="J569" s="273"/>
      <c r="K569" s="274"/>
      <c r="L569" s="273" t="str">
        <f t="shared" si="42"/>
        <v/>
      </c>
      <c r="M569" s="274" t="e">
        <f t="shared" si="43"/>
        <v>#N/A</v>
      </c>
      <c r="N569" s="261" t="str">
        <f t="shared" si="44"/>
        <v/>
      </c>
    </row>
    <row r="570" spans="1:14">
      <c r="A570" s="271"/>
      <c r="B570" s="267" t="e">
        <f>VLOOKUP(A570,Adr!A:B,2,FALSE())</f>
        <v>#N/A</v>
      </c>
      <c r="C570" s="280"/>
      <c r="D570" s="285"/>
      <c r="E570" s="270"/>
      <c r="F570" s="271"/>
      <c r="G570" s="268"/>
      <c r="H570" s="268"/>
      <c r="I570" s="272" t="str">
        <f t="shared" si="41"/>
        <v/>
      </c>
      <c r="J570" s="273"/>
      <c r="K570" s="274"/>
      <c r="L570" s="273" t="str">
        <f t="shared" si="42"/>
        <v/>
      </c>
      <c r="M570" s="274" t="e">
        <f t="shared" si="43"/>
        <v>#N/A</v>
      </c>
      <c r="N570" s="261" t="str">
        <f t="shared" si="44"/>
        <v/>
      </c>
    </row>
    <row r="571" spans="1:14">
      <c r="A571" s="238"/>
      <c r="B571" s="267" t="e">
        <f>VLOOKUP(A571,Adr!A:B,2,FALSE())</f>
        <v>#N/A</v>
      </c>
      <c r="C571" s="268"/>
      <c r="D571" s="286"/>
      <c r="E571" s="270"/>
      <c r="F571" s="271"/>
      <c r="G571" s="268"/>
      <c r="H571" s="268"/>
      <c r="I571" s="272" t="str">
        <f t="shared" si="41"/>
        <v/>
      </c>
      <c r="J571" s="273"/>
      <c r="K571" s="274"/>
      <c r="L571" s="273" t="str">
        <f t="shared" si="42"/>
        <v/>
      </c>
      <c r="M571" s="274" t="e">
        <f t="shared" si="43"/>
        <v>#N/A</v>
      </c>
      <c r="N571" s="261" t="str">
        <f t="shared" si="44"/>
        <v/>
      </c>
    </row>
    <row r="572" spans="1:14">
      <c r="A572" s="271"/>
      <c r="B572" s="267" t="e">
        <f>VLOOKUP(A572,Adr!A:B,2,FALSE())</f>
        <v>#N/A</v>
      </c>
      <c r="C572" s="282"/>
      <c r="D572" s="286"/>
      <c r="E572" s="270"/>
      <c r="F572" s="271"/>
      <c r="G572" s="268"/>
      <c r="H572" s="268"/>
      <c r="I572" s="272" t="str">
        <f t="shared" si="41"/>
        <v/>
      </c>
      <c r="J572" s="273"/>
      <c r="K572" s="274"/>
      <c r="L572" s="273" t="str">
        <f t="shared" si="42"/>
        <v/>
      </c>
      <c r="M572" s="274" t="e">
        <f t="shared" si="43"/>
        <v>#N/A</v>
      </c>
      <c r="N572" s="261" t="str">
        <f t="shared" si="44"/>
        <v/>
      </c>
    </row>
    <row r="573" spans="1:14">
      <c r="A573" s="271"/>
      <c r="B573" s="267" t="e">
        <f>VLOOKUP(A573,Adr!A:B,2,FALSE())</f>
        <v>#N/A</v>
      </c>
      <c r="C573" s="282"/>
      <c r="D573" s="286"/>
      <c r="E573" s="270"/>
      <c r="F573" s="271"/>
      <c r="G573" s="268"/>
      <c r="H573" s="268"/>
      <c r="I573" s="272" t="str">
        <f t="shared" si="41"/>
        <v/>
      </c>
      <c r="J573" s="273"/>
      <c r="K573" s="274"/>
      <c r="L573" s="273" t="str">
        <f t="shared" si="42"/>
        <v/>
      </c>
      <c r="M573" s="274" t="e">
        <f t="shared" si="43"/>
        <v>#N/A</v>
      </c>
      <c r="N573" s="261" t="str">
        <f t="shared" si="44"/>
        <v/>
      </c>
    </row>
    <row r="574" spans="1:14">
      <c r="A574" s="271"/>
      <c r="B574" s="267" t="e">
        <f>VLOOKUP(A574,Adr!A:B,2,FALSE())</f>
        <v>#N/A</v>
      </c>
      <c r="C574" s="282"/>
      <c r="D574" s="286"/>
      <c r="E574" s="270"/>
      <c r="F574" s="271"/>
      <c r="G574" s="268"/>
      <c r="H574" s="268"/>
      <c r="I574" s="272" t="str">
        <f t="shared" si="41"/>
        <v/>
      </c>
      <c r="J574" s="273"/>
      <c r="K574" s="274"/>
      <c r="L574" s="273" t="str">
        <f t="shared" si="42"/>
        <v/>
      </c>
      <c r="M574" s="274" t="e">
        <f t="shared" si="43"/>
        <v>#N/A</v>
      </c>
      <c r="N574" s="261" t="str">
        <f t="shared" si="44"/>
        <v/>
      </c>
    </row>
    <row r="575" spans="1:14">
      <c r="A575" s="271"/>
      <c r="B575" s="267" t="e">
        <f>VLOOKUP(A575,Adr!A:B,2,FALSE())</f>
        <v>#N/A</v>
      </c>
      <c r="C575" s="280"/>
      <c r="D575" s="286"/>
      <c r="E575" s="270"/>
      <c r="F575" s="271"/>
      <c r="G575" s="268"/>
      <c r="H575" s="268"/>
      <c r="I575" s="272" t="str">
        <f t="shared" si="41"/>
        <v/>
      </c>
      <c r="J575" s="273"/>
      <c r="K575" s="274"/>
      <c r="L575" s="273" t="str">
        <f t="shared" si="42"/>
        <v/>
      </c>
      <c r="M575" s="274" t="e">
        <f t="shared" si="43"/>
        <v>#N/A</v>
      </c>
      <c r="N575" s="261" t="str">
        <f t="shared" si="44"/>
        <v/>
      </c>
    </row>
    <row r="576" spans="1:14">
      <c r="A576" s="271"/>
      <c r="B576" s="267" t="e">
        <f>VLOOKUP(A576,Adr!A:B,2,FALSE())</f>
        <v>#N/A</v>
      </c>
      <c r="C576" s="282"/>
      <c r="D576" s="286"/>
      <c r="E576" s="270"/>
      <c r="F576" s="271"/>
      <c r="G576" s="268"/>
      <c r="H576" s="268"/>
      <c r="I576" s="272" t="str">
        <f t="shared" si="41"/>
        <v/>
      </c>
      <c r="J576" s="273"/>
      <c r="K576" s="274"/>
      <c r="L576" s="273" t="str">
        <f t="shared" si="42"/>
        <v/>
      </c>
      <c r="M576" s="274" t="e">
        <f t="shared" si="43"/>
        <v>#N/A</v>
      </c>
      <c r="N576" s="261" t="str">
        <f t="shared" si="44"/>
        <v/>
      </c>
    </row>
    <row r="577" spans="1:14">
      <c r="A577" s="271"/>
      <c r="B577" s="267" t="e">
        <f>VLOOKUP(A577,Adr!A:B,2,FALSE())</f>
        <v>#N/A</v>
      </c>
      <c r="C577" s="280"/>
      <c r="D577" s="285"/>
      <c r="E577" s="270"/>
      <c r="F577" s="271"/>
      <c r="G577" s="268"/>
      <c r="H577" s="268"/>
      <c r="I577" s="272" t="str">
        <f t="shared" si="41"/>
        <v/>
      </c>
      <c r="J577" s="273"/>
      <c r="K577" s="274"/>
      <c r="L577" s="273" t="str">
        <f t="shared" si="42"/>
        <v/>
      </c>
      <c r="M577" s="274" t="e">
        <f t="shared" si="43"/>
        <v>#N/A</v>
      </c>
      <c r="N577" s="261" t="str">
        <f t="shared" si="44"/>
        <v/>
      </c>
    </row>
    <row r="578" spans="1:14">
      <c r="A578" s="271"/>
      <c r="B578" s="267" t="e">
        <f>VLOOKUP(A578,Adr!A:B,2,FALSE())</f>
        <v>#N/A</v>
      </c>
      <c r="C578" s="280"/>
      <c r="D578" s="285"/>
      <c r="E578" s="270"/>
      <c r="F578" s="271"/>
      <c r="G578" s="268"/>
      <c r="H578" s="268"/>
      <c r="I578" s="272" t="str">
        <f t="shared" ref="I578:I618" si="45">A578&amp;F578</f>
        <v/>
      </c>
      <c r="J578" s="273"/>
      <c r="K578" s="274"/>
      <c r="L578" s="273" t="str">
        <f t="shared" ref="L578:L641" si="46">A578&amp;G578&amp;H578</f>
        <v/>
      </c>
      <c r="M578" s="274" t="e">
        <f t="shared" ref="M578:M641" si="47">B578&amp;F578&amp;H578&amp;C578</f>
        <v>#N/A</v>
      </c>
      <c r="N578" s="261" t="str">
        <f t="shared" si="44"/>
        <v/>
      </c>
    </row>
    <row r="579" spans="1:14">
      <c r="A579" s="275"/>
      <c r="B579" s="267" t="e">
        <f>VLOOKUP(A579,Adr!A:B,2,FALSE())</f>
        <v>#N/A</v>
      </c>
      <c r="C579" s="268"/>
      <c r="D579" s="286"/>
      <c r="E579" s="270"/>
      <c r="F579" s="271"/>
      <c r="G579" s="268"/>
      <c r="H579" s="268"/>
      <c r="I579" s="272" t="str">
        <f t="shared" si="45"/>
        <v/>
      </c>
      <c r="J579" s="273"/>
      <c r="K579" s="274"/>
      <c r="L579" s="273" t="str">
        <f t="shared" si="46"/>
        <v/>
      </c>
      <c r="M579" s="274" t="e">
        <f t="shared" si="47"/>
        <v>#N/A</v>
      </c>
      <c r="N579" s="261" t="str">
        <f t="shared" si="44"/>
        <v/>
      </c>
    </row>
    <row r="580" spans="1:14">
      <c r="A580" s="275"/>
      <c r="B580" s="267" t="e">
        <f>VLOOKUP(A580,Adr!A:B,2,FALSE())</f>
        <v>#N/A</v>
      </c>
      <c r="C580" s="268"/>
      <c r="D580" s="286"/>
      <c r="E580" s="270"/>
      <c r="F580" s="271"/>
      <c r="G580" s="268"/>
      <c r="H580" s="268"/>
      <c r="I580" s="272" t="str">
        <f t="shared" si="45"/>
        <v/>
      </c>
      <c r="J580" s="273"/>
      <c r="K580" s="274"/>
      <c r="L580" s="273" t="str">
        <f t="shared" si="46"/>
        <v/>
      </c>
      <c r="M580" s="274" t="e">
        <f t="shared" si="47"/>
        <v>#N/A</v>
      </c>
      <c r="N580" s="261" t="str">
        <f t="shared" si="44"/>
        <v/>
      </c>
    </row>
    <row r="581" spans="1:14">
      <c r="A581" s="271"/>
      <c r="B581" s="267" t="e">
        <f>VLOOKUP(A581,Adr!A:B,2,FALSE())</f>
        <v>#N/A</v>
      </c>
      <c r="C581" s="280"/>
      <c r="D581" s="285"/>
      <c r="E581" s="270"/>
      <c r="F581" s="271"/>
      <c r="G581" s="268"/>
      <c r="H581" s="268"/>
      <c r="I581" s="272" t="str">
        <f t="shared" si="45"/>
        <v/>
      </c>
      <c r="J581" s="273"/>
      <c r="K581" s="274"/>
      <c r="L581" s="273" t="str">
        <f t="shared" si="46"/>
        <v/>
      </c>
      <c r="M581" s="274" t="e">
        <f t="shared" si="47"/>
        <v>#N/A</v>
      </c>
      <c r="N581" s="261" t="str">
        <f t="shared" si="44"/>
        <v/>
      </c>
    </row>
    <row r="582" spans="1:14">
      <c r="A582" s="275"/>
      <c r="B582" s="267" t="e">
        <f>VLOOKUP(A582,Adr!A:B,2,FALSE())</f>
        <v>#N/A</v>
      </c>
      <c r="C582" s="268"/>
      <c r="D582" s="286"/>
      <c r="E582" s="270"/>
      <c r="F582" s="271"/>
      <c r="G582" s="268"/>
      <c r="H582" s="268"/>
      <c r="I582" s="272" t="str">
        <f t="shared" si="45"/>
        <v/>
      </c>
      <c r="J582" s="273"/>
      <c r="K582" s="274"/>
      <c r="L582" s="273" t="str">
        <f t="shared" si="46"/>
        <v/>
      </c>
      <c r="M582" s="274" t="e">
        <f t="shared" si="47"/>
        <v>#N/A</v>
      </c>
      <c r="N582" s="261" t="str">
        <f t="shared" si="44"/>
        <v/>
      </c>
    </row>
    <row r="583" spans="1:14">
      <c r="A583" s="271"/>
      <c r="B583" s="267" t="e">
        <f>VLOOKUP(A583,Adr!A:B,2,FALSE())</f>
        <v>#N/A</v>
      </c>
      <c r="C583" s="280"/>
      <c r="D583" s="285"/>
      <c r="E583" s="270"/>
      <c r="F583" s="271"/>
      <c r="G583" s="268"/>
      <c r="H583" s="268"/>
      <c r="I583" s="272" t="str">
        <f t="shared" si="45"/>
        <v/>
      </c>
      <c r="J583" s="273"/>
      <c r="K583" s="274"/>
      <c r="L583" s="273" t="str">
        <f t="shared" si="46"/>
        <v/>
      </c>
      <c r="M583" s="274" t="e">
        <f t="shared" si="47"/>
        <v>#N/A</v>
      </c>
      <c r="N583" s="261" t="str">
        <f t="shared" si="44"/>
        <v/>
      </c>
    </row>
    <row r="584" spans="1:14">
      <c r="A584" s="275"/>
      <c r="B584" s="267" t="e">
        <f>VLOOKUP(A584,Adr!A:B,2,FALSE())</f>
        <v>#N/A</v>
      </c>
      <c r="C584" s="268"/>
      <c r="D584" s="286"/>
      <c r="E584" s="270"/>
      <c r="F584" s="271"/>
      <c r="G584" s="268"/>
      <c r="H584" s="268"/>
      <c r="I584" s="272" t="str">
        <f t="shared" si="45"/>
        <v/>
      </c>
      <c r="J584" s="273"/>
      <c r="K584" s="274"/>
      <c r="L584" s="273" t="str">
        <f t="shared" si="46"/>
        <v/>
      </c>
      <c r="M584" s="274" t="e">
        <f t="shared" si="47"/>
        <v>#N/A</v>
      </c>
      <c r="N584" s="261" t="str">
        <f t="shared" si="44"/>
        <v/>
      </c>
    </row>
    <row r="585" spans="1:14">
      <c r="A585" s="271"/>
      <c r="B585" s="267" t="e">
        <f>VLOOKUP(A585,Adr!A:B,2,FALSE())</f>
        <v>#N/A</v>
      </c>
      <c r="C585" s="282"/>
      <c r="D585" s="286"/>
      <c r="E585" s="270"/>
      <c r="F585" s="271"/>
      <c r="G585" s="268"/>
      <c r="H585" s="268"/>
      <c r="I585" s="272" t="str">
        <f t="shared" si="45"/>
        <v/>
      </c>
      <c r="J585" s="273"/>
      <c r="K585" s="274"/>
      <c r="L585" s="273" t="str">
        <f t="shared" si="46"/>
        <v/>
      </c>
      <c r="M585" s="274" t="e">
        <f t="shared" si="47"/>
        <v>#N/A</v>
      </c>
      <c r="N585" s="261" t="str">
        <f t="shared" ref="N585:N648" si="48">+I585&amp;H585</f>
        <v/>
      </c>
    </row>
    <row r="586" spans="1:14">
      <c r="A586" s="271"/>
      <c r="B586" s="267" t="e">
        <f>VLOOKUP(A586,Adr!A:B,2,FALSE())</f>
        <v>#N/A</v>
      </c>
      <c r="C586" s="280"/>
      <c r="D586" s="285"/>
      <c r="E586" s="270"/>
      <c r="F586" s="271"/>
      <c r="G586" s="268"/>
      <c r="H586" s="268"/>
      <c r="I586" s="272" t="str">
        <f t="shared" si="45"/>
        <v/>
      </c>
      <c r="J586" s="273"/>
      <c r="K586" s="274"/>
      <c r="L586" s="273" t="str">
        <f t="shared" si="46"/>
        <v/>
      </c>
      <c r="M586" s="274" t="e">
        <f t="shared" si="47"/>
        <v>#N/A</v>
      </c>
      <c r="N586" s="261" t="str">
        <f t="shared" si="48"/>
        <v/>
      </c>
    </row>
    <row r="587" spans="1:14">
      <c r="A587" s="271"/>
      <c r="B587" s="267" t="e">
        <f>VLOOKUP(A587,Adr!A:B,2,FALSE())</f>
        <v>#N/A</v>
      </c>
      <c r="C587" s="280"/>
      <c r="D587" s="285"/>
      <c r="E587" s="270"/>
      <c r="F587" s="271"/>
      <c r="G587" s="268"/>
      <c r="H587" s="268"/>
      <c r="I587" s="272" t="str">
        <f t="shared" si="45"/>
        <v/>
      </c>
      <c r="J587" s="273"/>
      <c r="K587" s="274"/>
      <c r="L587" s="273" t="str">
        <f t="shared" si="46"/>
        <v/>
      </c>
      <c r="M587" s="274" t="e">
        <f t="shared" si="47"/>
        <v>#N/A</v>
      </c>
      <c r="N587" s="261" t="str">
        <f t="shared" si="48"/>
        <v/>
      </c>
    </row>
    <row r="588" spans="1:14">
      <c r="A588" s="238"/>
      <c r="B588" s="267" t="e">
        <f>VLOOKUP(A588,Adr!A:B,2,FALSE())</f>
        <v>#N/A</v>
      </c>
      <c r="C588" s="268"/>
      <c r="D588" s="286"/>
      <c r="E588" s="270"/>
      <c r="F588" s="271"/>
      <c r="G588" s="268"/>
      <c r="H588" s="268"/>
      <c r="I588" s="272" t="str">
        <f t="shared" si="45"/>
        <v/>
      </c>
      <c r="J588" s="273"/>
      <c r="K588" s="274"/>
      <c r="L588" s="273" t="str">
        <f t="shared" si="46"/>
        <v/>
      </c>
      <c r="M588" s="274" t="e">
        <f t="shared" si="47"/>
        <v>#N/A</v>
      </c>
      <c r="N588" s="261" t="str">
        <f t="shared" si="48"/>
        <v/>
      </c>
    </row>
    <row r="589" spans="1:14">
      <c r="A589" s="238"/>
      <c r="B589" s="267" t="e">
        <f>VLOOKUP(A589,Adr!A:B,2,FALSE())</f>
        <v>#N/A</v>
      </c>
      <c r="C589" s="268"/>
      <c r="D589" s="286"/>
      <c r="E589" s="270"/>
      <c r="F589" s="271"/>
      <c r="G589" s="268"/>
      <c r="H589" s="268"/>
      <c r="I589" s="272" t="str">
        <f t="shared" si="45"/>
        <v/>
      </c>
      <c r="J589" s="273"/>
      <c r="K589" s="274"/>
      <c r="L589" s="273" t="str">
        <f t="shared" si="46"/>
        <v/>
      </c>
      <c r="M589" s="274" t="e">
        <f t="shared" si="47"/>
        <v>#N/A</v>
      </c>
      <c r="N589" s="261" t="str">
        <f t="shared" si="48"/>
        <v/>
      </c>
    </row>
    <row r="590" spans="1:14">
      <c r="A590" s="271"/>
      <c r="B590" s="267" t="e">
        <f>VLOOKUP(A590,Adr!A:B,2,FALSE())</f>
        <v>#N/A</v>
      </c>
      <c r="C590" s="280"/>
      <c r="D590" s="285"/>
      <c r="E590" s="270"/>
      <c r="F590" s="271"/>
      <c r="G590" s="268"/>
      <c r="H590" s="268"/>
      <c r="I590" s="272" t="str">
        <f t="shared" si="45"/>
        <v/>
      </c>
      <c r="J590" s="273"/>
      <c r="K590" s="274"/>
      <c r="L590" s="273" t="str">
        <f t="shared" si="46"/>
        <v/>
      </c>
      <c r="M590" s="274" t="e">
        <f t="shared" si="47"/>
        <v>#N/A</v>
      </c>
      <c r="N590" s="261" t="str">
        <f t="shared" si="48"/>
        <v/>
      </c>
    </row>
    <row r="591" spans="1:14">
      <c r="A591" s="271"/>
      <c r="B591" s="267" t="e">
        <f>VLOOKUP(A591,Adr!A:B,2,FALSE())</f>
        <v>#N/A</v>
      </c>
      <c r="C591" s="280"/>
      <c r="D591" s="285"/>
      <c r="E591" s="270"/>
      <c r="F591" s="271"/>
      <c r="G591" s="268"/>
      <c r="H591" s="268"/>
      <c r="I591" s="272" t="str">
        <f t="shared" si="45"/>
        <v/>
      </c>
      <c r="J591" s="273"/>
      <c r="K591" s="274"/>
      <c r="L591" s="273" t="str">
        <f t="shared" si="46"/>
        <v/>
      </c>
      <c r="M591" s="274" t="e">
        <f t="shared" si="47"/>
        <v>#N/A</v>
      </c>
      <c r="N591" s="261" t="str">
        <f t="shared" si="48"/>
        <v/>
      </c>
    </row>
    <row r="592" spans="1:14">
      <c r="A592" s="271"/>
      <c r="B592" s="267" t="e">
        <f>VLOOKUP(A592,Adr!A:B,2,FALSE())</f>
        <v>#N/A</v>
      </c>
      <c r="C592" s="282"/>
      <c r="D592" s="286"/>
      <c r="E592" s="270"/>
      <c r="F592" s="271"/>
      <c r="G592" s="268"/>
      <c r="H592" s="268"/>
      <c r="I592" s="272" t="str">
        <f t="shared" si="45"/>
        <v/>
      </c>
      <c r="J592" s="273"/>
      <c r="K592" s="274"/>
      <c r="L592" s="273" t="str">
        <f t="shared" si="46"/>
        <v/>
      </c>
      <c r="M592" s="274" t="e">
        <f t="shared" si="47"/>
        <v>#N/A</v>
      </c>
      <c r="N592" s="261" t="str">
        <f t="shared" si="48"/>
        <v/>
      </c>
    </row>
    <row r="593" spans="1:14">
      <c r="A593" s="271"/>
      <c r="B593" s="267" t="e">
        <f>VLOOKUP(A593,Adr!A:B,2,FALSE())</f>
        <v>#N/A</v>
      </c>
      <c r="C593" s="282"/>
      <c r="D593" s="286"/>
      <c r="E593" s="270"/>
      <c r="F593" s="271"/>
      <c r="G593" s="268"/>
      <c r="H593" s="268"/>
      <c r="I593" s="272" t="str">
        <f t="shared" si="45"/>
        <v/>
      </c>
      <c r="J593" s="273"/>
      <c r="K593" s="274"/>
      <c r="L593" s="273" t="str">
        <f t="shared" si="46"/>
        <v/>
      </c>
      <c r="M593" s="274" t="e">
        <f t="shared" si="47"/>
        <v>#N/A</v>
      </c>
      <c r="N593" s="261" t="str">
        <f t="shared" si="48"/>
        <v/>
      </c>
    </row>
    <row r="594" spans="1:14">
      <c r="A594" s="271"/>
      <c r="B594" s="267" t="e">
        <f>VLOOKUP(A594,Adr!A:B,2,FALSE())</f>
        <v>#N/A</v>
      </c>
      <c r="C594" s="280"/>
      <c r="D594" s="285"/>
      <c r="E594" s="270"/>
      <c r="F594" s="271"/>
      <c r="G594" s="268"/>
      <c r="H594" s="268"/>
      <c r="I594" s="272" t="str">
        <f t="shared" si="45"/>
        <v/>
      </c>
      <c r="J594" s="273"/>
      <c r="K594" s="274"/>
      <c r="L594" s="273" t="str">
        <f t="shared" si="46"/>
        <v/>
      </c>
      <c r="M594" s="274" t="e">
        <f t="shared" si="47"/>
        <v>#N/A</v>
      </c>
      <c r="N594" s="261" t="str">
        <f t="shared" si="48"/>
        <v/>
      </c>
    </row>
    <row r="595" spans="1:14">
      <c r="A595" s="271"/>
      <c r="B595" s="267" t="e">
        <f>VLOOKUP(A595,Adr!A:B,2,FALSE())</f>
        <v>#N/A</v>
      </c>
      <c r="C595" s="280"/>
      <c r="D595" s="285"/>
      <c r="E595" s="270"/>
      <c r="F595" s="271"/>
      <c r="G595" s="268"/>
      <c r="H595" s="268"/>
      <c r="I595" s="272" t="str">
        <f t="shared" si="45"/>
        <v/>
      </c>
      <c r="J595" s="273"/>
      <c r="K595" s="274"/>
      <c r="L595" s="273" t="str">
        <f t="shared" si="46"/>
        <v/>
      </c>
      <c r="M595" s="274" t="e">
        <f t="shared" si="47"/>
        <v>#N/A</v>
      </c>
      <c r="N595" s="261" t="str">
        <f t="shared" si="48"/>
        <v/>
      </c>
    </row>
    <row r="596" spans="1:14">
      <c r="A596" s="275"/>
      <c r="B596" s="267" t="e">
        <f>VLOOKUP(A596,Adr!A:B,2,FALSE())</f>
        <v>#N/A</v>
      </c>
      <c r="C596" s="268"/>
      <c r="D596" s="286"/>
      <c r="E596" s="270"/>
      <c r="F596" s="271"/>
      <c r="G596" s="268"/>
      <c r="H596" s="268"/>
      <c r="I596" s="272" t="str">
        <f t="shared" si="45"/>
        <v/>
      </c>
      <c r="J596" s="273"/>
      <c r="K596" s="274"/>
      <c r="L596" s="273" t="str">
        <f t="shared" si="46"/>
        <v/>
      </c>
      <c r="M596" s="274" t="e">
        <f t="shared" si="47"/>
        <v>#N/A</v>
      </c>
      <c r="N596" s="261" t="str">
        <f t="shared" si="48"/>
        <v/>
      </c>
    </row>
    <row r="597" spans="1:14">
      <c r="A597" s="271"/>
      <c r="B597" s="267" t="e">
        <f>VLOOKUP(A597,Adr!A:B,2,FALSE())</f>
        <v>#N/A</v>
      </c>
      <c r="C597" s="280"/>
      <c r="D597" s="285"/>
      <c r="E597" s="270"/>
      <c r="F597" s="271"/>
      <c r="G597" s="268"/>
      <c r="H597" s="268"/>
      <c r="I597" s="272" t="str">
        <f t="shared" si="45"/>
        <v/>
      </c>
      <c r="J597" s="273"/>
      <c r="K597" s="274"/>
      <c r="L597" s="273" t="str">
        <f t="shared" si="46"/>
        <v/>
      </c>
      <c r="M597" s="274" t="e">
        <f t="shared" si="47"/>
        <v>#N/A</v>
      </c>
      <c r="N597" s="261" t="str">
        <f t="shared" si="48"/>
        <v/>
      </c>
    </row>
    <row r="598" spans="1:14">
      <c r="A598" s="271"/>
      <c r="B598" s="267" t="e">
        <f>VLOOKUP(A598,Adr!A:B,2,FALSE())</f>
        <v>#N/A</v>
      </c>
      <c r="C598" s="283"/>
      <c r="D598" s="287"/>
      <c r="E598" s="270"/>
      <c r="F598" s="279"/>
      <c r="G598" s="277"/>
      <c r="H598" s="277"/>
      <c r="I598" s="272" t="str">
        <f t="shared" si="45"/>
        <v/>
      </c>
      <c r="J598" s="273"/>
      <c r="K598" s="274"/>
      <c r="L598" s="273" t="str">
        <f t="shared" si="46"/>
        <v/>
      </c>
      <c r="M598" s="274" t="e">
        <f t="shared" si="47"/>
        <v>#N/A</v>
      </c>
      <c r="N598" s="261" t="str">
        <f t="shared" si="48"/>
        <v/>
      </c>
    </row>
    <row r="599" spans="1:14">
      <c r="A599" s="271"/>
      <c r="B599" s="267" t="e">
        <f>VLOOKUP(A599,Adr!A:B,2,FALSE())</f>
        <v>#N/A</v>
      </c>
      <c r="C599" s="283"/>
      <c r="D599" s="287"/>
      <c r="E599" s="270"/>
      <c r="F599" s="279"/>
      <c r="G599" s="277"/>
      <c r="H599" s="277"/>
      <c r="I599" s="272" t="str">
        <f t="shared" si="45"/>
        <v/>
      </c>
      <c r="J599" s="273"/>
      <c r="K599" s="274"/>
      <c r="L599" s="273" t="str">
        <f t="shared" si="46"/>
        <v/>
      </c>
      <c r="M599" s="274" t="e">
        <f t="shared" si="47"/>
        <v>#N/A</v>
      </c>
      <c r="N599" s="261" t="str">
        <f t="shared" si="48"/>
        <v/>
      </c>
    </row>
    <row r="600" spans="1:14">
      <c r="A600" s="271"/>
      <c r="B600" s="267" t="e">
        <f>VLOOKUP(A600,Adr!A:B,2,FALSE())</f>
        <v>#N/A</v>
      </c>
      <c r="C600" s="283"/>
      <c r="D600" s="287"/>
      <c r="E600" s="270"/>
      <c r="F600" s="279"/>
      <c r="G600" s="277"/>
      <c r="H600" s="277"/>
      <c r="I600" s="272" t="str">
        <f t="shared" si="45"/>
        <v/>
      </c>
      <c r="J600" s="273"/>
      <c r="K600" s="274"/>
      <c r="L600" s="273" t="str">
        <f t="shared" si="46"/>
        <v/>
      </c>
      <c r="M600" s="274" t="e">
        <f t="shared" si="47"/>
        <v>#N/A</v>
      </c>
      <c r="N600" s="261" t="str">
        <f t="shared" si="48"/>
        <v/>
      </c>
    </row>
    <row r="601" spans="1:14">
      <c r="A601" s="271"/>
      <c r="B601" s="267" t="e">
        <f>VLOOKUP(A601,Adr!A:B,2,FALSE())</f>
        <v>#N/A</v>
      </c>
      <c r="C601" s="283"/>
      <c r="D601" s="287"/>
      <c r="E601" s="270"/>
      <c r="F601" s="279"/>
      <c r="G601" s="277"/>
      <c r="H601" s="277"/>
      <c r="I601" s="272" t="str">
        <f t="shared" si="45"/>
        <v/>
      </c>
      <c r="J601" s="273"/>
      <c r="K601" s="274"/>
      <c r="L601" s="273" t="str">
        <f t="shared" si="46"/>
        <v/>
      </c>
      <c r="M601" s="274" t="e">
        <f t="shared" si="47"/>
        <v>#N/A</v>
      </c>
      <c r="N601" s="261" t="str">
        <f t="shared" si="48"/>
        <v/>
      </c>
    </row>
    <row r="602" spans="1:14">
      <c r="A602" s="271"/>
      <c r="B602" s="267" t="e">
        <f>VLOOKUP(A602,Adr!A:B,2,FALSE())</f>
        <v>#N/A</v>
      </c>
      <c r="C602" s="283"/>
      <c r="D602" s="287"/>
      <c r="E602" s="270"/>
      <c r="F602" s="279"/>
      <c r="G602" s="277"/>
      <c r="H602" s="277"/>
      <c r="I602" s="272" t="str">
        <f t="shared" si="45"/>
        <v/>
      </c>
      <c r="J602" s="273"/>
      <c r="K602" s="274"/>
      <c r="L602" s="273" t="str">
        <f t="shared" si="46"/>
        <v/>
      </c>
      <c r="M602" s="274" t="e">
        <f t="shared" si="47"/>
        <v>#N/A</v>
      </c>
      <c r="N602" s="261" t="str">
        <f t="shared" si="48"/>
        <v/>
      </c>
    </row>
    <row r="603" spans="1:14">
      <c r="A603" s="271"/>
      <c r="B603" s="267" t="e">
        <f>VLOOKUP(A603,Adr!A:B,2,FALSE())</f>
        <v>#N/A</v>
      </c>
      <c r="C603" s="283"/>
      <c r="D603" s="287"/>
      <c r="E603" s="270"/>
      <c r="F603" s="279"/>
      <c r="G603" s="277"/>
      <c r="H603" s="277"/>
      <c r="I603" s="272" t="str">
        <f t="shared" si="45"/>
        <v/>
      </c>
      <c r="J603" s="273"/>
      <c r="K603" s="274"/>
      <c r="L603" s="273" t="str">
        <f t="shared" si="46"/>
        <v/>
      </c>
      <c r="M603" s="274" t="e">
        <f t="shared" si="47"/>
        <v>#N/A</v>
      </c>
      <c r="N603" s="261" t="str">
        <f t="shared" si="48"/>
        <v/>
      </c>
    </row>
    <row r="604" spans="1:14">
      <c r="A604" s="279"/>
      <c r="B604" s="267" t="e">
        <f>VLOOKUP(A604,Adr!A:B,2,FALSE())</f>
        <v>#N/A</v>
      </c>
      <c r="C604" s="277"/>
      <c r="D604" s="285"/>
      <c r="E604" s="270"/>
      <c r="F604" s="279"/>
      <c r="G604" s="277"/>
      <c r="H604" s="277"/>
      <c r="I604" s="272" t="str">
        <f t="shared" si="45"/>
        <v/>
      </c>
      <c r="J604" s="273"/>
      <c r="K604" s="274"/>
      <c r="L604" s="273" t="str">
        <f t="shared" si="46"/>
        <v/>
      </c>
      <c r="M604" s="274" t="e">
        <f t="shared" si="47"/>
        <v>#N/A</v>
      </c>
      <c r="N604" s="261" t="str">
        <f t="shared" si="48"/>
        <v/>
      </c>
    </row>
    <row r="605" spans="1:14">
      <c r="A605" s="271"/>
      <c r="B605" s="267" t="e">
        <f>VLOOKUP(A605,Adr!A:B,2,FALSE())</f>
        <v>#N/A</v>
      </c>
      <c r="C605" s="283"/>
      <c r="D605" s="287"/>
      <c r="E605" s="270"/>
      <c r="F605" s="279"/>
      <c r="G605" s="277"/>
      <c r="H605" s="277"/>
      <c r="I605" s="272" t="str">
        <f t="shared" si="45"/>
        <v/>
      </c>
      <c r="J605" s="273"/>
      <c r="K605" s="274"/>
      <c r="L605" s="273" t="str">
        <f t="shared" si="46"/>
        <v/>
      </c>
      <c r="M605" s="274" t="e">
        <f t="shared" si="47"/>
        <v>#N/A</v>
      </c>
      <c r="N605" s="261" t="str">
        <f t="shared" si="48"/>
        <v/>
      </c>
    </row>
    <row r="606" spans="1:14">
      <c r="A606" s="279"/>
      <c r="B606" s="267" t="e">
        <f>VLOOKUP(A606,Adr!A:B,2,FALSE())</f>
        <v>#N/A</v>
      </c>
      <c r="C606" s="277"/>
      <c r="D606" s="285"/>
      <c r="E606" s="270"/>
      <c r="F606" s="279"/>
      <c r="G606" s="268"/>
      <c r="H606" s="277"/>
      <c r="I606" s="272" t="str">
        <f t="shared" si="45"/>
        <v/>
      </c>
      <c r="J606" s="273"/>
      <c r="K606" s="274"/>
      <c r="L606" s="273" t="str">
        <f t="shared" si="46"/>
        <v/>
      </c>
      <c r="M606" s="274" t="e">
        <f t="shared" si="47"/>
        <v>#N/A</v>
      </c>
      <c r="N606" s="261" t="str">
        <f t="shared" si="48"/>
        <v/>
      </c>
    </row>
    <row r="607" spans="1:14">
      <c r="A607" s="271"/>
      <c r="B607" s="267" t="e">
        <f>VLOOKUP(A607,Adr!A:B,2,FALSE())</f>
        <v>#N/A</v>
      </c>
      <c r="C607" s="280"/>
      <c r="D607" s="285"/>
      <c r="E607" s="270"/>
      <c r="F607" s="271"/>
      <c r="G607" s="268"/>
      <c r="H607" s="268"/>
      <c r="I607" s="272" t="str">
        <f t="shared" si="45"/>
        <v/>
      </c>
      <c r="J607" s="273"/>
      <c r="K607" s="274"/>
      <c r="L607" s="273" t="str">
        <f t="shared" si="46"/>
        <v/>
      </c>
      <c r="M607" s="274" t="e">
        <f t="shared" si="47"/>
        <v>#N/A</v>
      </c>
      <c r="N607" s="261" t="str">
        <f t="shared" si="48"/>
        <v/>
      </c>
    </row>
    <row r="608" spans="1:14">
      <c r="A608" s="271"/>
      <c r="B608" s="267" t="e">
        <f>VLOOKUP(A608,Adr!A:B,2,FALSE())</f>
        <v>#N/A</v>
      </c>
      <c r="C608" s="282"/>
      <c r="D608" s="286"/>
      <c r="E608" s="270"/>
      <c r="F608" s="271"/>
      <c r="G608" s="268"/>
      <c r="H608" s="268"/>
      <c r="I608" s="272" t="str">
        <f t="shared" si="45"/>
        <v/>
      </c>
      <c r="J608" s="273"/>
      <c r="K608" s="274"/>
      <c r="L608" s="273" t="str">
        <f t="shared" si="46"/>
        <v/>
      </c>
      <c r="M608" s="274" t="e">
        <f t="shared" si="47"/>
        <v>#N/A</v>
      </c>
      <c r="N608" s="261" t="str">
        <f t="shared" si="48"/>
        <v/>
      </c>
    </row>
    <row r="609" spans="1:14">
      <c r="A609" s="271"/>
      <c r="B609" s="267" t="e">
        <f>VLOOKUP(A609,Adr!A:B,2,FALSE())</f>
        <v>#N/A</v>
      </c>
      <c r="C609" s="282"/>
      <c r="D609" s="286"/>
      <c r="E609" s="270"/>
      <c r="F609" s="271"/>
      <c r="G609" s="268"/>
      <c r="H609" s="268"/>
      <c r="I609" s="272" t="str">
        <f t="shared" si="45"/>
        <v/>
      </c>
      <c r="J609" s="273"/>
      <c r="K609" s="274"/>
      <c r="L609" s="273" t="str">
        <f t="shared" si="46"/>
        <v/>
      </c>
      <c r="M609" s="274" t="e">
        <f t="shared" si="47"/>
        <v>#N/A</v>
      </c>
      <c r="N609" s="261" t="str">
        <f t="shared" si="48"/>
        <v/>
      </c>
    </row>
    <row r="610" spans="1:14">
      <c r="A610" s="271"/>
      <c r="B610" s="267" t="e">
        <f>VLOOKUP(A610,Adr!A:B,2,FALSE())</f>
        <v>#N/A</v>
      </c>
      <c r="C610" s="282"/>
      <c r="D610" s="286"/>
      <c r="E610" s="270"/>
      <c r="F610" s="271"/>
      <c r="G610" s="268"/>
      <c r="H610" s="268"/>
      <c r="I610" s="272" t="str">
        <f t="shared" si="45"/>
        <v/>
      </c>
      <c r="J610" s="273"/>
      <c r="K610" s="274"/>
      <c r="L610" s="273" t="str">
        <f t="shared" si="46"/>
        <v/>
      </c>
      <c r="M610" s="274" t="e">
        <f t="shared" si="47"/>
        <v>#N/A</v>
      </c>
      <c r="N610" s="261" t="str">
        <f t="shared" si="48"/>
        <v/>
      </c>
    </row>
    <row r="611" spans="1:14">
      <c r="A611" s="271"/>
      <c r="B611" s="267" t="e">
        <f>VLOOKUP(A611,Adr!A:B,2,FALSE())</f>
        <v>#N/A</v>
      </c>
      <c r="C611" s="282"/>
      <c r="D611" s="286"/>
      <c r="E611" s="270"/>
      <c r="F611" s="271"/>
      <c r="G611" s="268"/>
      <c r="H611" s="268"/>
      <c r="I611" s="272" t="str">
        <f t="shared" si="45"/>
        <v/>
      </c>
      <c r="J611" s="273"/>
      <c r="K611" s="274"/>
      <c r="L611" s="273" t="str">
        <f t="shared" si="46"/>
        <v/>
      </c>
      <c r="M611" s="274" t="e">
        <f t="shared" si="47"/>
        <v>#N/A</v>
      </c>
      <c r="N611" s="261" t="str">
        <f t="shared" si="48"/>
        <v/>
      </c>
    </row>
    <row r="612" spans="1:14">
      <c r="A612" s="271"/>
      <c r="B612" s="267" t="e">
        <f>VLOOKUP(A612,Adr!A:B,2,FALSE())</f>
        <v>#N/A</v>
      </c>
      <c r="C612" s="282"/>
      <c r="D612" s="286"/>
      <c r="E612" s="270"/>
      <c r="F612" s="271"/>
      <c r="G612" s="268"/>
      <c r="H612" s="268"/>
      <c r="I612" s="272" t="str">
        <f t="shared" si="45"/>
        <v/>
      </c>
      <c r="J612" s="273"/>
      <c r="K612" s="274"/>
      <c r="L612" s="273" t="str">
        <f t="shared" si="46"/>
        <v/>
      </c>
      <c r="M612" s="274" t="e">
        <f t="shared" si="47"/>
        <v>#N/A</v>
      </c>
      <c r="N612" s="261" t="str">
        <f t="shared" si="48"/>
        <v/>
      </c>
    </row>
    <row r="613" spans="1:14">
      <c r="A613" s="271"/>
      <c r="B613" s="267" t="e">
        <f>VLOOKUP(A613,Adr!A:B,2,FALSE())</f>
        <v>#N/A</v>
      </c>
      <c r="C613" s="277"/>
      <c r="D613" s="285"/>
      <c r="E613" s="270"/>
      <c r="F613" s="279"/>
      <c r="G613" s="277"/>
      <c r="H613" s="277"/>
      <c r="I613" s="272" t="str">
        <f t="shared" si="45"/>
        <v/>
      </c>
      <c r="J613" s="273"/>
      <c r="K613" s="274"/>
      <c r="L613" s="273" t="str">
        <f t="shared" si="46"/>
        <v/>
      </c>
      <c r="M613" s="274" t="e">
        <f t="shared" si="47"/>
        <v>#N/A</v>
      </c>
      <c r="N613" s="261" t="str">
        <f t="shared" si="48"/>
        <v/>
      </c>
    </row>
    <row r="614" spans="1:14">
      <c r="A614" s="271"/>
      <c r="B614" s="267" t="e">
        <f>VLOOKUP(A614,Adr!A:B,2,FALSE())</f>
        <v>#N/A</v>
      </c>
      <c r="C614" s="277"/>
      <c r="D614" s="285"/>
      <c r="E614" s="270"/>
      <c r="F614" s="279"/>
      <c r="G614" s="277"/>
      <c r="H614" s="277"/>
      <c r="I614" s="272" t="str">
        <f t="shared" si="45"/>
        <v/>
      </c>
      <c r="J614" s="273"/>
      <c r="K614" s="274"/>
      <c r="L614" s="273" t="str">
        <f t="shared" si="46"/>
        <v/>
      </c>
      <c r="M614" s="274" t="e">
        <f t="shared" si="47"/>
        <v>#N/A</v>
      </c>
      <c r="N614" s="261" t="str">
        <f t="shared" si="48"/>
        <v/>
      </c>
    </row>
    <row r="615" spans="1:14">
      <c r="A615" s="271"/>
      <c r="B615" s="267" t="e">
        <f>VLOOKUP(A615,Adr!A:B,2,FALSE())</f>
        <v>#N/A</v>
      </c>
      <c r="C615" s="277"/>
      <c r="D615" s="285"/>
      <c r="E615" s="270"/>
      <c r="F615" s="279"/>
      <c r="G615" s="277"/>
      <c r="H615" s="277"/>
      <c r="I615" s="272" t="str">
        <f t="shared" si="45"/>
        <v/>
      </c>
      <c r="J615" s="273"/>
      <c r="K615" s="274"/>
      <c r="L615" s="273" t="str">
        <f t="shared" si="46"/>
        <v/>
      </c>
      <c r="M615" s="274" t="e">
        <f t="shared" si="47"/>
        <v>#N/A</v>
      </c>
      <c r="N615" s="261" t="str">
        <f t="shared" si="48"/>
        <v/>
      </c>
    </row>
    <row r="616" spans="1:14">
      <c r="A616" s="271"/>
      <c r="B616" s="267" t="e">
        <f>VLOOKUP(A616,Adr!A:B,2,FALSE())</f>
        <v>#N/A</v>
      </c>
      <c r="C616" s="277"/>
      <c r="D616" s="285"/>
      <c r="E616" s="270"/>
      <c r="F616" s="279"/>
      <c r="G616" s="277"/>
      <c r="H616" s="277"/>
      <c r="I616" s="272" t="str">
        <f t="shared" si="45"/>
        <v/>
      </c>
      <c r="J616" s="273"/>
      <c r="K616" s="274"/>
      <c r="L616" s="273" t="str">
        <f t="shared" si="46"/>
        <v/>
      </c>
      <c r="M616" s="274" t="e">
        <f t="shared" si="47"/>
        <v>#N/A</v>
      </c>
      <c r="N616" s="261" t="str">
        <f t="shared" si="48"/>
        <v/>
      </c>
    </row>
    <row r="617" spans="1:14">
      <c r="A617" s="271"/>
      <c r="B617" s="267" t="e">
        <f>VLOOKUP(A617,Adr!A:B,2,FALSE())</f>
        <v>#N/A</v>
      </c>
      <c r="C617" s="268"/>
      <c r="D617" s="286"/>
      <c r="E617" s="270"/>
      <c r="F617" s="271"/>
      <c r="G617" s="268"/>
      <c r="H617" s="268"/>
      <c r="I617" s="272" t="str">
        <f t="shared" si="45"/>
        <v/>
      </c>
      <c r="J617" s="273"/>
      <c r="K617" s="274"/>
      <c r="L617" s="273" t="str">
        <f t="shared" si="46"/>
        <v/>
      </c>
      <c r="M617" s="274" t="e">
        <f t="shared" si="47"/>
        <v>#N/A</v>
      </c>
      <c r="N617" s="261" t="str">
        <f t="shared" si="48"/>
        <v/>
      </c>
    </row>
    <row r="618" spans="1:14">
      <c r="A618" s="271"/>
      <c r="B618" s="267" t="e">
        <f>VLOOKUP(A618,Adr!A:B,2,FALSE())</f>
        <v>#N/A</v>
      </c>
      <c r="C618" s="283"/>
      <c r="D618" s="287"/>
      <c r="E618" s="270"/>
      <c r="F618" s="279"/>
      <c r="G618" s="277"/>
      <c r="H618" s="277"/>
      <c r="I618" s="272" t="str">
        <f t="shared" si="45"/>
        <v/>
      </c>
      <c r="J618" s="273"/>
      <c r="K618" s="274"/>
      <c r="L618" s="273" t="str">
        <f t="shared" si="46"/>
        <v/>
      </c>
      <c r="M618" s="274" t="e">
        <f t="shared" si="47"/>
        <v>#N/A</v>
      </c>
      <c r="N618" s="261" t="str">
        <f t="shared" si="48"/>
        <v/>
      </c>
    </row>
    <row r="619" spans="1:14">
      <c r="A619" s="271"/>
      <c r="B619" s="267" t="e">
        <f>VLOOKUP(A619,Adr!A:B,2,FALSE())</f>
        <v>#N/A</v>
      </c>
      <c r="C619" s="283"/>
      <c r="D619" s="287"/>
      <c r="E619" s="270"/>
      <c r="F619" s="279"/>
      <c r="G619" s="277"/>
      <c r="H619" s="277"/>
      <c r="I619" s="273"/>
      <c r="J619" s="273"/>
      <c r="K619" s="274"/>
      <c r="L619" s="273" t="str">
        <f t="shared" si="46"/>
        <v/>
      </c>
      <c r="M619" s="274" t="e">
        <f t="shared" si="47"/>
        <v>#N/A</v>
      </c>
      <c r="N619" s="261" t="str">
        <f t="shared" si="48"/>
        <v/>
      </c>
    </row>
    <row r="620" spans="1:14">
      <c r="A620" s="271"/>
      <c r="B620" s="267" t="e">
        <f>VLOOKUP(A620,Adr!A:B,2,FALSE())</f>
        <v>#N/A</v>
      </c>
      <c r="C620" s="277"/>
      <c r="D620" s="285"/>
      <c r="E620" s="270"/>
      <c r="F620" s="279"/>
      <c r="G620" s="277"/>
      <c r="H620" s="277"/>
      <c r="I620" s="272"/>
      <c r="J620" s="273"/>
      <c r="K620" s="274"/>
      <c r="L620" s="273" t="str">
        <f t="shared" si="46"/>
        <v/>
      </c>
      <c r="M620" s="274" t="e">
        <f t="shared" si="47"/>
        <v>#N/A</v>
      </c>
      <c r="N620" s="261" t="str">
        <f t="shared" si="48"/>
        <v/>
      </c>
    </row>
    <row r="621" spans="1:14">
      <c r="A621" s="279"/>
      <c r="B621" s="267" t="e">
        <f>VLOOKUP(A621,Adr!A:B,2,FALSE())</f>
        <v>#N/A</v>
      </c>
      <c r="C621" s="277"/>
      <c r="D621" s="285"/>
      <c r="E621" s="276"/>
      <c r="F621" s="279"/>
      <c r="G621" s="277"/>
      <c r="H621" s="277"/>
      <c r="I621" s="272"/>
      <c r="J621" s="273"/>
      <c r="K621" s="274"/>
      <c r="L621" s="273" t="str">
        <f t="shared" si="46"/>
        <v/>
      </c>
      <c r="M621" s="274" t="e">
        <f t="shared" si="47"/>
        <v>#N/A</v>
      </c>
      <c r="N621" s="261" t="str">
        <f t="shared" si="48"/>
        <v/>
      </c>
    </row>
    <row r="622" spans="1:14">
      <c r="A622" s="271"/>
      <c r="B622" s="267" t="e">
        <f>VLOOKUP(A622,Adr!A:B,2,FALSE())</f>
        <v>#N/A</v>
      </c>
      <c r="C622" s="280"/>
      <c r="D622" s="285"/>
      <c r="E622" s="270"/>
      <c r="F622" s="271"/>
      <c r="G622" s="268"/>
      <c r="H622" s="268"/>
      <c r="I622" s="273"/>
      <c r="J622" s="273"/>
      <c r="K622" s="274"/>
      <c r="L622" s="273" t="str">
        <f t="shared" si="46"/>
        <v/>
      </c>
      <c r="M622" s="274" t="e">
        <f t="shared" si="47"/>
        <v>#N/A</v>
      </c>
      <c r="N622" s="261" t="str">
        <f t="shared" si="48"/>
        <v/>
      </c>
    </row>
    <row r="623" spans="1:14">
      <c r="A623" s="271"/>
      <c r="B623" s="267" t="e">
        <f>VLOOKUP(A623,Adr!A:B,2,FALSE())</f>
        <v>#N/A</v>
      </c>
      <c r="C623" s="280"/>
      <c r="D623" s="285"/>
      <c r="E623" s="270"/>
      <c r="F623" s="271"/>
      <c r="G623" s="268"/>
      <c r="H623" s="268"/>
      <c r="I623" s="273"/>
      <c r="J623" s="273"/>
      <c r="K623" s="274"/>
      <c r="L623" s="273" t="str">
        <f t="shared" si="46"/>
        <v/>
      </c>
      <c r="M623" s="274" t="e">
        <f t="shared" si="47"/>
        <v>#N/A</v>
      </c>
      <c r="N623" s="261" t="str">
        <f t="shared" si="48"/>
        <v/>
      </c>
    </row>
    <row r="624" spans="1:14">
      <c r="A624" s="271"/>
      <c r="B624" s="267" t="e">
        <f>VLOOKUP(A624,Adr!A:B,2,FALSE())</f>
        <v>#N/A</v>
      </c>
      <c r="C624" s="280"/>
      <c r="D624" s="285"/>
      <c r="E624" s="270"/>
      <c r="F624" s="279"/>
      <c r="G624" s="277"/>
      <c r="H624" s="277"/>
      <c r="I624" s="273"/>
      <c r="J624" s="273"/>
      <c r="K624" s="274"/>
      <c r="L624" s="273" t="str">
        <f t="shared" si="46"/>
        <v/>
      </c>
      <c r="M624" s="274" t="e">
        <f t="shared" si="47"/>
        <v>#N/A</v>
      </c>
      <c r="N624" s="261" t="str">
        <f t="shared" si="48"/>
        <v/>
      </c>
    </row>
    <row r="625" spans="1:14">
      <c r="A625" s="271"/>
      <c r="B625" s="267" t="e">
        <f>VLOOKUP(A625,Adr!A:B,2,FALSE())</f>
        <v>#N/A</v>
      </c>
      <c r="C625" s="280"/>
      <c r="D625" s="285"/>
      <c r="E625" s="270"/>
      <c r="F625" s="279"/>
      <c r="G625" s="277"/>
      <c r="H625" s="277"/>
      <c r="I625" s="273"/>
      <c r="J625" s="273"/>
      <c r="K625" s="274"/>
      <c r="L625" s="273" t="str">
        <f t="shared" si="46"/>
        <v/>
      </c>
      <c r="M625" s="274" t="e">
        <f t="shared" si="47"/>
        <v>#N/A</v>
      </c>
      <c r="N625" s="261" t="str">
        <f t="shared" si="48"/>
        <v/>
      </c>
    </row>
    <row r="626" spans="1:14">
      <c r="A626" s="279"/>
      <c r="B626" s="267" t="e">
        <f>VLOOKUP(A626,Adr!A:B,2,FALSE())</f>
        <v>#N/A</v>
      </c>
      <c r="C626" s="277"/>
      <c r="D626" s="285"/>
      <c r="E626" s="276"/>
      <c r="F626" s="279"/>
      <c r="G626" s="277"/>
      <c r="H626" s="277"/>
      <c r="I626" s="272"/>
      <c r="J626" s="273"/>
      <c r="K626" s="274"/>
      <c r="L626" s="273" t="str">
        <f t="shared" si="46"/>
        <v/>
      </c>
      <c r="M626" s="274" t="e">
        <f t="shared" si="47"/>
        <v>#N/A</v>
      </c>
      <c r="N626" s="261" t="str">
        <f t="shared" si="48"/>
        <v/>
      </c>
    </row>
    <row r="627" spans="1:14">
      <c r="A627" s="271"/>
      <c r="B627" s="267" t="e">
        <f>VLOOKUP(A627,Adr!A:B,2,FALSE())</f>
        <v>#N/A</v>
      </c>
      <c r="C627" s="280"/>
      <c r="D627" s="285"/>
      <c r="E627" s="270"/>
      <c r="F627" s="279"/>
      <c r="G627" s="277"/>
      <c r="H627" s="277"/>
      <c r="I627" s="273"/>
      <c r="J627" s="273"/>
      <c r="K627" s="274"/>
      <c r="L627" s="273" t="str">
        <f t="shared" si="46"/>
        <v/>
      </c>
      <c r="M627" s="274" t="e">
        <f t="shared" si="47"/>
        <v>#N/A</v>
      </c>
      <c r="N627" s="261" t="str">
        <f t="shared" si="48"/>
        <v/>
      </c>
    </row>
    <row r="628" spans="1:14">
      <c r="A628" s="279"/>
      <c r="B628" s="267" t="e">
        <f>VLOOKUP(A628,Adr!A:B,2,FALSE())</f>
        <v>#N/A</v>
      </c>
      <c r="C628" s="277"/>
      <c r="D628" s="285"/>
      <c r="E628" s="276"/>
      <c r="F628" s="279"/>
      <c r="G628" s="277"/>
      <c r="H628" s="277"/>
      <c r="I628" s="272"/>
      <c r="J628" s="273"/>
      <c r="K628" s="274"/>
      <c r="L628" s="273" t="str">
        <f t="shared" si="46"/>
        <v/>
      </c>
      <c r="M628" s="274" t="e">
        <f t="shared" si="47"/>
        <v>#N/A</v>
      </c>
      <c r="N628" s="261" t="str">
        <f t="shared" si="48"/>
        <v/>
      </c>
    </row>
    <row r="629" spans="1:14">
      <c r="A629" s="271"/>
      <c r="B629" s="267" t="e">
        <f>VLOOKUP(A629,Adr!A:B,2,FALSE())</f>
        <v>#N/A</v>
      </c>
      <c r="C629" s="280"/>
      <c r="D629" s="285"/>
      <c r="E629" s="270"/>
      <c r="F629" s="271"/>
      <c r="G629" s="268"/>
      <c r="H629" s="268"/>
      <c r="I629" s="273"/>
      <c r="J629" s="273"/>
      <c r="K629" s="274"/>
      <c r="L629" s="273" t="str">
        <f t="shared" si="46"/>
        <v/>
      </c>
      <c r="M629" s="274" t="e">
        <f t="shared" si="47"/>
        <v>#N/A</v>
      </c>
      <c r="N629" s="261" t="str">
        <f t="shared" si="48"/>
        <v/>
      </c>
    </row>
    <row r="630" spans="1:14">
      <c r="A630" s="271"/>
      <c r="B630" s="267" t="e">
        <f>VLOOKUP(A630,Adr!A:B,2,FALSE())</f>
        <v>#N/A</v>
      </c>
      <c r="C630" s="280"/>
      <c r="D630" s="285"/>
      <c r="E630" s="270"/>
      <c r="F630" s="271"/>
      <c r="G630" s="268"/>
      <c r="H630" s="268"/>
      <c r="I630" s="273"/>
      <c r="J630" s="273"/>
      <c r="K630" s="274"/>
      <c r="L630" s="273" t="str">
        <f t="shared" si="46"/>
        <v/>
      </c>
      <c r="M630" s="274" t="e">
        <f t="shared" si="47"/>
        <v>#N/A</v>
      </c>
      <c r="N630" s="261" t="str">
        <f t="shared" si="48"/>
        <v/>
      </c>
    </row>
    <row r="631" spans="1:14">
      <c r="A631" s="271"/>
      <c r="B631" s="267" t="e">
        <f>VLOOKUP(A631,Adr!A:B,2,FALSE())</f>
        <v>#N/A</v>
      </c>
      <c r="C631" s="282"/>
      <c r="D631" s="286"/>
      <c r="E631" s="270"/>
      <c r="F631" s="271"/>
      <c r="G631" s="268"/>
      <c r="H631" s="268"/>
      <c r="I631" s="273"/>
      <c r="J631" s="273"/>
      <c r="K631" s="274"/>
      <c r="L631" s="273" t="str">
        <f t="shared" si="46"/>
        <v/>
      </c>
      <c r="M631" s="274" t="e">
        <f t="shared" si="47"/>
        <v>#N/A</v>
      </c>
      <c r="N631" s="261" t="str">
        <f t="shared" si="48"/>
        <v/>
      </c>
    </row>
    <row r="632" spans="1:14">
      <c r="A632" s="271"/>
      <c r="B632" s="267" t="e">
        <f>VLOOKUP(A632,Adr!A:B,2,FALSE())</f>
        <v>#N/A</v>
      </c>
      <c r="C632" s="280"/>
      <c r="D632" s="285"/>
      <c r="E632" s="270"/>
      <c r="F632" s="279"/>
      <c r="G632" s="277"/>
      <c r="H632" s="277"/>
      <c r="I632" s="273"/>
      <c r="J632" s="273"/>
      <c r="K632" s="274"/>
      <c r="L632" s="273" t="str">
        <f t="shared" si="46"/>
        <v/>
      </c>
      <c r="M632" s="274" t="e">
        <f t="shared" si="47"/>
        <v>#N/A</v>
      </c>
      <c r="N632" s="261" t="str">
        <f t="shared" si="48"/>
        <v/>
      </c>
    </row>
    <row r="633" spans="1:14">
      <c r="A633" s="271"/>
      <c r="B633" s="267" t="e">
        <f>VLOOKUP(A633,Adr!A:B,2,FALSE())</f>
        <v>#N/A</v>
      </c>
      <c r="C633" s="280"/>
      <c r="D633" s="288"/>
      <c r="E633" s="270"/>
      <c r="F633" s="271"/>
      <c r="G633" s="268"/>
      <c r="H633" s="268"/>
      <c r="I633" s="273"/>
      <c r="J633" s="273"/>
      <c r="K633" s="274"/>
      <c r="L633" s="273" t="str">
        <f t="shared" si="46"/>
        <v/>
      </c>
      <c r="M633" s="274" t="e">
        <f t="shared" si="47"/>
        <v>#N/A</v>
      </c>
      <c r="N633" s="261" t="str">
        <f t="shared" si="48"/>
        <v/>
      </c>
    </row>
    <row r="634" spans="1:14">
      <c r="A634" s="271"/>
      <c r="B634" s="267" t="e">
        <f>VLOOKUP(A634,Adr!A:B,2,FALSE())</f>
        <v>#N/A</v>
      </c>
      <c r="C634" s="280"/>
      <c r="D634" s="285"/>
      <c r="E634" s="270"/>
      <c r="F634" s="271"/>
      <c r="G634" s="268"/>
      <c r="H634" s="268"/>
      <c r="I634" s="273"/>
      <c r="J634" s="273"/>
      <c r="K634" s="274"/>
      <c r="L634" s="273" t="str">
        <f t="shared" si="46"/>
        <v/>
      </c>
      <c r="M634" s="274" t="e">
        <f t="shared" si="47"/>
        <v>#N/A</v>
      </c>
      <c r="N634" s="261" t="str">
        <f t="shared" si="48"/>
        <v/>
      </c>
    </row>
    <row r="635" spans="1:14">
      <c r="A635" s="275"/>
      <c r="B635" s="267" t="e">
        <f>VLOOKUP(A635,Adr!A:B,2,FALSE())</f>
        <v>#N/A</v>
      </c>
      <c r="C635" s="268"/>
      <c r="D635" s="286"/>
      <c r="E635" s="270"/>
      <c r="F635" s="271"/>
      <c r="G635" s="268"/>
      <c r="H635" s="268"/>
      <c r="I635" s="272"/>
      <c r="J635" s="273"/>
      <c r="K635" s="274"/>
      <c r="L635" s="273" t="str">
        <f t="shared" si="46"/>
        <v/>
      </c>
      <c r="M635" s="274" t="e">
        <f t="shared" si="47"/>
        <v>#N/A</v>
      </c>
      <c r="N635" s="261" t="str">
        <f t="shared" si="48"/>
        <v/>
      </c>
    </row>
    <row r="636" spans="1:14">
      <c r="A636" s="271"/>
      <c r="B636" s="267" t="e">
        <f>VLOOKUP(A636,Adr!A:B,2,FALSE())</f>
        <v>#N/A</v>
      </c>
      <c r="C636" s="282"/>
      <c r="D636" s="286"/>
      <c r="E636" s="270"/>
      <c r="F636" s="271"/>
      <c r="G636" s="268"/>
      <c r="H636" s="268"/>
      <c r="I636" s="273"/>
      <c r="J636" s="273"/>
      <c r="K636" s="274"/>
      <c r="L636" s="273" t="str">
        <f t="shared" si="46"/>
        <v/>
      </c>
      <c r="M636" s="274" t="e">
        <f t="shared" si="47"/>
        <v>#N/A</v>
      </c>
      <c r="N636" s="261" t="str">
        <f t="shared" si="48"/>
        <v/>
      </c>
    </row>
    <row r="637" spans="1:14">
      <c r="A637" s="275"/>
      <c r="B637" s="267" t="e">
        <f>VLOOKUP(A637,Adr!A:B,2,FALSE())</f>
        <v>#N/A</v>
      </c>
      <c r="C637" s="268"/>
      <c r="D637" s="286"/>
      <c r="E637" s="270"/>
      <c r="F637" s="271"/>
      <c r="G637" s="268"/>
      <c r="H637" s="268"/>
      <c r="I637" s="272"/>
      <c r="J637" s="273"/>
      <c r="K637" s="274"/>
      <c r="L637" s="273" t="str">
        <f t="shared" si="46"/>
        <v/>
      </c>
      <c r="M637" s="274" t="e">
        <f t="shared" si="47"/>
        <v>#N/A</v>
      </c>
      <c r="N637" s="261" t="str">
        <f t="shared" si="48"/>
        <v/>
      </c>
    </row>
    <row r="638" spans="1:14">
      <c r="A638" s="271"/>
      <c r="B638" s="267" t="e">
        <f>VLOOKUP(A638,Adr!A:B,2,FALSE())</f>
        <v>#N/A</v>
      </c>
      <c r="C638" s="268"/>
      <c r="D638" s="285"/>
      <c r="E638" s="270"/>
      <c r="F638" s="271"/>
      <c r="G638" s="268"/>
      <c r="H638" s="268"/>
      <c r="I638" s="272"/>
      <c r="J638" s="273"/>
      <c r="K638" s="274"/>
      <c r="L638" s="273" t="str">
        <f t="shared" si="46"/>
        <v/>
      </c>
      <c r="M638" s="274" t="e">
        <f t="shared" si="47"/>
        <v>#N/A</v>
      </c>
      <c r="N638" s="261" t="str">
        <f t="shared" si="48"/>
        <v/>
      </c>
    </row>
    <row r="639" spans="1:14">
      <c r="A639" s="271"/>
      <c r="B639" s="267" t="e">
        <f>VLOOKUP(A639,Adr!A:B,2,FALSE())</f>
        <v>#N/A</v>
      </c>
      <c r="C639" s="268"/>
      <c r="D639" s="286"/>
      <c r="E639" s="270"/>
      <c r="F639" s="271"/>
      <c r="G639" s="268"/>
      <c r="H639" s="268"/>
      <c r="I639" s="272"/>
      <c r="J639" s="273"/>
      <c r="K639" s="274"/>
      <c r="L639" s="273" t="str">
        <f t="shared" si="46"/>
        <v/>
      </c>
      <c r="M639" s="274" t="e">
        <f t="shared" si="47"/>
        <v>#N/A</v>
      </c>
      <c r="N639" s="261" t="str">
        <f t="shared" si="48"/>
        <v/>
      </c>
    </row>
    <row r="640" spans="1:14">
      <c r="A640" s="271"/>
      <c r="B640" s="267" t="e">
        <f>VLOOKUP(A640,Adr!A:B,2,FALSE())</f>
        <v>#N/A</v>
      </c>
      <c r="C640" s="268"/>
      <c r="D640" s="286"/>
      <c r="E640" s="270"/>
      <c r="F640" s="271"/>
      <c r="G640" s="268"/>
      <c r="H640" s="268"/>
      <c r="I640" s="272"/>
      <c r="J640" s="273"/>
      <c r="K640" s="274"/>
      <c r="L640" s="273" t="str">
        <f t="shared" si="46"/>
        <v/>
      </c>
      <c r="M640" s="274" t="e">
        <f t="shared" si="47"/>
        <v>#N/A</v>
      </c>
      <c r="N640" s="261" t="str">
        <f t="shared" si="48"/>
        <v/>
      </c>
    </row>
    <row r="641" spans="1:14">
      <c r="A641" s="271"/>
      <c r="B641" s="267" t="e">
        <f>VLOOKUP(A641,Adr!A:B,2,FALSE())</f>
        <v>#N/A</v>
      </c>
      <c r="C641" s="282"/>
      <c r="D641" s="286"/>
      <c r="E641" s="270"/>
      <c r="F641" s="279"/>
      <c r="G641" s="277"/>
      <c r="H641" s="277"/>
      <c r="I641" s="273"/>
      <c r="J641" s="273"/>
      <c r="K641" s="274"/>
      <c r="L641" s="273" t="str">
        <f t="shared" si="46"/>
        <v/>
      </c>
      <c r="M641" s="274" t="e">
        <f t="shared" si="47"/>
        <v>#N/A</v>
      </c>
      <c r="N641" s="261" t="str">
        <f t="shared" si="48"/>
        <v/>
      </c>
    </row>
    <row r="642" spans="1:14">
      <c r="A642" s="271"/>
      <c r="B642" s="267" t="e">
        <f>VLOOKUP(A642,Adr!A:B,2,FALSE())</f>
        <v>#N/A</v>
      </c>
      <c r="C642" s="282"/>
      <c r="D642" s="286"/>
      <c r="E642" s="270"/>
      <c r="F642" s="279"/>
      <c r="G642" s="277"/>
      <c r="H642" s="277"/>
      <c r="I642" s="273"/>
      <c r="J642" s="273"/>
      <c r="K642" s="274"/>
      <c r="L642" s="273" t="str">
        <f t="shared" ref="L642:L705" si="49">A642&amp;G642&amp;H642</f>
        <v/>
      </c>
      <c r="M642" s="274" t="e">
        <f t="shared" ref="M642:M705" si="50">B642&amp;F642&amp;H642&amp;C642</f>
        <v>#N/A</v>
      </c>
      <c r="N642" s="261" t="str">
        <f t="shared" si="48"/>
        <v/>
      </c>
    </row>
    <row r="643" spans="1:14">
      <c r="A643" s="271"/>
      <c r="B643" s="267" t="e">
        <f>VLOOKUP(A643,Adr!A:B,2,FALSE())</f>
        <v>#N/A</v>
      </c>
      <c r="C643" s="268"/>
      <c r="D643" s="286"/>
      <c r="E643" s="270"/>
      <c r="F643" s="271"/>
      <c r="G643" s="268"/>
      <c r="H643" s="268"/>
      <c r="I643" s="272"/>
      <c r="J643" s="273"/>
      <c r="K643" s="274"/>
      <c r="L643" s="273" t="str">
        <f t="shared" si="49"/>
        <v/>
      </c>
      <c r="M643" s="274" t="e">
        <f t="shared" si="50"/>
        <v>#N/A</v>
      </c>
      <c r="N643" s="261" t="str">
        <f t="shared" si="48"/>
        <v/>
      </c>
    </row>
    <row r="644" spans="1:14">
      <c r="A644" s="271"/>
      <c r="B644" s="267" t="e">
        <f>VLOOKUP(A644,Adr!A:B,2,FALSE())</f>
        <v>#N/A</v>
      </c>
      <c r="C644" s="277"/>
      <c r="D644" s="285"/>
      <c r="E644" s="270"/>
      <c r="F644" s="279"/>
      <c r="G644" s="277"/>
      <c r="H644" s="277"/>
      <c r="I644" s="272"/>
      <c r="J644" s="273"/>
      <c r="K644" s="274"/>
      <c r="L644" s="273" t="str">
        <f t="shared" si="49"/>
        <v/>
      </c>
      <c r="M644" s="274" t="e">
        <f t="shared" si="50"/>
        <v>#N/A</v>
      </c>
      <c r="N644" s="261" t="str">
        <f t="shared" si="48"/>
        <v/>
      </c>
    </row>
    <row r="645" spans="1:14">
      <c r="A645" s="271"/>
      <c r="B645" s="267" t="e">
        <f>VLOOKUP(A645,Adr!A:B,2,FALSE())</f>
        <v>#N/A</v>
      </c>
      <c r="C645" s="282"/>
      <c r="D645" s="286"/>
      <c r="E645" s="270"/>
      <c r="F645" s="279"/>
      <c r="G645" s="277"/>
      <c r="H645" s="277"/>
      <c r="I645" s="273"/>
      <c r="J645" s="273"/>
      <c r="K645" s="274"/>
      <c r="L645" s="273" t="str">
        <f t="shared" si="49"/>
        <v/>
      </c>
      <c r="M645" s="274" t="e">
        <f t="shared" si="50"/>
        <v>#N/A</v>
      </c>
      <c r="N645" s="261" t="str">
        <f t="shared" si="48"/>
        <v/>
      </c>
    </row>
    <row r="646" spans="1:14">
      <c r="A646" s="271"/>
      <c r="B646" s="267" t="e">
        <f>VLOOKUP(A646,Adr!A:B,2,FALSE())</f>
        <v>#N/A</v>
      </c>
      <c r="C646" s="277"/>
      <c r="D646" s="285"/>
      <c r="E646" s="270"/>
      <c r="F646" s="279"/>
      <c r="G646" s="277"/>
      <c r="H646" s="277"/>
      <c r="I646" s="272"/>
      <c r="J646" s="273"/>
      <c r="K646" s="274"/>
      <c r="L646" s="273" t="str">
        <f t="shared" si="49"/>
        <v/>
      </c>
      <c r="M646" s="274" t="e">
        <f t="shared" si="50"/>
        <v>#N/A</v>
      </c>
      <c r="N646" s="261" t="str">
        <f t="shared" si="48"/>
        <v/>
      </c>
    </row>
    <row r="647" spans="1:14">
      <c r="A647" s="271"/>
      <c r="B647" s="267" t="e">
        <f>VLOOKUP(A647,Adr!A:B,2,FALSE())</f>
        <v>#N/A</v>
      </c>
      <c r="C647" s="277"/>
      <c r="D647" s="285"/>
      <c r="E647" s="270"/>
      <c r="F647" s="279"/>
      <c r="G647" s="277"/>
      <c r="H647" s="277"/>
      <c r="I647" s="272"/>
      <c r="J647" s="273"/>
      <c r="K647" s="274"/>
      <c r="L647" s="273" t="str">
        <f t="shared" si="49"/>
        <v/>
      </c>
      <c r="M647" s="274" t="e">
        <f t="shared" si="50"/>
        <v>#N/A</v>
      </c>
      <c r="N647" s="261" t="str">
        <f t="shared" si="48"/>
        <v/>
      </c>
    </row>
    <row r="648" spans="1:14">
      <c r="A648" s="271"/>
      <c r="B648" s="267" t="e">
        <f>VLOOKUP(A648,Adr!A:B,2,FALSE())</f>
        <v>#N/A</v>
      </c>
      <c r="C648" s="282"/>
      <c r="D648" s="286"/>
      <c r="E648" s="270"/>
      <c r="F648" s="279"/>
      <c r="G648" s="277"/>
      <c r="H648" s="277"/>
      <c r="I648" s="273"/>
      <c r="J648" s="273"/>
      <c r="K648" s="274"/>
      <c r="L648" s="273" t="str">
        <f t="shared" si="49"/>
        <v/>
      </c>
      <c r="M648" s="274" t="e">
        <f t="shared" si="50"/>
        <v>#N/A</v>
      </c>
      <c r="N648" s="261" t="str">
        <f t="shared" si="48"/>
        <v/>
      </c>
    </row>
    <row r="649" spans="1:14">
      <c r="A649" s="271"/>
      <c r="B649" s="267" t="e">
        <f>VLOOKUP(A649,Adr!A:B,2,FALSE())</f>
        <v>#N/A</v>
      </c>
      <c r="C649" s="268"/>
      <c r="D649" s="286"/>
      <c r="E649" s="270"/>
      <c r="F649" s="271"/>
      <c r="G649" s="268"/>
      <c r="H649" s="268"/>
      <c r="I649" s="272"/>
      <c r="J649" s="273"/>
      <c r="K649" s="274"/>
      <c r="L649" s="273" t="str">
        <f t="shared" si="49"/>
        <v/>
      </c>
      <c r="M649" s="274" t="e">
        <f t="shared" si="50"/>
        <v>#N/A</v>
      </c>
      <c r="N649" s="261" t="str">
        <f t="shared" ref="N649:N712" si="51">+I649&amp;H649</f>
        <v/>
      </c>
    </row>
    <row r="650" spans="1:14">
      <c r="A650" s="271"/>
      <c r="B650" s="267" t="e">
        <f>VLOOKUP(A650,Adr!A:B,2,FALSE())</f>
        <v>#N/A</v>
      </c>
      <c r="C650" s="282"/>
      <c r="D650" s="286"/>
      <c r="E650" s="270"/>
      <c r="F650" s="279"/>
      <c r="G650" s="277"/>
      <c r="H650" s="277"/>
      <c r="I650" s="273"/>
      <c r="J650" s="273"/>
      <c r="K650" s="274"/>
      <c r="L650" s="273" t="str">
        <f t="shared" si="49"/>
        <v/>
      </c>
      <c r="M650" s="274" t="e">
        <f t="shared" si="50"/>
        <v>#N/A</v>
      </c>
      <c r="N650" s="261" t="str">
        <f t="shared" si="51"/>
        <v/>
      </c>
    </row>
    <row r="651" spans="1:14">
      <c r="A651" s="271"/>
      <c r="B651" s="267" t="e">
        <f>VLOOKUP(A651,Adr!A:B,2,FALSE())</f>
        <v>#N/A</v>
      </c>
      <c r="C651" s="268"/>
      <c r="D651" s="286"/>
      <c r="E651" s="270"/>
      <c r="F651" s="271"/>
      <c r="G651" s="268"/>
      <c r="H651" s="268"/>
      <c r="I651" s="272"/>
      <c r="J651" s="273"/>
      <c r="K651" s="274"/>
      <c r="L651" s="273" t="str">
        <f t="shared" si="49"/>
        <v/>
      </c>
      <c r="M651" s="274" t="e">
        <f t="shared" si="50"/>
        <v>#N/A</v>
      </c>
      <c r="N651" s="261" t="str">
        <f t="shared" si="51"/>
        <v/>
      </c>
    </row>
    <row r="652" spans="1:14">
      <c r="A652" s="271"/>
      <c r="B652" s="267" t="e">
        <f>VLOOKUP(A652,Adr!A:B,2,FALSE())</f>
        <v>#N/A</v>
      </c>
      <c r="C652" s="277"/>
      <c r="D652" s="285"/>
      <c r="E652" s="270"/>
      <c r="F652" s="279"/>
      <c r="G652" s="277"/>
      <c r="H652" s="277"/>
      <c r="I652" s="272"/>
      <c r="J652" s="273"/>
      <c r="K652" s="274"/>
      <c r="L652" s="273" t="str">
        <f t="shared" si="49"/>
        <v/>
      </c>
      <c r="M652" s="274" t="e">
        <f t="shared" si="50"/>
        <v>#N/A</v>
      </c>
      <c r="N652" s="261" t="str">
        <f t="shared" si="51"/>
        <v/>
      </c>
    </row>
    <row r="653" spans="1:14">
      <c r="A653" s="271"/>
      <c r="B653" s="267" t="e">
        <f>VLOOKUP(A653,Adr!A:B,2,FALSE())</f>
        <v>#N/A</v>
      </c>
      <c r="C653" s="277"/>
      <c r="D653" s="285"/>
      <c r="E653" s="270"/>
      <c r="F653" s="279"/>
      <c r="G653" s="277"/>
      <c r="H653" s="277"/>
      <c r="I653" s="272"/>
      <c r="J653" s="273"/>
      <c r="K653" s="274"/>
      <c r="L653" s="273" t="str">
        <f t="shared" si="49"/>
        <v/>
      </c>
      <c r="M653" s="274" t="e">
        <f t="shared" si="50"/>
        <v>#N/A</v>
      </c>
      <c r="N653" s="261" t="str">
        <f t="shared" si="51"/>
        <v/>
      </c>
    </row>
    <row r="654" spans="1:14">
      <c r="A654" s="271"/>
      <c r="B654" s="267" t="e">
        <f>VLOOKUP(A654,Adr!A:B,2,FALSE())</f>
        <v>#N/A</v>
      </c>
      <c r="C654" s="277"/>
      <c r="D654" s="288"/>
      <c r="E654" s="270"/>
      <c r="F654" s="279"/>
      <c r="G654" s="277"/>
      <c r="H654" s="277"/>
      <c r="I654" s="272"/>
      <c r="J654" s="273"/>
      <c r="K654" s="274"/>
      <c r="L654" s="273" t="str">
        <f t="shared" si="49"/>
        <v/>
      </c>
      <c r="M654" s="274" t="e">
        <f t="shared" si="50"/>
        <v>#N/A</v>
      </c>
      <c r="N654" s="261" t="str">
        <f t="shared" si="51"/>
        <v/>
      </c>
    </row>
    <row r="655" spans="1:14">
      <c r="A655" s="271"/>
      <c r="B655" s="267" t="e">
        <f>VLOOKUP(A655,Adr!A:B,2,FALSE())</f>
        <v>#N/A</v>
      </c>
      <c r="C655" s="282"/>
      <c r="D655" s="286"/>
      <c r="E655" s="270"/>
      <c r="F655" s="279"/>
      <c r="G655" s="277"/>
      <c r="H655" s="277"/>
      <c r="I655" s="273"/>
      <c r="J655" s="273"/>
      <c r="K655" s="274"/>
      <c r="L655" s="273" t="str">
        <f t="shared" si="49"/>
        <v/>
      </c>
      <c r="M655" s="274" t="e">
        <f t="shared" si="50"/>
        <v>#N/A</v>
      </c>
      <c r="N655" s="261" t="str">
        <f t="shared" si="51"/>
        <v/>
      </c>
    </row>
    <row r="656" spans="1:14">
      <c r="A656" s="271"/>
      <c r="B656" s="267" t="e">
        <f>VLOOKUP(A656,Adr!A:B,2,FALSE())</f>
        <v>#N/A</v>
      </c>
      <c r="C656" s="280"/>
      <c r="D656" s="285"/>
      <c r="E656" s="270"/>
      <c r="F656" s="279"/>
      <c r="G656" s="277"/>
      <c r="H656" s="277"/>
      <c r="I656" s="273"/>
      <c r="J656" s="273"/>
      <c r="K656" s="274"/>
      <c r="L656" s="273" t="str">
        <f t="shared" si="49"/>
        <v/>
      </c>
      <c r="M656" s="274" t="e">
        <f t="shared" si="50"/>
        <v>#N/A</v>
      </c>
      <c r="N656" s="261" t="str">
        <f t="shared" si="51"/>
        <v/>
      </c>
    </row>
    <row r="657" spans="1:14">
      <c r="A657" s="279"/>
      <c r="B657" s="267" t="e">
        <f>VLOOKUP(A657,Adr!A:B,2,FALSE())</f>
        <v>#N/A</v>
      </c>
      <c r="C657" s="277"/>
      <c r="D657" s="285"/>
      <c r="E657" s="270"/>
      <c r="F657" s="279"/>
      <c r="G657" s="277"/>
      <c r="H657" s="277"/>
      <c r="I657" s="272"/>
      <c r="J657" s="273"/>
      <c r="K657" s="274"/>
      <c r="L657" s="273" t="str">
        <f t="shared" si="49"/>
        <v/>
      </c>
      <c r="M657" s="274" t="e">
        <f t="shared" si="50"/>
        <v>#N/A</v>
      </c>
      <c r="N657" s="261" t="str">
        <f t="shared" si="51"/>
        <v/>
      </c>
    </row>
    <row r="658" spans="1:14">
      <c r="A658" s="271"/>
      <c r="B658" s="267" t="e">
        <f>VLOOKUP(A658,Adr!A:B,2,FALSE())</f>
        <v>#N/A</v>
      </c>
      <c r="C658" s="277"/>
      <c r="D658" s="285"/>
      <c r="E658" s="270"/>
      <c r="F658" s="279"/>
      <c r="G658" s="277"/>
      <c r="H658" s="277"/>
      <c r="I658" s="272"/>
      <c r="J658" s="273"/>
      <c r="K658" s="274"/>
      <c r="L658" s="273" t="str">
        <f t="shared" si="49"/>
        <v/>
      </c>
      <c r="M658" s="274" t="e">
        <f t="shared" si="50"/>
        <v>#N/A</v>
      </c>
      <c r="N658" s="261" t="str">
        <f t="shared" si="51"/>
        <v/>
      </c>
    </row>
    <row r="659" spans="1:14">
      <c r="A659" s="271"/>
      <c r="B659" s="267" t="e">
        <f>VLOOKUP(A659,Adr!A:B,2,FALSE())</f>
        <v>#N/A</v>
      </c>
      <c r="C659" s="280"/>
      <c r="D659" s="285"/>
      <c r="E659" s="270"/>
      <c r="F659" s="279"/>
      <c r="G659" s="277"/>
      <c r="H659" s="277"/>
      <c r="I659" s="273"/>
      <c r="J659" s="273"/>
      <c r="K659" s="274"/>
      <c r="L659" s="273" t="str">
        <f t="shared" si="49"/>
        <v/>
      </c>
      <c r="M659" s="274" t="e">
        <f t="shared" si="50"/>
        <v>#N/A</v>
      </c>
      <c r="N659" s="261" t="str">
        <f t="shared" si="51"/>
        <v/>
      </c>
    </row>
    <row r="660" spans="1:14">
      <c r="A660" s="271"/>
      <c r="B660" s="267" t="e">
        <f>VLOOKUP(A660,Adr!A:B,2,FALSE())</f>
        <v>#N/A</v>
      </c>
      <c r="C660" s="280"/>
      <c r="D660" s="285"/>
      <c r="E660" s="270"/>
      <c r="F660" s="279"/>
      <c r="G660" s="277"/>
      <c r="H660" s="277"/>
      <c r="I660" s="273"/>
      <c r="J660" s="273"/>
      <c r="K660" s="274"/>
      <c r="L660" s="273" t="str">
        <f t="shared" si="49"/>
        <v/>
      </c>
      <c r="M660" s="274" t="e">
        <f t="shared" si="50"/>
        <v>#N/A</v>
      </c>
      <c r="N660" s="261" t="str">
        <f t="shared" si="51"/>
        <v/>
      </c>
    </row>
    <row r="661" spans="1:14">
      <c r="A661" s="271"/>
      <c r="B661" s="267" t="e">
        <f>VLOOKUP(A661,Adr!A:B,2,FALSE())</f>
        <v>#N/A</v>
      </c>
      <c r="C661" s="277"/>
      <c r="D661" s="285"/>
      <c r="E661" s="270"/>
      <c r="F661" s="279"/>
      <c r="G661" s="277"/>
      <c r="H661" s="277"/>
      <c r="I661" s="272"/>
      <c r="J661" s="273"/>
      <c r="K661" s="274"/>
      <c r="L661" s="273" t="str">
        <f t="shared" si="49"/>
        <v/>
      </c>
      <c r="M661" s="274" t="e">
        <f t="shared" si="50"/>
        <v>#N/A</v>
      </c>
      <c r="N661" s="261" t="str">
        <f t="shared" si="51"/>
        <v/>
      </c>
    </row>
    <row r="662" spans="1:14">
      <c r="A662" s="271"/>
      <c r="B662" s="267" t="e">
        <f>VLOOKUP(A662,Adr!A:B,2,FALSE())</f>
        <v>#N/A</v>
      </c>
      <c r="C662" s="280"/>
      <c r="D662" s="285"/>
      <c r="E662" s="270"/>
      <c r="F662" s="279"/>
      <c r="G662" s="277"/>
      <c r="H662" s="277"/>
      <c r="I662" s="273"/>
      <c r="J662" s="273"/>
      <c r="K662" s="274"/>
      <c r="L662" s="273" t="str">
        <f t="shared" si="49"/>
        <v/>
      </c>
      <c r="M662" s="274" t="e">
        <f t="shared" si="50"/>
        <v>#N/A</v>
      </c>
      <c r="N662" s="261" t="str">
        <f t="shared" si="51"/>
        <v/>
      </c>
    </row>
    <row r="663" spans="1:14">
      <c r="A663" s="271"/>
      <c r="B663" s="267" t="e">
        <f>VLOOKUP(A663,Adr!A:B,2,FALSE())</f>
        <v>#N/A</v>
      </c>
      <c r="C663" s="280"/>
      <c r="D663" s="288"/>
      <c r="E663" s="270"/>
      <c r="F663" s="271"/>
      <c r="G663" s="268"/>
      <c r="H663" s="268"/>
      <c r="I663" s="273"/>
      <c r="J663" s="273"/>
      <c r="K663" s="274"/>
      <c r="L663" s="273" t="str">
        <f t="shared" si="49"/>
        <v/>
      </c>
      <c r="M663" s="274" t="e">
        <f t="shared" si="50"/>
        <v>#N/A</v>
      </c>
      <c r="N663" s="261" t="str">
        <f t="shared" si="51"/>
        <v/>
      </c>
    </row>
    <row r="664" spans="1:14">
      <c r="A664" s="252"/>
      <c r="B664" s="267" t="e">
        <f>VLOOKUP(A664,Adr!A:B,2,FALSE())</f>
        <v>#N/A</v>
      </c>
      <c r="C664" s="268"/>
      <c r="D664" s="286"/>
      <c r="E664" s="270"/>
      <c r="F664" s="271"/>
      <c r="G664" s="268"/>
      <c r="H664" s="268"/>
      <c r="I664" s="272"/>
      <c r="J664" s="273"/>
      <c r="K664" s="274"/>
      <c r="L664" s="273" t="str">
        <f t="shared" si="49"/>
        <v/>
      </c>
      <c r="M664" s="274" t="e">
        <f t="shared" si="50"/>
        <v>#N/A</v>
      </c>
      <c r="N664" s="261" t="str">
        <f t="shared" si="51"/>
        <v/>
      </c>
    </row>
    <row r="665" spans="1:14">
      <c r="A665" s="271"/>
      <c r="B665" s="267" t="e">
        <f>VLOOKUP(A665,Adr!A:B,2,FALSE())</f>
        <v>#N/A</v>
      </c>
      <c r="C665" s="268"/>
      <c r="D665" s="286"/>
      <c r="E665" s="270"/>
      <c r="F665" s="271"/>
      <c r="G665" s="268"/>
      <c r="H665" s="268"/>
      <c r="I665" s="272"/>
      <c r="J665" s="273"/>
      <c r="K665" s="274"/>
      <c r="L665" s="273" t="str">
        <f t="shared" si="49"/>
        <v/>
      </c>
      <c r="M665" s="274" t="e">
        <f t="shared" si="50"/>
        <v>#N/A</v>
      </c>
      <c r="N665" s="261" t="str">
        <f t="shared" si="51"/>
        <v/>
      </c>
    </row>
    <row r="666" spans="1:14">
      <c r="A666" s="252"/>
      <c r="B666" s="267" t="e">
        <f>VLOOKUP(A666,Adr!A:B,2,FALSE())</f>
        <v>#N/A</v>
      </c>
      <c r="C666" s="268"/>
      <c r="D666" s="286"/>
      <c r="E666" s="270"/>
      <c r="F666" s="271"/>
      <c r="G666" s="268"/>
      <c r="H666" s="268"/>
      <c r="I666" s="272"/>
      <c r="J666" s="273"/>
      <c r="K666" s="274"/>
      <c r="L666" s="273" t="str">
        <f t="shared" si="49"/>
        <v/>
      </c>
      <c r="M666" s="274" t="e">
        <f t="shared" si="50"/>
        <v>#N/A</v>
      </c>
      <c r="N666" s="261" t="str">
        <f t="shared" si="51"/>
        <v/>
      </c>
    </row>
    <row r="667" spans="1:14">
      <c r="A667" s="238"/>
      <c r="B667" s="267" t="e">
        <f>VLOOKUP(A667,Adr!A:B,2,FALSE())</f>
        <v>#N/A</v>
      </c>
      <c r="C667" s="268"/>
      <c r="D667" s="286"/>
      <c r="E667" s="270"/>
      <c r="F667" s="271"/>
      <c r="G667" s="268"/>
      <c r="H667" s="268"/>
      <c r="I667" s="272"/>
      <c r="J667" s="273"/>
      <c r="K667" s="274"/>
      <c r="L667" s="273" t="str">
        <f t="shared" si="49"/>
        <v/>
      </c>
      <c r="M667" s="274" t="e">
        <f t="shared" si="50"/>
        <v>#N/A</v>
      </c>
      <c r="N667" s="261" t="str">
        <f t="shared" si="51"/>
        <v/>
      </c>
    </row>
    <row r="668" spans="1:14">
      <c r="A668" s="275"/>
      <c r="B668" s="267" t="e">
        <f>VLOOKUP(A668,Adr!A:B,2,FALSE())</f>
        <v>#N/A</v>
      </c>
      <c r="C668" s="268"/>
      <c r="D668" s="286"/>
      <c r="E668" s="270"/>
      <c r="F668" s="271"/>
      <c r="G668" s="268"/>
      <c r="H668" s="268"/>
      <c r="I668" s="272"/>
      <c r="J668" s="273"/>
      <c r="K668" s="274"/>
      <c r="L668" s="273" t="str">
        <f t="shared" si="49"/>
        <v/>
      </c>
      <c r="M668" s="274" t="e">
        <f t="shared" si="50"/>
        <v>#N/A</v>
      </c>
      <c r="N668" s="261" t="str">
        <f t="shared" si="51"/>
        <v/>
      </c>
    </row>
    <row r="669" spans="1:14">
      <c r="A669" s="271"/>
      <c r="B669" s="267" t="e">
        <f>VLOOKUP(A669,Adr!A:B,2,FALSE())</f>
        <v>#N/A</v>
      </c>
      <c r="C669" s="268"/>
      <c r="D669" s="286"/>
      <c r="E669" s="270"/>
      <c r="F669" s="271"/>
      <c r="G669" s="268"/>
      <c r="H669" s="268"/>
      <c r="I669" s="272"/>
      <c r="J669" s="273"/>
      <c r="K669" s="274"/>
      <c r="L669" s="273" t="str">
        <f t="shared" si="49"/>
        <v/>
      </c>
      <c r="M669" s="274" t="e">
        <f t="shared" si="50"/>
        <v>#N/A</v>
      </c>
      <c r="N669" s="261" t="str">
        <f t="shared" si="51"/>
        <v/>
      </c>
    </row>
    <row r="670" spans="1:14">
      <c r="A670" s="271"/>
      <c r="B670" s="267" t="e">
        <f>VLOOKUP(A670,Adr!A:B,2,FALSE())</f>
        <v>#N/A</v>
      </c>
      <c r="C670" s="280"/>
      <c r="D670" s="285"/>
      <c r="E670" s="270"/>
      <c r="F670" s="279"/>
      <c r="G670" s="277"/>
      <c r="H670" s="277"/>
      <c r="I670" s="273"/>
      <c r="J670" s="273"/>
      <c r="K670" s="274"/>
      <c r="L670" s="273" t="str">
        <f t="shared" si="49"/>
        <v/>
      </c>
      <c r="M670" s="274" t="e">
        <f t="shared" si="50"/>
        <v>#N/A</v>
      </c>
      <c r="N670" s="261" t="str">
        <f t="shared" si="51"/>
        <v/>
      </c>
    </row>
    <row r="671" spans="1:14">
      <c r="A671" s="271"/>
      <c r="B671" s="267" t="e">
        <f>VLOOKUP(A671,Adr!A:B,2,FALSE())</f>
        <v>#N/A</v>
      </c>
      <c r="C671" s="280"/>
      <c r="D671" s="285"/>
      <c r="E671" s="270"/>
      <c r="F671" s="279"/>
      <c r="G671" s="277"/>
      <c r="H671" s="277"/>
      <c r="I671" s="273"/>
      <c r="J671" s="273"/>
      <c r="K671" s="274"/>
      <c r="L671" s="273" t="str">
        <f t="shared" si="49"/>
        <v/>
      </c>
      <c r="M671" s="274" t="e">
        <f t="shared" si="50"/>
        <v>#N/A</v>
      </c>
      <c r="N671" s="261" t="str">
        <f t="shared" si="51"/>
        <v/>
      </c>
    </row>
    <row r="672" spans="1:14">
      <c r="A672" s="271"/>
      <c r="B672" s="267" t="e">
        <f>VLOOKUP(A672,Adr!A:B,2,FALSE())</f>
        <v>#N/A</v>
      </c>
      <c r="C672" s="280"/>
      <c r="D672" s="288"/>
      <c r="E672" s="270"/>
      <c r="F672" s="271"/>
      <c r="G672" s="268"/>
      <c r="H672" s="268"/>
      <c r="I672" s="273"/>
      <c r="J672" s="273"/>
      <c r="K672" s="274"/>
      <c r="L672" s="273" t="str">
        <f t="shared" si="49"/>
        <v/>
      </c>
      <c r="M672" s="274" t="e">
        <f t="shared" si="50"/>
        <v>#N/A</v>
      </c>
      <c r="N672" s="261" t="str">
        <f t="shared" si="51"/>
        <v/>
      </c>
    </row>
    <row r="673" spans="1:14">
      <c r="A673" s="271"/>
      <c r="B673" s="267" t="e">
        <f>VLOOKUP(A673,Adr!A:B,2,FALSE())</f>
        <v>#N/A</v>
      </c>
      <c r="C673" s="280"/>
      <c r="D673" s="288"/>
      <c r="E673" s="270"/>
      <c r="F673" s="271"/>
      <c r="G673" s="268"/>
      <c r="H673" s="268"/>
      <c r="I673" s="273"/>
      <c r="J673" s="273"/>
      <c r="K673" s="274"/>
      <c r="L673" s="273" t="str">
        <f t="shared" si="49"/>
        <v/>
      </c>
      <c r="M673" s="274" t="e">
        <f t="shared" si="50"/>
        <v>#N/A</v>
      </c>
      <c r="N673" s="261" t="str">
        <f t="shared" si="51"/>
        <v/>
      </c>
    </row>
    <row r="674" spans="1:14">
      <c r="A674" s="271"/>
      <c r="B674" s="267" t="e">
        <f>VLOOKUP(A674,Adr!A:B,2,FALSE())</f>
        <v>#N/A</v>
      </c>
      <c r="C674" s="268"/>
      <c r="D674" s="286"/>
      <c r="E674" s="270"/>
      <c r="F674" s="271"/>
      <c r="G674" s="268"/>
      <c r="H674" s="268"/>
      <c r="I674" s="272"/>
      <c r="J674" s="273"/>
      <c r="K674" s="274"/>
      <c r="L674" s="273" t="str">
        <f t="shared" si="49"/>
        <v/>
      </c>
      <c r="M674" s="274" t="e">
        <f t="shared" si="50"/>
        <v>#N/A</v>
      </c>
      <c r="N674" s="261" t="str">
        <f t="shared" si="51"/>
        <v/>
      </c>
    </row>
    <row r="675" spans="1:14">
      <c r="A675" s="271"/>
      <c r="B675" s="267" t="e">
        <f>VLOOKUP(A675,Adr!A:B,2,FALSE())</f>
        <v>#N/A</v>
      </c>
      <c r="C675" s="268"/>
      <c r="D675" s="286"/>
      <c r="E675" s="270"/>
      <c r="F675" s="271"/>
      <c r="G675" s="268"/>
      <c r="H675" s="268"/>
      <c r="I675" s="272"/>
      <c r="J675" s="273"/>
      <c r="K675" s="274"/>
      <c r="L675" s="273" t="str">
        <f t="shared" si="49"/>
        <v/>
      </c>
      <c r="M675" s="274" t="e">
        <f t="shared" si="50"/>
        <v>#N/A</v>
      </c>
      <c r="N675" s="261" t="str">
        <f t="shared" si="51"/>
        <v/>
      </c>
    </row>
    <row r="676" spans="1:14">
      <c r="A676" s="271"/>
      <c r="B676" s="267" t="e">
        <f>VLOOKUP(A676,Adr!A:B,2,FALSE())</f>
        <v>#N/A</v>
      </c>
      <c r="C676" s="268"/>
      <c r="D676" s="286"/>
      <c r="E676" s="270"/>
      <c r="F676" s="271"/>
      <c r="G676" s="268"/>
      <c r="H676" s="268"/>
      <c r="I676" s="272"/>
      <c r="J676" s="273"/>
      <c r="K676" s="274"/>
      <c r="L676" s="273" t="str">
        <f t="shared" si="49"/>
        <v/>
      </c>
      <c r="M676" s="274" t="e">
        <f t="shared" si="50"/>
        <v>#N/A</v>
      </c>
      <c r="N676" s="261" t="str">
        <f t="shared" si="51"/>
        <v/>
      </c>
    </row>
    <row r="677" spans="1:14">
      <c r="A677" s="271"/>
      <c r="B677" s="267" t="e">
        <f>VLOOKUP(A677,Adr!A:B,2,FALSE())</f>
        <v>#N/A</v>
      </c>
      <c r="C677" s="268"/>
      <c r="D677" s="286"/>
      <c r="E677" s="270"/>
      <c r="F677" s="271"/>
      <c r="G677" s="268"/>
      <c r="H677" s="268"/>
      <c r="I677" s="272"/>
      <c r="J677" s="273"/>
      <c r="K677" s="274"/>
      <c r="L677" s="273" t="str">
        <f t="shared" si="49"/>
        <v/>
      </c>
      <c r="M677" s="274" t="e">
        <f t="shared" si="50"/>
        <v>#N/A</v>
      </c>
      <c r="N677" s="261" t="str">
        <f t="shared" si="51"/>
        <v/>
      </c>
    </row>
    <row r="678" spans="1:14">
      <c r="A678" s="271"/>
      <c r="B678" s="267" t="e">
        <f>VLOOKUP(A678,Adr!A:B,2,FALSE())</f>
        <v>#N/A</v>
      </c>
      <c r="C678" s="280"/>
      <c r="D678" s="288"/>
      <c r="E678" s="270"/>
      <c r="F678" s="271"/>
      <c r="G678" s="268"/>
      <c r="H678" s="268"/>
      <c r="I678" s="273"/>
      <c r="J678" s="273"/>
      <c r="K678" s="274"/>
      <c r="L678" s="273" t="str">
        <f t="shared" si="49"/>
        <v/>
      </c>
      <c r="M678" s="274" t="e">
        <f t="shared" si="50"/>
        <v>#N/A</v>
      </c>
      <c r="N678" s="261" t="str">
        <f t="shared" si="51"/>
        <v/>
      </c>
    </row>
    <row r="679" spans="1:14">
      <c r="A679" s="271"/>
      <c r="B679" s="267" t="e">
        <f>VLOOKUP(A679,Adr!A:B,2,FALSE())</f>
        <v>#N/A</v>
      </c>
      <c r="C679" s="268"/>
      <c r="D679" s="286"/>
      <c r="E679" s="270"/>
      <c r="F679" s="271"/>
      <c r="G679" s="268"/>
      <c r="H679" s="268"/>
      <c r="I679" s="272"/>
      <c r="J679" s="273"/>
      <c r="K679" s="274"/>
      <c r="L679" s="273" t="str">
        <f t="shared" si="49"/>
        <v/>
      </c>
      <c r="M679" s="274" t="e">
        <f t="shared" si="50"/>
        <v>#N/A</v>
      </c>
      <c r="N679" s="261" t="str">
        <f t="shared" si="51"/>
        <v/>
      </c>
    </row>
    <row r="680" spans="1:14">
      <c r="A680" s="271"/>
      <c r="B680" s="267" t="e">
        <f>VLOOKUP(A680,Adr!A:B,2,FALSE())</f>
        <v>#N/A</v>
      </c>
      <c r="C680" s="268"/>
      <c r="D680" s="286"/>
      <c r="E680" s="270"/>
      <c r="F680" s="271"/>
      <c r="G680" s="268"/>
      <c r="H680" s="268"/>
      <c r="I680" s="272"/>
      <c r="J680" s="273"/>
      <c r="K680" s="274"/>
      <c r="L680" s="273" t="str">
        <f t="shared" si="49"/>
        <v/>
      </c>
      <c r="M680" s="274" t="e">
        <f t="shared" si="50"/>
        <v>#N/A</v>
      </c>
      <c r="N680" s="261" t="str">
        <f t="shared" si="51"/>
        <v/>
      </c>
    </row>
    <row r="681" spans="1:14">
      <c r="A681" s="271"/>
      <c r="B681" s="267" t="e">
        <f>VLOOKUP(A681,Adr!A:B,2,FALSE())</f>
        <v>#N/A</v>
      </c>
      <c r="C681" s="268"/>
      <c r="D681" s="286"/>
      <c r="E681" s="270"/>
      <c r="F681" s="271"/>
      <c r="G681" s="268"/>
      <c r="H681" s="268"/>
      <c r="I681" s="272"/>
      <c r="J681" s="273"/>
      <c r="K681" s="274"/>
      <c r="L681" s="273" t="str">
        <f t="shared" si="49"/>
        <v/>
      </c>
      <c r="M681" s="274" t="e">
        <f t="shared" si="50"/>
        <v>#N/A</v>
      </c>
      <c r="N681" s="261" t="str">
        <f t="shared" si="51"/>
        <v/>
      </c>
    </row>
    <row r="682" spans="1:14">
      <c r="A682" s="271"/>
      <c r="B682" s="267" t="e">
        <f>VLOOKUP(A682,Adr!A:B,2,FALSE())</f>
        <v>#N/A</v>
      </c>
      <c r="C682" s="280"/>
      <c r="D682" s="285"/>
      <c r="E682" s="270"/>
      <c r="F682" s="279"/>
      <c r="G682" s="277"/>
      <c r="H682" s="277"/>
      <c r="I682" s="273"/>
      <c r="J682" s="273"/>
      <c r="K682" s="274"/>
      <c r="L682" s="273" t="str">
        <f t="shared" si="49"/>
        <v/>
      </c>
      <c r="M682" s="274" t="e">
        <f t="shared" si="50"/>
        <v>#N/A</v>
      </c>
      <c r="N682" s="261" t="str">
        <f t="shared" si="51"/>
        <v/>
      </c>
    </row>
    <row r="683" spans="1:14">
      <c r="A683" s="271"/>
      <c r="B683" s="267" t="e">
        <f>VLOOKUP(A683,Adr!A:B,2,FALSE())</f>
        <v>#N/A</v>
      </c>
      <c r="C683" s="280"/>
      <c r="D683" s="285"/>
      <c r="E683" s="270"/>
      <c r="F683" s="279"/>
      <c r="G683" s="277"/>
      <c r="H683" s="277"/>
      <c r="I683" s="273"/>
      <c r="J683" s="273"/>
      <c r="K683" s="274"/>
      <c r="L683" s="273" t="str">
        <f t="shared" si="49"/>
        <v/>
      </c>
      <c r="M683" s="274" t="e">
        <f t="shared" si="50"/>
        <v>#N/A</v>
      </c>
      <c r="N683" s="261" t="str">
        <f t="shared" si="51"/>
        <v/>
      </c>
    </row>
    <row r="684" spans="1:14">
      <c r="A684" s="271"/>
      <c r="B684" s="267" t="e">
        <f>VLOOKUP(A684,Adr!A:B,2,FALSE())</f>
        <v>#N/A</v>
      </c>
      <c r="C684" s="280"/>
      <c r="D684" s="285"/>
      <c r="E684" s="270"/>
      <c r="F684" s="279"/>
      <c r="G684" s="277"/>
      <c r="H684" s="277"/>
      <c r="I684" s="273"/>
      <c r="J684" s="273"/>
      <c r="K684" s="274"/>
      <c r="L684" s="273" t="str">
        <f t="shared" si="49"/>
        <v/>
      </c>
      <c r="M684" s="274" t="e">
        <f t="shared" si="50"/>
        <v>#N/A</v>
      </c>
      <c r="N684" s="261" t="str">
        <f t="shared" si="51"/>
        <v/>
      </c>
    </row>
    <row r="685" spans="1:14">
      <c r="A685" s="271"/>
      <c r="B685" s="267" t="e">
        <f>VLOOKUP(A685,Adr!A:B,2,FALSE())</f>
        <v>#N/A</v>
      </c>
      <c r="C685" s="280"/>
      <c r="D685" s="285"/>
      <c r="E685" s="270"/>
      <c r="F685" s="279"/>
      <c r="G685" s="277"/>
      <c r="H685" s="277"/>
      <c r="I685" s="273"/>
      <c r="J685" s="273"/>
      <c r="K685" s="274"/>
      <c r="L685" s="273" t="str">
        <f t="shared" si="49"/>
        <v/>
      </c>
      <c r="M685" s="274" t="e">
        <f t="shared" si="50"/>
        <v>#N/A</v>
      </c>
      <c r="N685" s="261" t="str">
        <f t="shared" si="51"/>
        <v/>
      </c>
    </row>
    <row r="686" spans="1:14">
      <c r="A686" s="271"/>
      <c r="B686" s="267" t="e">
        <f>VLOOKUP(A686,Adr!A:B,2,FALSE())</f>
        <v>#N/A</v>
      </c>
      <c r="C686" s="280"/>
      <c r="D686" s="288"/>
      <c r="E686" s="270"/>
      <c r="F686" s="271"/>
      <c r="G686" s="268"/>
      <c r="H686" s="268"/>
      <c r="I686" s="273"/>
      <c r="J686" s="273"/>
      <c r="K686" s="274"/>
      <c r="L686" s="273" t="str">
        <f t="shared" si="49"/>
        <v/>
      </c>
      <c r="M686" s="274" t="e">
        <f t="shared" si="50"/>
        <v>#N/A</v>
      </c>
      <c r="N686" s="261" t="str">
        <f t="shared" si="51"/>
        <v/>
      </c>
    </row>
    <row r="687" spans="1:14">
      <c r="A687" s="271"/>
      <c r="B687" s="267" t="e">
        <f>VLOOKUP(A687,Adr!A:B,2,FALSE())</f>
        <v>#N/A</v>
      </c>
      <c r="C687" s="280"/>
      <c r="D687" s="288"/>
      <c r="E687" s="270"/>
      <c r="F687" s="271"/>
      <c r="G687" s="268"/>
      <c r="H687" s="268"/>
      <c r="I687" s="273"/>
      <c r="J687" s="273"/>
      <c r="K687" s="274"/>
      <c r="L687" s="273" t="str">
        <f t="shared" si="49"/>
        <v/>
      </c>
      <c r="M687" s="274" t="e">
        <f t="shared" si="50"/>
        <v>#N/A</v>
      </c>
      <c r="N687" s="261" t="str">
        <f t="shared" si="51"/>
        <v/>
      </c>
    </row>
    <row r="688" spans="1:14">
      <c r="A688" s="271"/>
      <c r="B688" s="267" t="e">
        <f>VLOOKUP(A688,Adr!A:B,2,FALSE())</f>
        <v>#N/A</v>
      </c>
      <c r="C688" s="280"/>
      <c r="D688" s="285"/>
      <c r="E688" s="270"/>
      <c r="F688" s="279"/>
      <c r="G688" s="277"/>
      <c r="H688" s="277"/>
      <c r="I688" s="273"/>
      <c r="J688" s="273"/>
      <c r="K688" s="274"/>
      <c r="L688" s="273" t="str">
        <f t="shared" si="49"/>
        <v/>
      </c>
      <c r="M688" s="274" t="e">
        <f t="shared" si="50"/>
        <v>#N/A</v>
      </c>
      <c r="N688" s="261" t="str">
        <f t="shared" si="51"/>
        <v/>
      </c>
    </row>
    <row r="689" spans="1:14">
      <c r="A689" s="271"/>
      <c r="B689" s="267" t="e">
        <f>VLOOKUP(A689,Adr!A:B,2,FALSE())</f>
        <v>#N/A</v>
      </c>
      <c r="C689" s="282"/>
      <c r="D689" s="286"/>
      <c r="E689" s="270"/>
      <c r="F689" s="279"/>
      <c r="G689" s="277"/>
      <c r="H689" s="277"/>
      <c r="I689" s="273"/>
      <c r="J689" s="273"/>
      <c r="K689" s="274"/>
      <c r="L689" s="273" t="str">
        <f t="shared" si="49"/>
        <v/>
      </c>
      <c r="M689" s="274" t="e">
        <f t="shared" si="50"/>
        <v>#N/A</v>
      </c>
      <c r="N689" s="261" t="str">
        <f t="shared" si="51"/>
        <v/>
      </c>
    </row>
    <row r="690" spans="1:14">
      <c r="A690" s="271"/>
      <c r="B690" s="267" t="e">
        <f>VLOOKUP(A690,Adr!A:B,2,FALSE())</f>
        <v>#N/A</v>
      </c>
      <c r="C690" s="282"/>
      <c r="D690" s="286"/>
      <c r="E690" s="270"/>
      <c r="F690" s="279"/>
      <c r="G690" s="277"/>
      <c r="H690" s="277"/>
      <c r="I690" s="273"/>
      <c r="J690" s="273"/>
      <c r="K690" s="274"/>
      <c r="L690" s="273" t="str">
        <f t="shared" si="49"/>
        <v/>
      </c>
      <c r="M690" s="274" t="e">
        <f t="shared" si="50"/>
        <v>#N/A</v>
      </c>
      <c r="N690" s="261" t="str">
        <f t="shared" si="51"/>
        <v/>
      </c>
    </row>
    <row r="691" spans="1:14">
      <c r="A691" s="271"/>
      <c r="B691" s="267" t="e">
        <f>VLOOKUP(A691,Adr!A:B,2,FALSE())</f>
        <v>#N/A</v>
      </c>
      <c r="C691" s="280"/>
      <c r="D691" s="285"/>
      <c r="E691" s="270"/>
      <c r="F691" s="279"/>
      <c r="G691" s="277"/>
      <c r="H691" s="277"/>
      <c r="I691" s="273"/>
      <c r="J691" s="273"/>
      <c r="K691" s="274"/>
      <c r="L691" s="273" t="str">
        <f t="shared" si="49"/>
        <v/>
      </c>
      <c r="M691" s="274" t="e">
        <f t="shared" si="50"/>
        <v>#N/A</v>
      </c>
      <c r="N691" s="261" t="str">
        <f t="shared" si="51"/>
        <v/>
      </c>
    </row>
    <row r="692" spans="1:14">
      <c r="A692" s="271"/>
      <c r="B692" s="267" t="e">
        <f>VLOOKUP(A692,Adr!A:B,2,FALSE())</f>
        <v>#N/A</v>
      </c>
      <c r="C692" s="280"/>
      <c r="D692" s="285"/>
      <c r="E692" s="270"/>
      <c r="F692" s="279"/>
      <c r="G692" s="277"/>
      <c r="H692" s="277"/>
      <c r="I692" s="273"/>
      <c r="J692" s="273"/>
      <c r="K692" s="274"/>
      <c r="L692" s="273" t="str">
        <f t="shared" si="49"/>
        <v/>
      </c>
      <c r="M692" s="274" t="e">
        <f t="shared" si="50"/>
        <v>#N/A</v>
      </c>
      <c r="N692" s="261" t="str">
        <f t="shared" si="51"/>
        <v/>
      </c>
    </row>
    <row r="693" spans="1:14">
      <c r="A693" s="271"/>
      <c r="B693" s="267" t="e">
        <f>VLOOKUP(A693,Adr!A:B,2,FALSE())</f>
        <v>#N/A</v>
      </c>
      <c r="C693" s="280"/>
      <c r="D693" s="285"/>
      <c r="E693" s="270"/>
      <c r="F693" s="279"/>
      <c r="G693" s="277"/>
      <c r="H693" s="277"/>
      <c r="I693" s="273"/>
      <c r="J693" s="273"/>
      <c r="K693" s="274"/>
      <c r="L693" s="273" t="str">
        <f t="shared" si="49"/>
        <v/>
      </c>
      <c r="M693" s="274" t="e">
        <f t="shared" si="50"/>
        <v>#N/A</v>
      </c>
      <c r="N693" s="261" t="str">
        <f t="shared" si="51"/>
        <v/>
      </c>
    </row>
    <row r="694" spans="1:14">
      <c r="A694" s="271"/>
      <c r="B694" s="267" t="e">
        <f>VLOOKUP(A694,Adr!A:B,2,FALSE())</f>
        <v>#N/A</v>
      </c>
      <c r="C694" s="280"/>
      <c r="D694" s="285"/>
      <c r="E694" s="270"/>
      <c r="F694" s="279"/>
      <c r="G694" s="277"/>
      <c r="H694" s="277"/>
      <c r="I694" s="273"/>
      <c r="J694" s="273"/>
      <c r="K694" s="274"/>
      <c r="L694" s="273" t="str">
        <f t="shared" si="49"/>
        <v/>
      </c>
      <c r="M694" s="274" t="e">
        <f t="shared" si="50"/>
        <v>#N/A</v>
      </c>
      <c r="N694" s="261" t="str">
        <f t="shared" si="51"/>
        <v/>
      </c>
    </row>
    <row r="695" spans="1:14">
      <c r="A695" s="271"/>
      <c r="B695" s="267" t="e">
        <f>VLOOKUP(A695,Adr!A:B,2,FALSE())</f>
        <v>#N/A</v>
      </c>
      <c r="C695" s="280"/>
      <c r="D695" s="285"/>
      <c r="E695" s="270"/>
      <c r="F695" s="279"/>
      <c r="G695" s="277"/>
      <c r="H695" s="277"/>
      <c r="I695" s="273"/>
      <c r="J695" s="273"/>
      <c r="K695" s="274"/>
      <c r="L695" s="273" t="str">
        <f t="shared" si="49"/>
        <v/>
      </c>
      <c r="M695" s="274" t="e">
        <f t="shared" si="50"/>
        <v>#N/A</v>
      </c>
      <c r="N695" s="261" t="str">
        <f t="shared" si="51"/>
        <v/>
      </c>
    </row>
    <row r="696" spans="1:14">
      <c r="A696" s="279"/>
      <c r="B696" s="267" t="e">
        <f>VLOOKUP(A696,Adr!A:B,2,FALSE())</f>
        <v>#N/A</v>
      </c>
      <c r="C696" s="277"/>
      <c r="D696" s="285"/>
      <c r="E696" s="276"/>
      <c r="F696" s="279"/>
      <c r="G696" s="277"/>
      <c r="H696" s="277"/>
      <c r="I696" s="272"/>
      <c r="J696" s="273"/>
      <c r="K696" s="274"/>
      <c r="L696" s="273" t="str">
        <f t="shared" si="49"/>
        <v/>
      </c>
      <c r="M696" s="274" t="e">
        <f t="shared" si="50"/>
        <v>#N/A</v>
      </c>
      <c r="N696" s="261" t="str">
        <f t="shared" si="51"/>
        <v/>
      </c>
    </row>
    <row r="697" spans="1:14">
      <c r="A697" s="271"/>
      <c r="B697" s="267" t="e">
        <f>VLOOKUP(A697,Adr!A:B,2,FALSE())</f>
        <v>#N/A</v>
      </c>
      <c r="C697" s="282"/>
      <c r="D697" s="286"/>
      <c r="E697" s="270"/>
      <c r="F697" s="271"/>
      <c r="G697" s="268"/>
      <c r="H697" s="268"/>
      <c r="I697" s="272"/>
      <c r="J697" s="273"/>
      <c r="K697" s="274"/>
      <c r="L697" s="273" t="str">
        <f t="shared" si="49"/>
        <v/>
      </c>
      <c r="M697" s="274" t="e">
        <f t="shared" si="50"/>
        <v>#N/A</v>
      </c>
      <c r="N697" s="261" t="str">
        <f t="shared" si="51"/>
        <v/>
      </c>
    </row>
    <row r="698" spans="1:14">
      <c r="A698" s="271"/>
      <c r="B698" s="267" t="e">
        <f>VLOOKUP(A698,Adr!A:B,2,FALSE())</f>
        <v>#N/A</v>
      </c>
      <c r="C698" s="280"/>
      <c r="D698" s="285"/>
      <c r="E698" s="270"/>
      <c r="F698" s="271"/>
      <c r="G698" s="268"/>
      <c r="H698" s="268"/>
      <c r="I698" s="272"/>
      <c r="J698" s="273"/>
      <c r="K698" s="274"/>
      <c r="L698" s="273" t="str">
        <f t="shared" si="49"/>
        <v/>
      </c>
      <c r="M698" s="274" t="e">
        <f t="shared" si="50"/>
        <v>#N/A</v>
      </c>
      <c r="N698" s="261" t="str">
        <f t="shared" si="51"/>
        <v/>
      </c>
    </row>
    <row r="699" spans="1:14">
      <c r="A699" s="271"/>
      <c r="B699" s="267" t="e">
        <f>VLOOKUP(A699,Adr!A:B,2,FALSE())</f>
        <v>#N/A</v>
      </c>
      <c r="C699" s="280"/>
      <c r="D699" s="285"/>
      <c r="E699" s="270"/>
      <c r="F699" s="271"/>
      <c r="G699" s="268"/>
      <c r="H699" s="268"/>
      <c r="I699" s="272"/>
      <c r="J699" s="273"/>
      <c r="K699" s="274"/>
      <c r="L699" s="273" t="str">
        <f t="shared" si="49"/>
        <v/>
      </c>
      <c r="M699" s="274" t="e">
        <f t="shared" si="50"/>
        <v>#N/A</v>
      </c>
      <c r="N699" s="261" t="str">
        <f t="shared" si="51"/>
        <v/>
      </c>
    </row>
    <row r="700" spans="1:14">
      <c r="A700" s="271"/>
      <c r="B700" s="267" t="e">
        <f>VLOOKUP(A700,Adr!A:B,2,FALSE())</f>
        <v>#N/A</v>
      </c>
      <c r="C700" s="280"/>
      <c r="D700" s="285"/>
      <c r="E700" s="270"/>
      <c r="F700" s="271"/>
      <c r="G700" s="268"/>
      <c r="H700" s="268"/>
      <c r="I700" s="272"/>
      <c r="J700" s="273"/>
      <c r="K700" s="274"/>
      <c r="L700" s="273" t="str">
        <f t="shared" si="49"/>
        <v/>
      </c>
      <c r="M700" s="274" t="e">
        <f t="shared" si="50"/>
        <v>#N/A</v>
      </c>
      <c r="N700" s="261" t="str">
        <f t="shared" si="51"/>
        <v/>
      </c>
    </row>
    <row r="701" spans="1:14">
      <c r="A701" s="271"/>
      <c r="B701" s="267" t="e">
        <f>VLOOKUP(A701,Adr!A:B,2,FALSE())</f>
        <v>#N/A</v>
      </c>
      <c r="C701" s="280"/>
      <c r="D701" s="285"/>
      <c r="E701" s="270"/>
      <c r="F701" s="271"/>
      <c r="G701" s="268"/>
      <c r="H701" s="268"/>
      <c r="I701" s="272"/>
      <c r="J701" s="273"/>
      <c r="K701" s="274"/>
      <c r="L701" s="273" t="str">
        <f t="shared" si="49"/>
        <v/>
      </c>
      <c r="M701" s="274" t="e">
        <f t="shared" si="50"/>
        <v>#N/A</v>
      </c>
      <c r="N701" s="261" t="str">
        <f t="shared" si="51"/>
        <v/>
      </c>
    </row>
    <row r="702" spans="1:14">
      <c r="A702" s="271"/>
      <c r="B702" s="267" t="e">
        <f>VLOOKUP(A702,Adr!A:B,2,FALSE())</f>
        <v>#N/A</v>
      </c>
      <c r="C702" s="280"/>
      <c r="D702" s="285"/>
      <c r="E702" s="270"/>
      <c r="F702" s="271"/>
      <c r="G702" s="268"/>
      <c r="H702" s="268"/>
      <c r="I702" s="272"/>
      <c r="J702" s="273"/>
      <c r="K702" s="274"/>
      <c r="L702" s="273" t="str">
        <f t="shared" si="49"/>
        <v/>
      </c>
      <c r="M702" s="274" t="e">
        <f t="shared" si="50"/>
        <v>#N/A</v>
      </c>
      <c r="N702" s="261" t="str">
        <f t="shared" si="51"/>
        <v/>
      </c>
    </row>
    <row r="703" spans="1:14">
      <c r="A703" s="271"/>
      <c r="B703" s="267" t="e">
        <f>VLOOKUP(A703,Adr!A:B,2,FALSE())</f>
        <v>#N/A</v>
      </c>
      <c r="C703" s="282"/>
      <c r="D703" s="286"/>
      <c r="E703" s="270"/>
      <c r="F703" s="271"/>
      <c r="G703" s="268"/>
      <c r="H703" s="268"/>
      <c r="I703" s="272"/>
      <c r="J703" s="273"/>
      <c r="K703" s="274"/>
      <c r="L703" s="273" t="str">
        <f t="shared" si="49"/>
        <v/>
      </c>
      <c r="M703" s="274" t="e">
        <f t="shared" si="50"/>
        <v>#N/A</v>
      </c>
      <c r="N703" s="261" t="str">
        <f t="shared" si="51"/>
        <v/>
      </c>
    </row>
    <row r="704" spans="1:14">
      <c r="A704" s="238"/>
      <c r="B704" s="267" t="e">
        <f>VLOOKUP(A704,Adr!A:B,2,FALSE())</f>
        <v>#N/A</v>
      </c>
      <c r="C704" s="268"/>
      <c r="D704" s="286"/>
      <c r="E704" s="270"/>
      <c r="F704" s="271"/>
      <c r="G704" s="268"/>
      <c r="H704" s="268"/>
      <c r="I704" s="272"/>
      <c r="J704" s="273"/>
      <c r="K704" s="274"/>
      <c r="L704" s="273" t="str">
        <f t="shared" si="49"/>
        <v/>
      </c>
      <c r="M704" s="274" t="e">
        <f t="shared" si="50"/>
        <v>#N/A</v>
      </c>
      <c r="N704" s="261" t="str">
        <f t="shared" si="51"/>
        <v/>
      </c>
    </row>
    <row r="705" spans="1:14">
      <c r="A705" s="271"/>
      <c r="B705" s="267" t="e">
        <f>VLOOKUP(A705,Adr!A:B,2,FALSE())</f>
        <v>#N/A</v>
      </c>
      <c r="C705" s="280"/>
      <c r="D705" s="285"/>
      <c r="E705" s="270"/>
      <c r="F705" s="271"/>
      <c r="G705" s="268"/>
      <c r="H705" s="268"/>
      <c r="I705" s="272"/>
      <c r="J705" s="273"/>
      <c r="K705" s="274"/>
      <c r="L705" s="273" t="str">
        <f t="shared" si="49"/>
        <v/>
      </c>
      <c r="M705" s="274" t="e">
        <f t="shared" si="50"/>
        <v>#N/A</v>
      </c>
      <c r="N705" s="261" t="str">
        <f t="shared" si="51"/>
        <v/>
      </c>
    </row>
    <row r="706" spans="1:14">
      <c r="A706" s="271"/>
      <c r="B706" s="267" t="e">
        <f>VLOOKUP(A706,Adr!A:B,2,FALSE())</f>
        <v>#N/A</v>
      </c>
      <c r="C706" s="280"/>
      <c r="D706" s="285"/>
      <c r="E706" s="270"/>
      <c r="F706" s="271"/>
      <c r="G706" s="268"/>
      <c r="H706" s="268"/>
      <c r="I706" s="272"/>
      <c r="J706" s="273"/>
      <c r="K706" s="274"/>
      <c r="L706" s="273" t="str">
        <f t="shared" ref="L706:L769" si="52">A706&amp;G706&amp;H706</f>
        <v/>
      </c>
      <c r="M706" s="274" t="e">
        <f t="shared" ref="M706:M769" si="53">B706&amp;F706&amp;H706&amp;C706</f>
        <v>#N/A</v>
      </c>
      <c r="N706" s="261" t="str">
        <f t="shared" si="51"/>
        <v/>
      </c>
    </row>
    <row r="707" spans="1:14">
      <c r="A707" s="275"/>
      <c r="B707" s="267" t="e">
        <f>VLOOKUP(A707,Adr!A:B,2,FALSE())</f>
        <v>#N/A</v>
      </c>
      <c r="C707" s="268"/>
      <c r="D707" s="286"/>
      <c r="E707" s="270"/>
      <c r="F707" s="271"/>
      <c r="G707" s="268"/>
      <c r="H707" s="268"/>
      <c r="I707" s="272"/>
      <c r="J707" s="273"/>
      <c r="K707" s="274"/>
      <c r="L707" s="273" t="str">
        <f t="shared" si="52"/>
        <v/>
      </c>
      <c r="M707" s="274" t="e">
        <f t="shared" si="53"/>
        <v>#N/A</v>
      </c>
      <c r="N707" s="261" t="str">
        <f t="shared" si="51"/>
        <v/>
      </c>
    </row>
    <row r="708" spans="1:14">
      <c r="A708" s="271"/>
      <c r="B708" s="267" t="e">
        <f>VLOOKUP(A708,Adr!A:B,2,FALSE())</f>
        <v>#N/A</v>
      </c>
      <c r="C708" s="282"/>
      <c r="D708" s="286"/>
      <c r="E708" s="270"/>
      <c r="F708" s="271"/>
      <c r="G708" s="268"/>
      <c r="H708" s="268"/>
      <c r="I708" s="272"/>
      <c r="J708" s="273"/>
      <c r="K708" s="274"/>
      <c r="L708" s="273" t="str">
        <f t="shared" si="52"/>
        <v/>
      </c>
      <c r="M708" s="274" t="e">
        <f t="shared" si="53"/>
        <v>#N/A</v>
      </c>
      <c r="N708" s="261" t="str">
        <f t="shared" si="51"/>
        <v/>
      </c>
    </row>
    <row r="709" spans="1:14">
      <c r="A709" s="271"/>
      <c r="B709" s="267" t="e">
        <f>VLOOKUP(A709,Adr!A:B,2,FALSE())</f>
        <v>#N/A</v>
      </c>
      <c r="C709" s="280"/>
      <c r="D709" s="285"/>
      <c r="E709" s="270"/>
      <c r="F709" s="271"/>
      <c r="G709" s="268"/>
      <c r="H709" s="268"/>
      <c r="I709" s="272"/>
      <c r="J709" s="273"/>
      <c r="K709" s="274"/>
      <c r="L709" s="273" t="str">
        <f t="shared" si="52"/>
        <v/>
      </c>
      <c r="M709" s="274" t="e">
        <f t="shared" si="53"/>
        <v>#N/A</v>
      </c>
      <c r="N709" s="261" t="str">
        <f t="shared" si="51"/>
        <v/>
      </c>
    </row>
    <row r="710" spans="1:14">
      <c r="A710" s="271"/>
      <c r="B710" s="267" t="e">
        <f>VLOOKUP(A710,Adr!A:B,2,FALSE())</f>
        <v>#N/A</v>
      </c>
      <c r="C710" s="282"/>
      <c r="D710" s="286"/>
      <c r="E710" s="270"/>
      <c r="F710" s="271"/>
      <c r="G710" s="268"/>
      <c r="H710" s="268"/>
      <c r="I710" s="272"/>
      <c r="J710" s="273"/>
      <c r="K710" s="274"/>
      <c r="L710" s="273" t="str">
        <f t="shared" si="52"/>
        <v/>
      </c>
      <c r="M710" s="274" t="e">
        <f t="shared" si="53"/>
        <v>#N/A</v>
      </c>
      <c r="N710" s="261" t="str">
        <f t="shared" si="51"/>
        <v/>
      </c>
    </row>
    <row r="711" spans="1:14">
      <c r="A711" s="271"/>
      <c r="B711" s="267" t="e">
        <f>VLOOKUP(A711,Adr!A:B,2,FALSE())</f>
        <v>#N/A</v>
      </c>
      <c r="C711" s="282"/>
      <c r="D711" s="286"/>
      <c r="E711" s="270"/>
      <c r="F711" s="271"/>
      <c r="G711" s="268"/>
      <c r="H711" s="268"/>
      <c r="I711" s="272"/>
      <c r="J711" s="273"/>
      <c r="K711" s="274"/>
      <c r="L711" s="273" t="str">
        <f t="shared" si="52"/>
        <v/>
      </c>
      <c r="M711" s="274" t="e">
        <f t="shared" si="53"/>
        <v>#N/A</v>
      </c>
      <c r="N711" s="261" t="str">
        <f t="shared" si="51"/>
        <v/>
      </c>
    </row>
    <row r="712" spans="1:14">
      <c r="A712" s="271"/>
      <c r="B712" s="267" t="e">
        <f>VLOOKUP(A712,Adr!A:B,2,FALSE())</f>
        <v>#N/A</v>
      </c>
      <c r="C712" s="280"/>
      <c r="D712" s="285"/>
      <c r="E712" s="270"/>
      <c r="F712" s="271"/>
      <c r="G712" s="268"/>
      <c r="H712" s="268"/>
      <c r="I712" s="272"/>
      <c r="J712" s="273"/>
      <c r="K712" s="274"/>
      <c r="L712" s="273" t="str">
        <f t="shared" si="52"/>
        <v/>
      </c>
      <c r="M712" s="274" t="e">
        <f t="shared" si="53"/>
        <v>#N/A</v>
      </c>
      <c r="N712" s="261" t="str">
        <f t="shared" si="51"/>
        <v/>
      </c>
    </row>
    <row r="713" spans="1:14">
      <c r="A713" s="271"/>
      <c r="B713" s="267" t="e">
        <f>VLOOKUP(A713,Adr!A:B,2,FALSE())</f>
        <v>#N/A</v>
      </c>
      <c r="C713" s="282"/>
      <c r="D713" s="286"/>
      <c r="E713" s="270"/>
      <c r="F713" s="271"/>
      <c r="G713" s="268"/>
      <c r="H713" s="268"/>
      <c r="I713" s="272"/>
      <c r="J713" s="273"/>
      <c r="K713" s="274"/>
      <c r="L713" s="273" t="str">
        <f t="shared" si="52"/>
        <v/>
      </c>
      <c r="M713" s="274" t="e">
        <f t="shared" si="53"/>
        <v>#N/A</v>
      </c>
      <c r="N713" s="261" t="str">
        <f t="shared" ref="N713:N776" si="54">+I713&amp;H713</f>
        <v/>
      </c>
    </row>
    <row r="714" spans="1:14">
      <c r="A714" s="238"/>
      <c r="B714" s="267" t="e">
        <f>VLOOKUP(A714,Adr!A:B,2,FALSE())</f>
        <v>#N/A</v>
      </c>
      <c r="C714" s="268"/>
      <c r="D714" s="286"/>
      <c r="E714" s="270"/>
      <c r="F714" s="271"/>
      <c r="G714" s="268"/>
      <c r="H714" s="268"/>
      <c r="I714" s="272"/>
      <c r="J714" s="273"/>
      <c r="K714" s="274"/>
      <c r="L714" s="273" t="str">
        <f t="shared" si="52"/>
        <v/>
      </c>
      <c r="M714" s="274" t="e">
        <f t="shared" si="53"/>
        <v>#N/A</v>
      </c>
      <c r="N714" s="261" t="str">
        <f t="shared" si="54"/>
        <v/>
      </c>
    </row>
    <row r="715" spans="1:14">
      <c r="A715" s="271"/>
      <c r="B715" s="267" t="e">
        <f>VLOOKUP(A715,Adr!A:B,2,FALSE())</f>
        <v>#N/A</v>
      </c>
      <c r="C715" s="268"/>
      <c r="D715" s="286"/>
      <c r="E715" s="270"/>
      <c r="F715" s="271"/>
      <c r="G715" s="268"/>
      <c r="H715" s="268"/>
      <c r="I715" s="272"/>
      <c r="J715" s="273"/>
      <c r="K715" s="274"/>
      <c r="L715" s="273" t="str">
        <f t="shared" si="52"/>
        <v/>
      </c>
      <c r="M715" s="274" t="e">
        <f t="shared" si="53"/>
        <v>#N/A</v>
      </c>
      <c r="N715" s="261" t="str">
        <f t="shared" si="54"/>
        <v/>
      </c>
    </row>
    <row r="716" spans="1:14">
      <c r="A716" s="271"/>
      <c r="B716" s="267" t="e">
        <f>VLOOKUP(A716,Adr!A:B,2,FALSE())</f>
        <v>#N/A</v>
      </c>
      <c r="C716" s="277"/>
      <c r="D716" s="285"/>
      <c r="E716" s="270"/>
      <c r="F716" s="279"/>
      <c r="G716" s="277"/>
      <c r="H716" s="277"/>
      <c r="I716" s="272"/>
      <c r="J716" s="273"/>
      <c r="K716" s="274"/>
      <c r="L716" s="273" t="str">
        <f t="shared" si="52"/>
        <v/>
      </c>
      <c r="M716" s="274" t="e">
        <f t="shared" si="53"/>
        <v>#N/A</v>
      </c>
      <c r="N716" s="261" t="str">
        <f t="shared" si="54"/>
        <v/>
      </c>
    </row>
    <row r="717" spans="1:14">
      <c r="A717" s="271"/>
      <c r="B717" s="267" t="e">
        <f>VLOOKUP(A717,Adr!A:B,2,FALSE())</f>
        <v>#N/A</v>
      </c>
      <c r="C717" s="277"/>
      <c r="D717" s="285"/>
      <c r="E717" s="270"/>
      <c r="F717" s="279"/>
      <c r="G717" s="277"/>
      <c r="H717" s="277"/>
      <c r="I717" s="272"/>
      <c r="J717" s="273"/>
      <c r="K717" s="274"/>
      <c r="L717" s="273" t="str">
        <f t="shared" si="52"/>
        <v/>
      </c>
      <c r="M717" s="274" t="e">
        <f t="shared" si="53"/>
        <v>#N/A</v>
      </c>
      <c r="N717" s="261" t="str">
        <f t="shared" si="54"/>
        <v/>
      </c>
    </row>
    <row r="718" spans="1:14">
      <c r="A718" s="271"/>
      <c r="B718" s="267" t="e">
        <f>VLOOKUP(A718,Adr!A:B,2,FALSE())</f>
        <v>#N/A</v>
      </c>
      <c r="C718" s="268"/>
      <c r="D718" s="286"/>
      <c r="E718" s="270"/>
      <c r="F718" s="271"/>
      <c r="G718" s="268"/>
      <c r="H718" s="268"/>
      <c r="I718" s="272"/>
      <c r="J718" s="273"/>
      <c r="K718" s="274"/>
      <c r="L718" s="273" t="str">
        <f t="shared" si="52"/>
        <v/>
      </c>
      <c r="M718" s="274" t="e">
        <f t="shared" si="53"/>
        <v>#N/A</v>
      </c>
      <c r="N718" s="261" t="str">
        <f t="shared" si="54"/>
        <v/>
      </c>
    </row>
    <row r="719" spans="1:14">
      <c r="A719" s="279"/>
      <c r="B719" s="267" t="e">
        <f>VLOOKUP(A719,Adr!A:B,2,FALSE())</f>
        <v>#N/A</v>
      </c>
      <c r="C719" s="277"/>
      <c r="D719" s="285"/>
      <c r="E719" s="270"/>
      <c r="F719" s="279"/>
      <c r="G719" s="268"/>
      <c r="H719" s="277"/>
      <c r="I719" s="272"/>
      <c r="J719" s="273"/>
      <c r="K719" s="274"/>
      <c r="L719" s="273" t="str">
        <f t="shared" si="52"/>
        <v/>
      </c>
      <c r="M719" s="274" t="e">
        <f t="shared" si="53"/>
        <v>#N/A</v>
      </c>
      <c r="N719" s="261" t="str">
        <f t="shared" si="54"/>
        <v/>
      </c>
    </row>
    <row r="720" spans="1:14">
      <c r="A720" s="271"/>
      <c r="B720" s="267" t="e">
        <f>VLOOKUP(A720,Adr!A:B,2,FALSE())</f>
        <v>#N/A</v>
      </c>
      <c r="C720" s="277"/>
      <c r="D720" s="285"/>
      <c r="E720" s="270"/>
      <c r="F720" s="279"/>
      <c r="G720" s="277"/>
      <c r="H720" s="277"/>
      <c r="I720" s="272"/>
      <c r="J720" s="273"/>
      <c r="K720" s="274"/>
      <c r="L720" s="273" t="str">
        <f t="shared" si="52"/>
        <v/>
      </c>
      <c r="M720" s="274" t="e">
        <f t="shared" si="53"/>
        <v>#N/A</v>
      </c>
      <c r="N720" s="261" t="str">
        <f t="shared" si="54"/>
        <v/>
      </c>
    </row>
    <row r="721" spans="1:14">
      <c r="A721" s="271"/>
      <c r="B721" s="267" t="e">
        <f>VLOOKUP(A721,Adr!A:B,2,FALSE())</f>
        <v>#N/A</v>
      </c>
      <c r="C721" s="282"/>
      <c r="D721" s="286"/>
      <c r="E721" s="270"/>
      <c r="F721" s="279"/>
      <c r="G721" s="277"/>
      <c r="H721" s="277"/>
      <c r="I721" s="273"/>
      <c r="J721" s="273"/>
      <c r="K721" s="274"/>
      <c r="L721" s="273" t="str">
        <f t="shared" si="52"/>
        <v/>
      </c>
      <c r="M721" s="274" t="e">
        <f t="shared" si="53"/>
        <v>#N/A</v>
      </c>
      <c r="N721" s="261" t="str">
        <f t="shared" si="54"/>
        <v/>
      </c>
    </row>
    <row r="722" spans="1:14">
      <c r="A722" s="271"/>
      <c r="B722" s="267" t="e">
        <f>VLOOKUP(A722,Adr!A:B,2,FALSE())</f>
        <v>#N/A</v>
      </c>
      <c r="C722" s="282"/>
      <c r="D722" s="286"/>
      <c r="E722" s="270"/>
      <c r="F722" s="279"/>
      <c r="G722" s="277"/>
      <c r="H722" s="277"/>
      <c r="I722" s="273"/>
      <c r="J722" s="273"/>
      <c r="K722" s="274"/>
      <c r="L722" s="273" t="str">
        <f t="shared" si="52"/>
        <v/>
      </c>
      <c r="M722" s="274" t="e">
        <f t="shared" si="53"/>
        <v>#N/A</v>
      </c>
      <c r="N722" s="261" t="str">
        <f t="shared" si="54"/>
        <v/>
      </c>
    </row>
    <row r="723" spans="1:14">
      <c r="A723" s="271"/>
      <c r="B723" s="267" t="e">
        <f>VLOOKUP(A723,Adr!A:B,2,FALSE())</f>
        <v>#N/A</v>
      </c>
      <c r="C723" s="280"/>
      <c r="D723" s="288"/>
      <c r="E723" s="270"/>
      <c r="F723" s="271"/>
      <c r="G723" s="268"/>
      <c r="H723" s="268"/>
      <c r="I723" s="273"/>
      <c r="J723" s="273"/>
      <c r="K723" s="274"/>
      <c r="L723" s="273" t="str">
        <f t="shared" si="52"/>
        <v/>
      </c>
      <c r="M723" s="274" t="e">
        <f t="shared" si="53"/>
        <v>#N/A</v>
      </c>
      <c r="N723" s="261" t="str">
        <f t="shared" si="54"/>
        <v/>
      </c>
    </row>
    <row r="724" spans="1:14">
      <c r="A724" s="271"/>
      <c r="B724" s="267" t="e">
        <f>VLOOKUP(A724,Adr!A:B,2,FALSE())</f>
        <v>#N/A</v>
      </c>
      <c r="C724" s="280"/>
      <c r="D724" s="288"/>
      <c r="E724" s="270"/>
      <c r="F724" s="271"/>
      <c r="G724" s="268"/>
      <c r="H724" s="268"/>
      <c r="I724" s="273"/>
      <c r="J724" s="273"/>
      <c r="K724" s="274"/>
      <c r="L724" s="273" t="str">
        <f t="shared" si="52"/>
        <v/>
      </c>
      <c r="M724" s="274" t="e">
        <f t="shared" si="53"/>
        <v>#N/A</v>
      </c>
      <c r="N724" s="261" t="str">
        <f t="shared" si="54"/>
        <v/>
      </c>
    </row>
    <row r="725" spans="1:14">
      <c r="A725" s="271"/>
      <c r="B725" s="267" t="e">
        <f>VLOOKUP(A725,Adr!A:B,2,FALSE())</f>
        <v>#N/A</v>
      </c>
      <c r="C725" s="282"/>
      <c r="D725" s="286"/>
      <c r="E725" s="270"/>
      <c r="F725" s="271"/>
      <c r="G725" s="268"/>
      <c r="H725" s="268"/>
      <c r="I725" s="272"/>
      <c r="J725" s="273"/>
      <c r="K725" s="274"/>
      <c r="L725" s="273" t="str">
        <f t="shared" si="52"/>
        <v/>
      </c>
      <c r="M725" s="274" t="e">
        <f t="shared" si="53"/>
        <v>#N/A</v>
      </c>
      <c r="N725" s="261" t="str">
        <f t="shared" si="54"/>
        <v/>
      </c>
    </row>
    <row r="726" spans="1:14">
      <c r="A726" s="271"/>
      <c r="B726" s="267" t="e">
        <f>VLOOKUP(A726,Adr!A:B,2,FALSE())</f>
        <v>#N/A</v>
      </c>
      <c r="C726" s="277"/>
      <c r="D726" s="285"/>
      <c r="E726" s="270"/>
      <c r="F726" s="279"/>
      <c r="G726" s="277"/>
      <c r="H726" s="277"/>
      <c r="I726" s="272"/>
      <c r="J726" s="273"/>
      <c r="K726" s="274"/>
      <c r="L726" s="273" t="str">
        <f t="shared" si="52"/>
        <v/>
      </c>
      <c r="M726" s="274" t="e">
        <f t="shared" si="53"/>
        <v>#N/A</v>
      </c>
      <c r="N726" s="261" t="str">
        <f t="shared" si="54"/>
        <v/>
      </c>
    </row>
    <row r="727" spans="1:14">
      <c r="A727" s="271"/>
      <c r="B727" s="267" t="e">
        <f>VLOOKUP(A727,Adr!A:B,2,FALSE())</f>
        <v>#N/A</v>
      </c>
      <c r="C727" s="277"/>
      <c r="D727" s="285"/>
      <c r="E727" s="270"/>
      <c r="F727" s="279"/>
      <c r="G727" s="277"/>
      <c r="H727" s="277"/>
      <c r="I727" s="272"/>
      <c r="J727" s="273"/>
      <c r="K727" s="274"/>
      <c r="L727" s="273" t="str">
        <f t="shared" si="52"/>
        <v/>
      </c>
      <c r="M727" s="274" t="e">
        <f t="shared" si="53"/>
        <v>#N/A</v>
      </c>
      <c r="N727" s="261" t="str">
        <f t="shared" si="54"/>
        <v/>
      </c>
    </row>
    <row r="728" spans="1:14">
      <c r="A728" s="271"/>
      <c r="B728" s="267" t="e">
        <f>VLOOKUP(A728,Adr!A:B,2,FALSE())</f>
        <v>#N/A</v>
      </c>
      <c r="C728" s="282"/>
      <c r="D728" s="286"/>
      <c r="E728" s="270"/>
      <c r="F728" s="279"/>
      <c r="G728" s="277"/>
      <c r="H728" s="277"/>
      <c r="I728" s="273"/>
      <c r="J728" s="273"/>
      <c r="K728" s="274"/>
      <c r="L728" s="273" t="str">
        <f t="shared" si="52"/>
        <v/>
      </c>
      <c r="M728" s="274" t="e">
        <f t="shared" si="53"/>
        <v>#N/A</v>
      </c>
      <c r="N728" s="261" t="str">
        <f t="shared" si="54"/>
        <v/>
      </c>
    </row>
    <row r="729" spans="1:14">
      <c r="A729" s="271"/>
      <c r="B729" s="267" t="e">
        <f>VLOOKUP(A729,Adr!A:B,2,FALSE())</f>
        <v>#N/A</v>
      </c>
      <c r="C729" s="277"/>
      <c r="D729" s="285"/>
      <c r="E729" s="270"/>
      <c r="F729" s="279"/>
      <c r="G729" s="277"/>
      <c r="H729" s="277"/>
      <c r="I729" s="272"/>
      <c r="J729" s="273"/>
      <c r="K729" s="274"/>
      <c r="L729" s="273" t="str">
        <f t="shared" si="52"/>
        <v/>
      </c>
      <c r="M729" s="274" t="e">
        <f t="shared" si="53"/>
        <v>#N/A</v>
      </c>
      <c r="N729" s="261" t="str">
        <f t="shared" si="54"/>
        <v/>
      </c>
    </row>
    <row r="730" spans="1:14">
      <c r="A730" s="271"/>
      <c r="B730" s="267" t="e">
        <f>VLOOKUP(A730,Adr!A:B,2,FALSE())</f>
        <v>#N/A</v>
      </c>
      <c r="C730" s="277"/>
      <c r="D730" s="285"/>
      <c r="E730" s="270"/>
      <c r="F730" s="279"/>
      <c r="G730" s="277"/>
      <c r="H730" s="277"/>
      <c r="I730" s="272"/>
      <c r="J730" s="273"/>
      <c r="K730" s="274"/>
      <c r="L730" s="273" t="str">
        <f t="shared" si="52"/>
        <v/>
      </c>
      <c r="M730" s="274" t="e">
        <f t="shared" si="53"/>
        <v>#N/A</v>
      </c>
      <c r="N730" s="261" t="str">
        <f t="shared" si="54"/>
        <v/>
      </c>
    </row>
    <row r="731" spans="1:14">
      <c r="A731" s="271"/>
      <c r="B731" s="267" t="e">
        <f>VLOOKUP(A731,Adr!A:B,2,FALSE())</f>
        <v>#N/A</v>
      </c>
      <c r="C731" s="277"/>
      <c r="D731" s="285"/>
      <c r="E731" s="270"/>
      <c r="F731" s="279"/>
      <c r="G731" s="277"/>
      <c r="H731" s="277"/>
      <c r="I731" s="272"/>
      <c r="J731" s="273"/>
      <c r="K731" s="274"/>
      <c r="L731" s="273" t="str">
        <f t="shared" si="52"/>
        <v/>
      </c>
      <c r="M731" s="274" t="e">
        <f t="shared" si="53"/>
        <v>#N/A</v>
      </c>
      <c r="N731" s="261" t="str">
        <f t="shared" si="54"/>
        <v/>
      </c>
    </row>
    <row r="732" spans="1:14">
      <c r="A732" s="271"/>
      <c r="B732" s="267" t="e">
        <f>VLOOKUP(A732,Adr!A:B,2,FALSE())</f>
        <v>#N/A</v>
      </c>
      <c r="C732" s="277"/>
      <c r="D732" s="285"/>
      <c r="E732" s="270"/>
      <c r="F732" s="279"/>
      <c r="G732" s="277"/>
      <c r="H732" s="277"/>
      <c r="I732" s="272"/>
      <c r="J732" s="273"/>
      <c r="K732" s="274"/>
      <c r="L732" s="273" t="str">
        <f t="shared" si="52"/>
        <v/>
      </c>
      <c r="M732" s="274" t="e">
        <f t="shared" si="53"/>
        <v>#N/A</v>
      </c>
      <c r="N732" s="261" t="str">
        <f t="shared" si="54"/>
        <v/>
      </c>
    </row>
    <row r="733" spans="1:14">
      <c r="A733" s="271"/>
      <c r="B733" s="267" t="e">
        <f>VLOOKUP(A733,Adr!A:B,2,FALSE())</f>
        <v>#N/A</v>
      </c>
      <c r="C733" s="282"/>
      <c r="D733" s="286"/>
      <c r="E733" s="270"/>
      <c r="F733" s="279"/>
      <c r="G733" s="277"/>
      <c r="H733" s="277"/>
      <c r="I733" s="273"/>
      <c r="J733" s="273"/>
      <c r="K733" s="274"/>
      <c r="L733" s="273" t="str">
        <f t="shared" si="52"/>
        <v/>
      </c>
      <c r="M733" s="274" t="e">
        <f t="shared" si="53"/>
        <v>#N/A</v>
      </c>
      <c r="N733" s="261" t="str">
        <f t="shared" si="54"/>
        <v/>
      </c>
    </row>
    <row r="734" spans="1:14">
      <c r="A734" s="271"/>
      <c r="B734" s="267" t="e">
        <f>VLOOKUP(A734,Adr!A:B,2,FALSE())</f>
        <v>#N/A</v>
      </c>
      <c r="C734" s="277"/>
      <c r="D734" s="285"/>
      <c r="E734" s="270"/>
      <c r="F734" s="279"/>
      <c r="G734" s="277"/>
      <c r="H734" s="277"/>
      <c r="I734" s="272"/>
      <c r="J734" s="273"/>
      <c r="K734" s="274"/>
      <c r="L734" s="273" t="str">
        <f t="shared" si="52"/>
        <v/>
      </c>
      <c r="M734" s="274" t="e">
        <f t="shared" si="53"/>
        <v>#N/A</v>
      </c>
      <c r="N734" s="261" t="str">
        <f t="shared" si="54"/>
        <v/>
      </c>
    </row>
    <row r="735" spans="1:14">
      <c r="A735" s="271"/>
      <c r="B735" s="267" t="e">
        <f>VLOOKUP(A735,Adr!A:B,2,FALSE())</f>
        <v>#N/A</v>
      </c>
      <c r="C735" s="280"/>
      <c r="D735" s="288"/>
      <c r="E735" s="270"/>
      <c r="F735" s="271"/>
      <c r="G735" s="268"/>
      <c r="H735" s="268"/>
      <c r="I735" s="273"/>
      <c r="J735" s="273"/>
      <c r="K735" s="274"/>
      <c r="L735" s="273" t="str">
        <f t="shared" si="52"/>
        <v/>
      </c>
      <c r="M735" s="274" t="e">
        <f t="shared" si="53"/>
        <v>#N/A</v>
      </c>
      <c r="N735" s="261" t="str">
        <f t="shared" si="54"/>
        <v/>
      </c>
    </row>
    <row r="736" spans="1:14">
      <c r="A736" s="271"/>
      <c r="B736" s="267" t="e">
        <f>VLOOKUP(A736,Adr!A:B,2,FALSE())</f>
        <v>#N/A</v>
      </c>
      <c r="C736" s="282"/>
      <c r="D736" s="286"/>
      <c r="E736" s="270"/>
      <c r="F736" s="271"/>
      <c r="G736" s="268"/>
      <c r="H736" s="268"/>
      <c r="I736" s="272"/>
      <c r="J736" s="273"/>
      <c r="K736" s="274"/>
      <c r="L736" s="273" t="str">
        <f t="shared" si="52"/>
        <v/>
      </c>
      <c r="M736" s="274" t="e">
        <f t="shared" si="53"/>
        <v>#N/A</v>
      </c>
      <c r="N736" s="261" t="str">
        <f t="shared" si="54"/>
        <v/>
      </c>
    </row>
    <row r="737" spans="1:14">
      <c r="A737" s="271"/>
      <c r="B737" s="267" t="e">
        <f>VLOOKUP(A737,Adr!A:B,2,FALSE())</f>
        <v>#N/A</v>
      </c>
      <c r="C737" s="280"/>
      <c r="D737" s="285"/>
      <c r="E737" s="270"/>
      <c r="F737" s="271"/>
      <c r="G737" s="268"/>
      <c r="H737" s="268"/>
      <c r="I737" s="272"/>
      <c r="J737" s="273"/>
      <c r="K737" s="274"/>
      <c r="L737" s="273" t="str">
        <f t="shared" si="52"/>
        <v/>
      </c>
      <c r="M737" s="274" t="e">
        <f t="shared" si="53"/>
        <v>#N/A</v>
      </c>
      <c r="N737" s="261" t="str">
        <f t="shared" si="54"/>
        <v/>
      </c>
    </row>
    <row r="738" spans="1:14">
      <c r="A738" s="271"/>
      <c r="B738" s="267" t="e">
        <f>VLOOKUP(A738,Adr!A:B,2,FALSE())</f>
        <v>#N/A</v>
      </c>
      <c r="C738" s="282"/>
      <c r="D738" s="286"/>
      <c r="E738" s="270"/>
      <c r="F738" s="279"/>
      <c r="G738" s="277"/>
      <c r="H738" s="277"/>
      <c r="I738" s="273"/>
      <c r="J738" s="273"/>
      <c r="K738" s="274"/>
      <c r="L738" s="273" t="str">
        <f t="shared" si="52"/>
        <v/>
      </c>
      <c r="M738" s="274" t="e">
        <f t="shared" si="53"/>
        <v>#N/A</v>
      </c>
      <c r="N738" s="261" t="str">
        <f t="shared" si="54"/>
        <v/>
      </c>
    </row>
    <row r="739" spans="1:14">
      <c r="A739" s="271"/>
      <c r="B739" s="267" t="e">
        <f>VLOOKUP(A739,Adr!A:B,2,FALSE())</f>
        <v>#N/A</v>
      </c>
      <c r="C739" s="282"/>
      <c r="D739" s="286"/>
      <c r="E739" s="270"/>
      <c r="F739" s="279"/>
      <c r="G739" s="277"/>
      <c r="H739" s="277"/>
      <c r="I739" s="273"/>
      <c r="J739" s="273"/>
      <c r="K739" s="274"/>
      <c r="L739" s="273" t="str">
        <f t="shared" si="52"/>
        <v/>
      </c>
      <c r="M739" s="274" t="e">
        <f t="shared" si="53"/>
        <v>#N/A</v>
      </c>
      <c r="N739" s="261" t="str">
        <f t="shared" si="54"/>
        <v/>
      </c>
    </row>
    <row r="740" spans="1:14">
      <c r="A740" s="271"/>
      <c r="B740" s="267" t="e">
        <f>VLOOKUP(A740,Adr!A:B,2,FALSE())</f>
        <v>#N/A</v>
      </c>
      <c r="C740" s="277"/>
      <c r="D740" s="285"/>
      <c r="E740" s="270"/>
      <c r="F740" s="279"/>
      <c r="G740" s="277"/>
      <c r="H740" s="277"/>
      <c r="I740" s="272"/>
      <c r="J740" s="273"/>
      <c r="K740" s="274"/>
      <c r="L740" s="273" t="str">
        <f t="shared" si="52"/>
        <v/>
      </c>
      <c r="M740" s="274" t="e">
        <f t="shared" si="53"/>
        <v>#N/A</v>
      </c>
      <c r="N740" s="261" t="str">
        <f t="shared" si="54"/>
        <v/>
      </c>
    </row>
    <row r="741" spans="1:14">
      <c r="A741" s="271"/>
      <c r="B741" s="267" t="e">
        <f>VLOOKUP(A741,Adr!A:B,2,FALSE())</f>
        <v>#N/A</v>
      </c>
      <c r="C741" s="268"/>
      <c r="D741" s="286"/>
      <c r="E741" s="270"/>
      <c r="F741" s="271"/>
      <c r="G741" s="268"/>
      <c r="H741" s="268"/>
      <c r="I741" s="272"/>
      <c r="J741" s="273"/>
      <c r="K741" s="274"/>
      <c r="L741" s="273" t="str">
        <f t="shared" si="52"/>
        <v/>
      </c>
      <c r="M741" s="274" t="e">
        <f t="shared" si="53"/>
        <v>#N/A</v>
      </c>
      <c r="N741" s="261" t="str">
        <f t="shared" si="54"/>
        <v/>
      </c>
    </row>
    <row r="742" spans="1:14">
      <c r="A742" s="271"/>
      <c r="B742" s="267" t="e">
        <f>VLOOKUP(A742,Adr!A:B,2,FALSE())</f>
        <v>#N/A</v>
      </c>
      <c r="C742" s="280"/>
      <c r="D742" s="288"/>
      <c r="E742" s="270"/>
      <c r="F742" s="271"/>
      <c r="G742" s="268"/>
      <c r="H742" s="268"/>
      <c r="I742" s="273"/>
      <c r="J742" s="273"/>
      <c r="K742" s="274"/>
      <c r="L742" s="273" t="str">
        <f t="shared" si="52"/>
        <v/>
      </c>
      <c r="M742" s="274" t="e">
        <f t="shared" si="53"/>
        <v>#N/A</v>
      </c>
      <c r="N742" s="261" t="str">
        <f t="shared" si="54"/>
        <v/>
      </c>
    </row>
    <row r="743" spans="1:14">
      <c r="A743" s="271"/>
      <c r="B743" s="267" t="e">
        <f>VLOOKUP(A743,Adr!A:B,2,FALSE())</f>
        <v>#N/A</v>
      </c>
      <c r="C743" s="280"/>
      <c r="D743" s="288"/>
      <c r="E743" s="270"/>
      <c r="F743" s="271"/>
      <c r="G743" s="268"/>
      <c r="H743" s="268"/>
      <c r="I743" s="273"/>
      <c r="J743" s="273"/>
      <c r="K743" s="274"/>
      <c r="L743" s="273" t="str">
        <f t="shared" si="52"/>
        <v/>
      </c>
      <c r="M743" s="274" t="e">
        <f t="shared" si="53"/>
        <v>#N/A</v>
      </c>
      <c r="N743" s="261" t="str">
        <f t="shared" si="54"/>
        <v/>
      </c>
    </row>
    <row r="744" spans="1:14">
      <c r="A744" s="279"/>
      <c r="B744" s="267" t="e">
        <f>VLOOKUP(A744,Adr!A:B,2,FALSE())</f>
        <v>#N/A</v>
      </c>
      <c r="C744" s="277"/>
      <c r="D744" s="285"/>
      <c r="E744" s="270"/>
      <c r="F744" s="279"/>
      <c r="G744" s="277"/>
      <c r="H744" s="277"/>
      <c r="I744" s="272"/>
      <c r="J744" s="273"/>
      <c r="K744" s="274"/>
      <c r="L744" s="273" t="str">
        <f t="shared" si="52"/>
        <v/>
      </c>
      <c r="M744" s="274" t="e">
        <f t="shared" si="53"/>
        <v>#N/A</v>
      </c>
      <c r="N744" s="261" t="str">
        <f t="shared" si="54"/>
        <v/>
      </c>
    </row>
    <row r="745" spans="1:14">
      <c r="A745" s="275"/>
      <c r="B745" s="267" t="e">
        <f>VLOOKUP(A745,Adr!A:B,2,FALSE())</f>
        <v>#N/A</v>
      </c>
      <c r="C745" s="268"/>
      <c r="D745" s="286"/>
      <c r="E745" s="270"/>
      <c r="F745" s="271"/>
      <c r="G745" s="268"/>
      <c r="H745" s="268"/>
      <c r="I745" s="272"/>
      <c r="J745" s="273"/>
      <c r="K745" s="274"/>
      <c r="L745" s="273" t="str">
        <f t="shared" si="52"/>
        <v/>
      </c>
      <c r="M745" s="274" t="e">
        <f t="shared" si="53"/>
        <v>#N/A</v>
      </c>
      <c r="N745" s="261" t="str">
        <f t="shared" si="54"/>
        <v/>
      </c>
    </row>
    <row r="746" spans="1:14">
      <c r="A746" s="271"/>
      <c r="B746" s="267" t="e">
        <f>VLOOKUP(A746,Adr!A:B,2,FALSE())</f>
        <v>#N/A</v>
      </c>
      <c r="C746" s="282"/>
      <c r="D746" s="286"/>
      <c r="E746" s="270"/>
      <c r="F746" s="271"/>
      <c r="G746" s="268"/>
      <c r="H746" s="268"/>
      <c r="I746" s="272"/>
      <c r="J746" s="273"/>
      <c r="K746" s="274"/>
      <c r="L746" s="273" t="str">
        <f t="shared" si="52"/>
        <v/>
      </c>
      <c r="M746" s="274" t="e">
        <f t="shared" si="53"/>
        <v>#N/A</v>
      </c>
      <c r="N746" s="261" t="str">
        <f t="shared" si="54"/>
        <v/>
      </c>
    </row>
    <row r="747" spans="1:14">
      <c r="A747" s="238"/>
      <c r="B747" s="267" t="e">
        <f>VLOOKUP(A747,Adr!A:B,2,FALSE())</f>
        <v>#N/A</v>
      </c>
      <c r="C747" s="268"/>
      <c r="D747" s="286"/>
      <c r="E747" s="270"/>
      <c r="F747" s="271"/>
      <c r="G747" s="268"/>
      <c r="H747" s="268"/>
      <c r="I747" s="272"/>
      <c r="J747" s="273"/>
      <c r="K747" s="274"/>
      <c r="L747" s="273" t="str">
        <f t="shared" si="52"/>
        <v/>
      </c>
      <c r="M747" s="274" t="e">
        <f t="shared" si="53"/>
        <v>#N/A</v>
      </c>
      <c r="N747" s="261" t="str">
        <f t="shared" si="54"/>
        <v/>
      </c>
    </row>
    <row r="748" spans="1:14">
      <c r="A748" s="238"/>
      <c r="B748" s="267" t="e">
        <f>VLOOKUP(A748,Adr!A:B,2,FALSE())</f>
        <v>#N/A</v>
      </c>
      <c r="C748" s="268"/>
      <c r="D748" s="286"/>
      <c r="E748" s="270"/>
      <c r="F748" s="271"/>
      <c r="G748" s="268"/>
      <c r="H748" s="268"/>
      <c r="I748" s="272"/>
      <c r="J748" s="273"/>
      <c r="K748" s="274"/>
      <c r="L748" s="273" t="str">
        <f t="shared" si="52"/>
        <v/>
      </c>
      <c r="M748" s="274" t="e">
        <f t="shared" si="53"/>
        <v>#N/A</v>
      </c>
      <c r="N748" s="261" t="str">
        <f t="shared" si="54"/>
        <v/>
      </c>
    </row>
    <row r="749" spans="1:14">
      <c r="A749" s="279"/>
      <c r="B749" s="267" t="e">
        <f>VLOOKUP(A749,Adr!A:B,2,FALSE())</f>
        <v>#N/A</v>
      </c>
      <c r="C749" s="277"/>
      <c r="D749" s="285"/>
      <c r="E749" s="270"/>
      <c r="F749" s="279"/>
      <c r="G749" s="277"/>
      <c r="H749" s="277"/>
      <c r="I749" s="272"/>
      <c r="J749" s="273"/>
      <c r="K749" s="274"/>
      <c r="L749" s="273" t="str">
        <f t="shared" si="52"/>
        <v/>
      </c>
      <c r="M749" s="274" t="e">
        <f t="shared" si="53"/>
        <v>#N/A</v>
      </c>
      <c r="N749" s="261" t="str">
        <f t="shared" si="54"/>
        <v/>
      </c>
    </row>
    <row r="750" spans="1:14">
      <c r="A750" s="271"/>
      <c r="B750" s="267" t="e">
        <f>VLOOKUP(A750,Adr!A:B,2,FALSE())</f>
        <v>#N/A</v>
      </c>
      <c r="C750" s="282"/>
      <c r="D750" s="286"/>
      <c r="E750" s="270"/>
      <c r="F750" s="279"/>
      <c r="G750" s="277"/>
      <c r="H750" s="277"/>
      <c r="I750" s="273"/>
      <c r="J750" s="273"/>
      <c r="K750" s="274"/>
      <c r="L750" s="273" t="str">
        <f t="shared" si="52"/>
        <v/>
      </c>
      <c r="M750" s="274" t="e">
        <f t="shared" si="53"/>
        <v>#N/A</v>
      </c>
      <c r="N750" s="261" t="str">
        <f t="shared" si="54"/>
        <v/>
      </c>
    </row>
    <row r="751" spans="1:14">
      <c r="A751" s="271"/>
      <c r="B751" s="267" t="e">
        <f>VLOOKUP(A751,Adr!A:B,2,FALSE())</f>
        <v>#N/A</v>
      </c>
      <c r="C751" s="282"/>
      <c r="D751" s="286"/>
      <c r="E751" s="270"/>
      <c r="F751" s="279"/>
      <c r="G751" s="277"/>
      <c r="H751" s="277"/>
      <c r="I751" s="273"/>
      <c r="J751" s="273"/>
      <c r="K751" s="274"/>
      <c r="L751" s="273" t="str">
        <f t="shared" si="52"/>
        <v/>
      </c>
      <c r="M751" s="274" t="e">
        <f t="shared" si="53"/>
        <v>#N/A</v>
      </c>
      <c r="N751" s="261" t="str">
        <f t="shared" si="54"/>
        <v/>
      </c>
    </row>
    <row r="752" spans="1:14">
      <c r="A752" s="271"/>
      <c r="B752" s="267" t="e">
        <f>VLOOKUP(A752,Adr!A:B,2,FALSE())</f>
        <v>#N/A</v>
      </c>
      <c r="C752" s="268"/>
      <c r="D752" s="286"/>
      <c r="E752" s="270"/>
      <c r="F752" s="271"/>
      <c r="G752" s="268"/>
      <c r="H752" s="268"/>
      <c r="I752" s="272"/>
      <c r="J752" s="273"/>
      <c r="K752" s="274"/>
      <c r="L752" s="273" t="str">
        <f t="shared" si="52"/>
        <v/>
      </c>
      <c r="M752" s="274" t="e">
        <f t="shared" si="53"/>
        <v>#N/A</v>
      </c>
      <c r="N752" s="261" t="str">
        <f t="shared" si="54"/>
        <v/>
      </c>
    </row>
    <row r="753" spans="1:14">
      <c r="A753" s="271"/>
      <c r="B753" s="267" t="e">
        <f>VLOOKUP(A753,Adr!A:B,2,FALSE())</f>
        <v>#N/A</v>
      </c>
      <c r="C753" s="277"/>
      <c r="D753" s="285"/>
      <c r="E753" s="270"/>
      <c r="F753" s="279"/>
      <c r="G753" s="277"/>
      <c r="H753" s="277"/>
      <c r="I753" s="272"/>
      <c r="J753" s="273"/>
      <c r="K753" s="274"/>
      <c r="L753" s="273" t="str">
        <f t="shared" si="52"/>
        <v/>
      </c>
      <c r="M753" s="274" t="e">
        <f t="shared" si="53"/>
        <v>#N/A</v>
      </c>
      <c r="N753" s="261" t="str">
        <f t="shared" si="54"/>
        <v/>
      </c>
    </row>
    <row r="754" spans="1:14">
      <c r="A754" s="271"/>
      <c r="B754" s="267" t="e">
        <f>VLOOKUP(A754,Adr!A:B,2,FALSE())</f>
        <v>#N/A</v>
      </c>
      <c r="C754" s="277"/>
      <c r="D754" s="285"/>
      <c r="E754" s="270"/>
      <c r="F754" s="279"/>
      <c r="G754" s="277"/>
      <c r="H754" s="277"/>
      <c r="I754" s="272"/>
      <c r="J754" s="273"/>
      <c r="K754" s="274"/>
      <c r="L754" s="273" t="str">
        <f t="shared" si="52"/>
        <v/>
      </c>
      <c r="M754" s="274" t="e">
        <f t="shared" si="53"/>
        <v>#N/A</v>
      </c>
      <c r="N754" s="261" t="str">
        <f t="shared" si="54"/>
        <v/>
      </c>
    </row>
    <row r="755" spans="1:14">
      <c r="A755" s="271"/>
      <c r="B755" s="267" t="e">
        <f>VLOOKUP(A755,Adr!A:B,2,FALSE())</f>
        <v>#N/A</v>
      </c>
      <c r="C755" s="282"/>
      <c r="D755" s="286"/>
      <c r="E755" s="270"/>
      <c r="F755" s="279"/>
      <c r="G755" s="277"/>
      <c r="H755" s="277"/>
      <c r="I755" s="273"/>
      <c r="J755" s="273"/>
      <c r="K755" s="274"/>
      <c r="L755" s="273" t="str">
        <f t="shared" si="52"/>
        <v/>
      </c>
      <c r="M755" s="274" t="e">
        <f t="shared" si="53"/>
        <v>#N/A</v>
      </c>
      <c r="N755" s="261" t="str">
        <f t="shared" si="54"/>
        <v/>
      </c>
    </row>
    <row r="756" spans="1:14">
      <c r="A756" s="279"/>
      <c r="B756" s="267" t="e">
        <f>VLOOKUP(A756,Adr!A:B,2,FALSE())</f>
        <v>#N/A</v>
      </c>
      <c r="C756" s="277"/>
      <c r="D756" s="285"/>
      <c r="E756" s="276"/>
      <c r="F756" s="279"/>
      <c r="G756" s="277"/>
      <c r="H756" s="277"/>
      <c r="I756" s="272"/>
      <c r="J756" s="273"/>
      <c r="K756" s="274"/>
      <c r="L756" s="273" t="str">
        <f t="shared" si="52"/>
        <v/>
      </c>
      <c r="M756" s="274" t="e">
        <f t="shared" si="53"/>
        <v>#N/A</v>
      </c>
      <c r="N756" s="261" t="str">
        <f t="shared" si="54"/>
        <v/>
      </c>
    </row>
    <row r="757" spans="1:14">
      <c r="A757" s="279"/>
      <c r="B757" s="267" t="e">
        <f>VLOOKUP(A757,Adr!A:B,2,FALSE())</f>
        <v>#N/A</v>
      </c>
      <c r="C757" s="277"/>
      <c r="D757" s="285"/>
      <c r="E757" s="276"/>
      <c r="F757" s="279"/>
      <c r="G757" s="277"/>
      <c r="H757" s="277"/>
      <c r="I757" s="272"/>
      <c r="J757" s="273"/>
      <c r="K757" s="274"/>
      <c r="L757" s="273" t="str">
        <f t="shared" si="52"/>
        <v/>
      </c>
      <c r="M757" s="274" t="e">
        <f t="shared" si="53"/>
        <v>#N/A</v>
      </c>
      <c r="N757" s="261" t="str">
        <f t="shared" si="54"/>
        <v/>
      </c>
    </row>
    <row r="758" spans="1:14">
      <c r="A758" s="279"/>
      <c r="B758" s="267" t="e">
        <f>VLOOKUP(A758,Adr!A:B,2,FALSE())</f>
        <v>#N/A</v>
      </c>
      <c r="C758" s="277"/>
      <c r="D758" s="285"/>
      <c r="E758" s="276"/>
      <c r="F758" s="279"/>
      <c r="G758" s="277"/>
      <c r="H758" s="277"/>
      <c r="I758" s="272"/>
      <c r="J758" s="273"/>
      <c r="K758" s="274"/>
      <c r="L758" s="273" t="str">
        <f t="shared" si="52"/>
        <v/>
      </c>
      <c r="M758" s="274" t="e">
        <f t="shared" si="53"/>
        <v>#N/A</v>
      </c>
      <c r="N758" s="261" t="str">
        <f t="shared" si="54"/>
        <v/>
      </c>
    </row>
    <row r="759" spans="1:14">
      <c r="A759" s="279"/>
      <c r="B759" s="267" t="e">
        <f>VLOOKUP(A759,Adr!A:B,2,FALSE())</f>
        <v>#N/A</v>
      </c>
      <c r="C759" s="277"/>
      <c r="D759" s="285"/>
      <c r="E759" s="276"/>
      <c r="F759" s="279"/>
      <c r="G759" s="277"/>
      <c r="H759" s="277"/>
      <c r="I759" s="272"/>
      <c r="J759" s="273"/>
      <c r="K759" s="274"/>
      <c r="L759" s="273" t="str">
        <f t="shared" si="52"/>
        <v/>
      </c>
      <c r="M759" s="274" t="e">
        <f t="shared" si="53"/>
        <v>#N/A</v>
      </c>
      <c r="N759" s="261" t="str">
        <f t="shared" si="54"/>
        <v/>
      </c>
    </row>
    <row r="760" spans="1:14">
      <c r="A760" s="279"/>
      <c r="B760" s="267" t="e">
        <f>VLOOKUP(A760,Adr!A:B,2,FALSE())</f>
        <v>#N/A</v>
      </c>
      <c r="C760" s="277"/>
      <c r="D760" s="285"/>
      <c r="E760" s="276"/>
      <c r="F760" s="279"/>
      <c r="G760" s="277"/>
      <c r="H760" s="277"/>
      <c r="I760" s="272"/>
      <c r="J760" s="273"/>
      <c r="K760" s="274"/>
      <c r="L760" s="273" t="str">
        <f t="shared" si="52"/>
        <v/>
      </c>
      <c r="M760" s="274" t="e">
        <f t="shared" si="53"/>
        <v>#N/A</v>
      </c>
      <c r="N760" s="261" t="str">
        <f t="shared" si="54"/>
        <v/>
      </c>
    </row>
    <row r="761" spans="1:14">
      <c r="A761" s="279"/>
      <c r="B761" s="267" t="e">
        <f>VLOOKUP(A761,Adr!A:B,2,FALSE())</f>
        <v>#N/A</v>
      </c>
      <c r="C761" s="277"/>
      <c r="D761" s="285"/>
      <c r="E761" s="276"/>
      <c r="F761" s="279"/>
      <c r="G761" s="277"/>
      <c r="H761" s="277"/>
      <c r="I761" s="272"/>
      <c r="J761" s="273"/>
      <c r="K761" s="274"/>
      <c r="L761" s="273" t="str">
        <f t="shared" si="52"/>
        <v/>
      </c>
      <c r="M761" s="274" t="e">
        <f t="shared" si="53"/>
        <v>#N/A</v>
      </c>
      <c r="N761" s="261" t="str">
        <f t="shared" si="54"/>
        <v/>
      </c>
    </row>
    <row r="762" spans="1:14">
      <c r="A762" s="279"/>
      <c r="B762" s="267" t="e">
        <f>VLOOKUP(A762,Adr!A:B,2,FALSE())</f>
        <v>#N/A</v>
      </c>
      <c r="C762" s="277"/>
      <c r="D762" s="285"/>
      <c r="E762" s="276"/>
      <c r="F762" s="279"/>
      <c r="G762" s="277"/>
      <c r="H762" s="277"/>
      <c r="I762" s="272"/>
      <c r="J762" s="273"/>
      <c r="K762" s="274"/>
      <c r="L762" s="273" t="str">
        <f t="shared" si="52"/>
        <v/>
      </c>
      <c r="M762" s="274" t="e">
        <f t="shared" si="53"/>
        <v>#N/A</v>
      </c>
      <c r="N762" s="261" t="str">
        <f t="shared" si="54"/>
        <v/>
      </c>
    </row>
    <row r="763" spans="1:14">
      <c r="A763" s="279"/>
      <c r="B763" s="267" t="e">
        <f>VLOOKUP(A763,Adr!A:B,2,FALSE())</f>
        <v>#N/A</v>
      </c>
      <c r="C763" s="277"/>
      <c r="D763" s="285"/>
      <c r="E763" s="276"/>
      <c r="F763" s="279"/>
      <c r="G763" s="277"/>
      <c r="H763" s="277"/>
      <c r="I763" s="272"/>
      <c r="J763" s="273"/>
      <c r="K763" s="274"/>
      <c r="L763" s="273" t="str">
        <f t="shared" si="52"/>
        <v/>
      </c>
      <c r="M763" s="274" t="e">
        <f t="shared" si="53"/>
        <v>#N/A</v>
      </c>
      <c r="N763" s="261" t="str">
        <f t="shared" si="54"/>
        <v/>
      </c>
    </row>
    <row r="764" spans="1:14">
      <c r="A764" s="279"/>
      <c r="B764" s="267" t="e">
        <f>VLOOKUP(A764,Adr!A:B,2,FALSE())</f>
        <v>#N/A</v>
      </c>
      <c r="C764" s="277"/>
      <c r="D764" s="285"/>
      <c r="E764" s="276"/>
      <c r="F764" s="279"/>
      <c r="G764" s="277"/>
      <c r="H764" s="277"/>
      <c r="I764" s="272"/>
      <c r="J764" s="273"/>
      <c r="K764" s="274"/>
      <c r="L764" s="273" t="str">
        <f t="shared" si="52"/>
        <v/>
      </c>
      <c r="M764" s="274" t="e">
        <f t="shared" si="53"/>
        <v>#N/A</v>
      </c>
      <c r="N764" s="261" t="str">
        <f t="shared" si="54"/>
        <v/>
      </c>
    </row>
    <row r="765" spans="1:14">
      <c r="A765" s="279"/>
      <c r="B765" s="267" t="e">
        <f>VLOOKUP(A765,Adr!A:B,2,FALSE())</f>
        <v>#N/A</v>
      </c>
      <c r="C765" s="277"/>
      <c r="D765" s="285"/>
      <c r="E765" s="276"/>
      <c r="F765" s="279"/>
      <c r="G765" s="277"/>
      <c r="H765" s="277"/>
      <c r="I765" s="272"/>
      <c r="J765" s="273"/>
      <c r="K765" s="274"/>
      <c r="L765" s="273" t="str">
        <f t="shared" si="52"/>
        <v/>
      </c>
      <c r="M765" s="274" t="e">
        <f t="shared" si="53"/>
        <v>#N/A</v>
      </c>
      <c r="N765" s="261" t="str">
        <f t="shared" si="54"/>
        <v/>
      </c>
    </row>
    <row r="766" spans="1:14">
      <c r="A766" s="279"/>
      <c r="B766" s="267" t="e">
        <f>VLOOKUP(A766,Adr!A:B,2,FALSE())</f>
        <v>#N/A</v>
      </c>
      <c r="C766" s="277"/>
      <c r="D766" s="285"/>
      <c r="E766" s="276"/>
      <c r="F766" s="279"/>
      <c r="G766" s="277"/>
      <c r="H766" s="277"/>
      <c r="I766" s="272"/>
      <c r="J766" s="273"/>
      <c r="K766" s="274"/>
      <c r="L766" s="273" t="str">
        <f t="shared" si="52"/>
        <v/>
      </c>
      <c r="M766" s="274" t="e">
        <f t="shared" si="53"/>
        <v>#N/A</v>
      </c>
      <c r="N766" s="261" t="str">
        <f t="shared" si="54"/>
        <v/>
      </c>
    </row>
    <row r="767" spans="1:14">
      <c r="A767" s="279"/>
      <c r="B767" s="267" t="e">
        <f>VLOOKUP(A767,Adr!A:B,2,FALSE())</f>
        <v>#N/A</v>
      </c>
      <c r="C767" s="277"/>
      <c r="D767" s="285"/>
      <c r="E767" s="276"/>
      <c r="F767" s="279"/>
      <c r="G767" s="277"/>
      <c r="H767" s="277"/>
      <c r="I767" s="272"/>
      <c r="J767" s="273"/>
      <c r="K767" s="274"/>
      <c r="L767" s="273" t="str">
        <f t="shared" si="52"/>
        <v/>
      </c>
      <c r="M767" s="274" t="e">
        <f t="shared" si="53"/>
        <v>#N/A</v>
      </c>
      <c r="N767" s="261" t="str">
        <f t="shared" si="54"/>
        <v/>
      </c>
    </row>
    <row r="768" spans="1:14">
      <c r="A768" s="279"/>
      <c r="B768" s="267" t="e">
        <f>VLOOKUP(A768,Adr!A:B,2,FALSE())</f>
        <v>#N/A</v>
      </c>
      <c r="C768" s="277"/>
      <c r="D768" s="285"/>
      <c r="E768" s="276"/>
      <c r="F768" s="279"/>
      <c r="G768" s="277"/>
      <c r="H768" s="277"/>
      <c r="I768" s="272"/>
      <c r="J768" s="273"/>
      <c r="K768" s="274"/>
      <c r="L768" s="273" t="str">
        <f t="shared" si="52"/>
        <v/>
      </c>
      <c r="M768" s="274" t="e">
        <f t="shared" si="53"/>
        <v>#N/A</v>
      </c>
      <c r="N768" s="261" t="str">
        <f t="shared" si="54"/>
        <v/>
      </c>
    </row>
    <row r="769" spans="1:14">
      <c r="A769" s="279"/>
      <c r="B769" s="267" t="e">
        <f>VLOOKUP(A769,Adr!A:B,2,FALSE())</f>
        <v>#N/A</v>
      </c>
      <c r="C769" s="277"/>
      <c r="D769" s="285"/>
      <c r="E769" s="276"/>
      <c r="F769" s="279"/>
      <c r="G769" s="277"/>
      <c r="H769" s="277"/>
      <c r="I769" s="272"/>
      <c r="J769" s="273"/>
      <c r="K769" s="274"/>
      <c r="L769" s="273" t="str">
        <f t="shared" si="52"/>
        <v/>
      </c>
      <c r="M769" s="274" t="e">
        <f t="shared" si="53"/>
        <v>#N/A</v>
      </c>
      <c r="N769" s="261" t="str">
        <f t="shared" si="54"/>
        <v/>
      </c>
    </row>
    <row r="770" spans="1:14">
      <c r="A770" s="279"/>
      <c r="B770" s="267" t="e">
        <f>VLOOKUP(A770,Adr!A:B,2,FALSE())</f>
        <v>#N/A</v>
      </c>
      <c r="C770" s="277"/>
      <c r="D770" s="285"/>
      <c r="E770" s="276"/>
      <c r="F770" s="279"/>
      <c r="G770" s="277"/>
      <c r="H770" s="277"/>
      <c r="I770" s="272"/>
      <c r="J770" s="273"/>
      <c r="K770" s="274"/>
      <c r="L770" s="273" t="str">
        <f t="shared" ref="L770:L790" si="55">A770&amp;G770&amp;H770</f>
        <v/>
      </c>
      <c r="M770" s="274" t="e">
        <f t="shared" ref="M770:M790" si="56">B770&amp;F770&amp;H770&amp;C770</f>
        <v>#N/A</v>
      </c>
      <c r="N770" s="261" t="str">
        <f t="shared" si="54"/>
        <v/>
      </c>
    </row>
    <row r="771" spans="1:14">
      <c r="A771" s="279"/>
      <c r="B771" s="267" t="e">
        <f>VLOOKUP(A771,Adr!A:B,2,FALSE())</f>
        <v>#N/A</v>
      </c>
      <c r="C771" s="277"/>
      <c r="D771" s="285"/>
      <c r="E771" s="276"/>
      <c r="F771" s="279"/>
      <c r="G771" s="277"/>
      <c r="H771" s="277"/>
      <c r="I771" s="272"/>
      <c r="J771" s="273"/>
      <c r="K771" s="274"/>
      <c r="L771" s="273" t="str">
        <f t="shared" si="55"/>
        <v/>
      </c>
      <c r="M771" s="274" t="e">
        <f t="shared" si="56"/>
        <v>#N/A</v>
      </c>
      <c r="N771" s="261" t="str">
        <f t="shared" si="54"/>
        <v/>
      </c>
    </row>
    <row r="772" spans="1:14">
      <c r="A772" s="279"/>
      <c r="B772" s="267" t="e">
        <f>VLOOKUP(A772,Adr!A:B,2,FALSE())</f>
        <v>#N/A</v>
      </c>
      <c r="C772" s="277"/>
      <c r="D772" s="285"/>
      <c r="E772" s="276"/>
      <c r="F772" s="279"/>
      <c r="G772" s="277"/>
      <c r="H772" s="277"/>
      <c r="I772" s="272"/>
      <c r="J772" s="273"/>
      <c r="K772" s="274"/>
      <c r="L772" s="273" t="str">
        <f t="shared" si="55"/>
        <v/>
      </c>
      <c r="M772" s="274" t="e">
        <f t="shared" si="56"/>
        <v>#N/A</v>
      </c>
      <c r="N772" s="261" t="str">
        <f t="shared" si="54"/>
        <v/>
      </c>
    </row>
    <row r="773" spans="1:14">
      <c r="A773" s="279"/>
      <c r="B773" s="267" t="e">
        <f>VLOOKUP(A773,Adr!A:B,2,FALSE())</f>
        <v>#N/A</v>
      </c>
      <c r="C773" s="277"/>
      <c r="D773" s="285"/>
      <c r="E773" s="276"/>
      <c r="F773" s="279"/>
      <c r="G773" s="277"/>
      <c r="H773" s="277"/>
      <c r="I773" s="272"/>
      <c r="J773" s="273"/>
      <c r="K773" s="274"/>
      <c r="L773" s="273" t="str">
        <f t="shared" si="55"/>
        <v/>
      </c>
      <c r="M773" s="274" t="e">
        <f t="shared" si="56"/>
        <v>#N/A</v>
      </c>
      <c r="N773" s="261" t="str">
        <f t="shared" si="54"/>
        <v/>
      </c>
    </row>
    <row r="774" spans="1:14">
      <c r="A774" s="279"/>
      <c r="B774" s="267" t="e">
        <f>VLOOKUP(A774,Adr!A:B,2,FALSE())</f>
        <v>#N/A</v>
      </c>
      <c r="C774" s="277"/>
      <c r="D774" s="285"/>
      <c r="E774" s="276"/>
      <c r="F774" s="279"/>
      <c r="G774" s="277"/>
      <c r="H774" s="277"/>
      <c r="I774" s="272"/>
      <c r="J774" s="273"/>
      <c r="K774" s="274"/>
      <c r="L774" s="273" t="str">
        <f t="shared" si="55"/>
        <v/>
      </c>
      <c r="M774" s="274" t="e">
        <f t="shared" si="56"/>
        <v>#N/A</v>
      </c>
      <c r="N774" s="261" t="str">
        <f t="shared" si="54"/>
        <v/>
      </c>
    </row>
    <row r="775" spans="1:14">
      <c r="A775" s="279"/>
      <c r="B775" s="267" t="e">
        <f>VLOOKUP(A775,Adr!A:B,2,FALSE())</f>
        <v>#N/A</v>
      </c>
      <c r="C775" s="277"/>
      <c r="D775" s="285"/>
      <c r="E775" s="276"/>
      <c r="F775" s="279"/>
      <c r="G775" s="277"/>
      <c r="H775" s="277"/>
      <c r="I775" s="272"/>
      <c r="J775" s="273"/>
      <c r="K775" s="274"/>
      <c r="L775" s="273" t="str">
        <f t="shared" si="55"/>
        <v/>
      </c>
      <c r="M775" s="274" t="e">
        <f t="shared" si="56"/>
        <v>#N/A</v>
      </c>
      <c r="N775" s="261" t="str">
        <f t="shared" si="54"/>
        <v/>
      </c>
    </row>
    <row r="776" spans="1:14">
      <c r="A776" s="279"/>
      <c r="B776" s="267" t="e">
        <f>VLOOKUP(A776,Adr!A:B,2,FALSE())</f>
        <v>#N/A</v>
      </c>
      <c r="C776" s="277"/>
      <c r="D776" s="285"/>
      <c r="E776" s="276"/>
      <c r="F776" s="279"/>
      <c r="G776" s="277"/>
      <c r="H776" s="277"/>
      <c r="I776" s="272"/>
      <c r="J776" s="273"/>
      <c r="K776" s="274"/>
      <c r="L776" s="273" t="str">
        <f t="shared" si="55"/>
        <v/>
      </c>
      <c r="M776" s="274" t="e">
        <f t="shared" si="56"/>
        <v>#N/A</v>
      </c>
      <c r="N776" s="261" t="str">
        <f t="shared" si="54"/>
        <v/>
      </c>
    </row>
    <row r="777" spans="1:14">
      <c r="A777" s="279"/>
      <c r="B777" s="267" t="e">
        <f>VLOOKUP(A777,Adr!A:B,2,FALSE())</f>
        <v>#N/A</v>
      </c>
      <c r="C777" s="277"/>
      <c r="D777" s="285"/>
      <c r="E777" s="276"/>
      <c r="F777" s="279"/>
      <c r="G777" s="277"/>
      <c r="H777" s="277"/>
      <c r="I777" s="272"/>
      <c r="J777" s="273"/>
      <c r="K777" s="274"/>
      <c r="L777" s="273" t="str">
        <f t="shared" si="55"/>
        <v/>
      </c>
      <c r="M777" s="274" t="e">
        <f t="shared" si="56"/>
        <v>#N/A</v>
      </c>
      <c r="N777" s="261" t="str">
        <f t="shared" ref="N777:N790" si="57">+I777&amp;H777</f>
        <v/>
      </c>
    </row>
    <row r="778" spans="1:14">
      <c r="A778" s="279"/>
      <c r="B778" s="267" t="e">
        <f>VLOOKUP(A778,Adr!A:B,2,FALSE())</f>
        <v>#N/A</v>
      </c>
      <c r="C778" s="277"/>
      <c r="D778" s="285"/>
      <c r="E778" s="276"/>
      <c r="F778" s="279"/>
      <c r="G778" s="277"/>
      <c r="H778" s="277"/>
      <c r="I778" s="272"/>
      <c r="J778" s="273"/>
      <c r="K778" s="274"/>
      <c r="L778" s="273" t="str">
        <f t="shared" si="55"/>
        <v/>
      </c>
      <c r="M778" s="274" t="e">
        <f t="shared" si="56"/>
        <v>#N/A</v>
      </c>
      <c r="N778" s="261" t="str">
        <f t="shared" si="57"/>
        <v/>
      </c>
    </row>
    <row r="779" spans="1:14">
      <c r="A779" s="279"/>
      <c r="B779" s="267" t="e">
        <f>VLOOKUP(A779,Adr!A:B,2,FALSE())</f>
        <v>#N/A</v>
      </c>
      <c r="C779" s="277"/>
      <c r="D779" s="285"/>
      <c r="E779" s="276"/>
      <c r="F779" s="279"/>
      <c r="G779" s="277"/>
      <c r="H779" s="277"/>
      <c r="I779" s="272"/>
      <c r="J779" s="273"/>
      <c r="K779" s="274"/>
      <c r="L779" s="273" t="str">
        <f t="shared" si="55"/>
        <v/>
      </c>
      <c r="M779" s="274" t="e">
        <f t="shared" si="56"/>
        <v>#N/A</v>
      </c>
      <c r="N779" s="261" t="str">
        <f t="shared" si="57"/>
        <v/>
      </c>
    </row>
    <row r="780" spans="1:14">
      <c r="A780" s="271"/>
      <c r="B780" s="267" t="e">
        <f>VLOOKUP(A780,Adr!A:B,2,FALSE())</f>
        <v>#N/A</v>
      </c>
      <c r="C780" s="280"/>
      <c r="D780" s="288"/>
      <c r="E780" s="270"/>
      <c r="F780" s="271"/>
      <c r="G780" s="268"/>
      <c r="H780" s="268"/>
      <c r="I780" s="273"/>
      <c r="J780" s="273"/>
      <c r="K780" s="274"/>
      <c r="L780" s="273" t="str">
        <f t="shared" si="55"/>
        <v/>
      </c>
      <c r="M780" s="274" t="e">
        <f t="shared" si="56"/>
        <v>#N/A</v>
      </c>
      <c r="N780" s="261" t="str">
        <f t="shared" si="57"/>
        <v/>
      </c>
    </row>
    <row r="781" spans="1:14">
      <c r="A781" s="271"/>
      <c r="B781" s="267" t="e">
        <f>VLOOKUP(A781,Adr!A:B,2,FALSE())</f>
        <v>#N/A</v>
      </c>
      <c r="C781" s="280"/>
      <c r="D781" s="288"/>
      <c r="E781" s="270"/>
      <c r="F781" s="271"/>
      <c r="G781" s="268"/>
      <c r="H781" s="268"/>
      <c r="I781" s="273"/>
      <c r="J781" s="273"/>
      <c r="K781" s="274"/>
      <c r="L781" s="273" t="str">
        <f t="shared" si="55"/>
        <v/>
      </c>
      <c r="M781" s="274" t="e">
        <f t="shared" si="56"/>
        <v>#N/A</v>
      </c>
      <c r="N781" s="261" t="str">
        <f t="shared" si="57"/>
        <v/>
      </c>
    </row>
    <row r="782" spans="1:14">
      <c r="A782" s="271"/>
      <c r="B782" s="267" t="e">
        <f>VLOOKUP(A782,Adr!A:B,2,FALSE())</f>
        <v>#N/A</v>
      </c>
      <c r="C782" s="280"/>
      <c r="D782" s="288"/>
      <c r="E782" s="270"/>
      <c r="F782" s="271"/>
      <c r="G782" s="268"/>
      <c r="H782" s="268"/>
      <c r="I782" s="273"/>
      <c r="J782" s="273"/>
      <c r="K782" s="274"/>
      <c r="L782" s="273" t="str">
        <f t="shared" si="55"/>
        <v/>
      </c>
      <c r="M782" s="274" t="e">
        <f t="shared" si="56"/>
        <v>#N/A</v>
      </c>
      <c r="N782" s="261" t="str">
        <f t="shared" si="57"/>
        <v/>
      </c>
    </row>
    <row r="783" spans="1:14">
      <c r="A783" s="271"/>
      <c r="B783" s="267" t="e">
        <f>VLOOKUP(A783,Adr!A:B,2,FALSE())</f>
        <v>#N/A</v>
      </c>
      <c r="C783" s="280"/>
      <c r="D783" s="288"/>
      <c r="E783" s="270"/>
      <c r="F783" s="271"/>
      <c r="G783" s="268"/>
      <c r="H783" s="268"/>
      <c r="I783" s="273"/>
      <c r="J783" s="273"/>
      <c r="K783" s="274"/>
      <c r="L783" s="273" t="str">
        <f t="shared" si="55"/>
        <v/>
      </c>
      <c r="M783" s="274" t="e">
        <f t="shared" si="56"/>
        <v>#N/A</v>
      </c>
      <c r="N783" s="261" t="str">
        <f t="shared" si="57"/>
        <v/>
      </c>
    </row>
    <row r="784" spans="1:14">
      <c r="A784" s="279"/>
      <c r="B784" s="267" t="e">
        <f>VLOOKUP(A784,Adr!A:B,2,FALSE())</f>
        <v>#N/A</v>
      </c>
      <c r="C784" s="277"/>
      <c r="D784" s="285"/>
      <c r="E784" s="270"/>
      <c r="F784" s="279"/>
      <c r="G784" s="277"/>
      <c r="H784" s="277"/>
      <c r="I784" s="272"/>
      <c r="J784" s="273"/>
      <c r="K784" s="274"/>
      <c r="L784" s="273" t="str">
        <f t="shared" si="55"/>
        <v/>
      </c>
      <c r="M784" s="274" t="e">
        <f t="shared" si="56"/>
        <v>#N/A</v>
      </c>
      <c r="N784" s="261" t="str">
        <f t="shared" si="57"/>
        <v/>
      </c>
    </row>
    <row r="785" spans="1:14">
      <c r="A785" s="271"/>
      <c r="B785" s="267" t="e">
        <f>VLOOKUP(A785,Adr!A:B,2,FALSE())</f>
        <v>#N/A</v>
      </c>
      <c r="C785" s="282"/>
      <c r="D785" s="286"/>
      <c r="E785" s="270"/>
      <c r="F785" s="279"/>
      <c r="G785" s="277"/>
      <c r="H785" s="277"/>
      <c r="I785" s="273"/>
      <c r="J785" s="273"/>
      <c r="K785" s="274"/>
      <c r="L785" s="273" t="str">
        <f t="shared" si="55"/>
        <v/>
      </c>
      <c r="M785" s="274" t="e">
        <f t="shared" si="56"/>
        <v>#N/A</v>
      </c>
      <c r="N785" s="261" t="str">
        <f t="shared" si="57"/>
        <v/>
      </c>
    </row>
    <row r="786" spans="1:14">
      <c r="A786" s="271"/>
      <c r="B786" s="267" t="e">
        <f>VLOOKUP(A786,Adr!A:B,2,FALSE())</f>
        <v>#N/A</v>
      </c>
      <c r="C786" s="282"/>
      <c r="D786" s="286"/>
      <c r="E786" s="270"/>
      <c r="F786" s="279"/>
      <c r="G786" s="277"/>
      <c r="H786" s="277"/>
      <c r="I786" s="273"/>
      <c r="J786" s="273"/>
      <c r="K786" s="274"/>
      <c r="L786" s="273" t="str">
        <f t="shared" si="55"/>
        <v/>
      </c>
      <c r="M786" s="274" t="e">
        <f t="shared" si="56"/>
        <v>#N/A</v>
      </c>
      <c r="N786" s="261" t="str">
        <f t="shared" si="57"/>
        <v/>
      </c>
    </row>
    <row r="787" spans="1:14">
      <c r="A787" s="271"/>
      <c r="B787" s="267" t="e">
        <f>VLOOKUP(A787,Adr!A:B,2,FALSE())</f>
        <v>#N/A</v>
      </c>
      <c r="C787" s="277"/>
      <c r="D787" s="285"/>
      <c r="E787" s="270"/>
      <c r="F787" s="279"/>
      <c r="G787" s="277"/>
      <c r="H787" s="277"/>
      <c r="I787" s="272"/>
      <c r="J787" s="273"/>
      <c r="K787" s="274"/>
      <c r="L787" s="273" t="str">
        <f t="shared" si="55"/>
        <v/>
      </c>
      <c r="M787" s="274" t="e">
        <f t="shared" si="56"/>
        <v>#N/A</v>
      </c>
      <c r="N787" s="261" t="str">
        <f t="shared" si="57"/>
        <v/>
      </c>
    </row>
    <row r="788" spans="1:14">
      <c r="A788" s="271"/>
      <c r="B788" s="267" t="e">
        <f>VLOOKUP(A788,Adr!A:B,2,FALSE())</f>
        <v>#N/A</v>
      </c>
      <c r="C788" s="277"/>
      <c r="D788" s="285"/>
      <c r="E788" s="270"/>
      <c r="F788" s="279"/>
      <c r="G788" s="277"/>
      <c r="H788" s="277"/>
      <c r="I788" s="272"/>
      <c r="J788" s="273"/>
      <c r="K788" s="274"/>
      <c r="L788" s="273" t="str">
        <f t="shared" si="55"/>
        <v/>
      </c>
      <c r="M788" s="274" t="e">
        <f t="shared" si="56"/>
        <v>#N/A</v>
      </c>
      <c r="N788" s="261" t="str">
        <f t="shared" si="57"/>
        <v/>
      </c>
    </row>
    <row r="789" spans="1:14">
      <c r="A789" s="271"/>
      <c r="B789" s="267" t="e">
        <f>VLOOKUP(A789,Adr!A:B,2,FALSE())</f>
        <v>#N/A</v>
      </c>
      <c r="C789" s="277"/>
      <c r="D789" s="285"/>
      <c r="E789" s="270"/>
      <c r="F789" s="279"/>
      <c r="G789" s="277"/>
      <c r="H789" s="277"/>
      <c r="I789" s="272"/>
      <c r="J789" s="273"/>
      <c r="K789" s="274"/>
      <c r="L789" s="273" t="str">
        <f t="shared" si="55"/>
        <v/>
      </c>
      <c r="M789" s="274" t="e">
        <f t="shared" si="56"/>
        <v>#N/A</v>
      </c>
      <c r="N789" s="261" t="str">
        <f t="shared" si="57"/>
        <v/>
      </c>
    </row>
    <row r="790" spans="1:14">
      <c r="A790" s="279"/>
      <c r="B790" s="267" t="e">
        <f>VLOOKUP(A790,Adr!A:B,2,FALSE())</f>
        <v>#N/A</v>
      </c>
      <c r="C790" s="277"/>
      <c r="D790" s="285"/>
      <c r="E790" s="276"/>
      <c r="F790" s="279"/>
      <c r="G790" s="277"/>
      <c r="H790" s="277"/>
      <c r="I790" s="272"/>
      <c r="J790" s="273"/>
      <c r="K790" s="274"/>
      <c r="L790" s="273" t="str">
        <f t="shared" si="55"/>
        <v/>
      </c>
      <c r="M790" s="274" t="e">
        <f t="shared" si="56"/>
        <v>#N/A</v>
      </c>
      <c r="N790" s="261" t="str">
        <f t="shared" si="57"/>
        <v/>
      </c>
    </row>
    <row r="791" spans="1:14">
      <c r="C791" s="280"/>
      <c r="G791" s="277"/>
      <c r="H791" s="277"/>
    </row>
    <row r="792" spans="1:14">
      <c r="C792" s="280"/>
      <c r="G792" s="277"/>
      <c r="H792" s="277"/>
    </row>
    <row r="793" spans="1:14">
      <c r="G793" s="277"/>
      <c r="H793" s="277"/>
    </row>
    <row r="794" spans="1:14">
      <c r="G794" s="277"/>
      <c r="H794" s="277"/>
    </row>
    <row r="795" spans="1:14">
      <c r="G795" s="277"/>
      <c r="H795" s="277"/>
    </row>
    <row r="796" spans="1:14">
      <c r="G796" s="277"/>
      <c r="H796" s="277"/>
    </row>
  </sheetData>
  <sheetProtection sheet="1"/>
  <pageMargins left="0.7" right="0.7" top="0.75" bottom="0.75" header="0.511811023622047" footer="0.511811023622047"/>
  <pageSetup paperSize="9" orientation="portrait" horizontalDpi="300" verticalDpi="300"/>
  <legacyDrawing r:id="rId1"/>
</worksheet>
</file>

<file path=xl/worksheets/sheet8.xml><?xml version="1.0" encoding="utf-8"?>
<worksheet xmlns="http://schemas.openxmlformats.org/spreadsheetml/2006/main" xmlns:r="http://schemas.openxmlformats.org/officeDocument/2006/relationships">
  <dimension ref="A1:N98"/>
  <sheetViews>
    <sheetView zoomScaleNormal="100" workbookViewId="0">
      <pane ySplit="1" topLeftCell="A2" activePane="bottomLeft" state="frozen"/>
      <selection pane="bottomLeft" activeCell="F15" sqref="F15"/>
    </sheetView>
  </sheetViews>
  <sheetFormatPr defaultColWidth="8.5703125" defaultRowHeight="12.75"/>
  <cols>
    <col min="1" max="1" width="24.140625" customWidth="1"/>
    <col min="2" max="2" width="2.140625" customWidth="1"/>
    <col min="3" max="3" width="5" customWidth="1"/>
    <col min="4" max="4" width="14" customWidth="1"/>
    <col min="5" max="5" width="6.5703125" customWidth="1"/>
    <col min="7" max="7" width="41.5703125" customWidth="1"/>
    <col min="8" max="8" width="2" customWidth="1"/>
    <col min="9" max="9" width="6.5703125" customWidth="1"/>
    <col min="10" max="10" width="41.140625" customWidth="1"/>
  </cols>
  <sheetData>
    <row r="1" spans="1:14" s="290" customFormat="1">
      <c r="A1" s="289" t="s">
        <v>1274</v>
      </c>
      <c r="B1" s="289"/>
      <c r="C1" s="289" t="s">
        <v>372</v>
      </c>
      <c r="D1" s="289" t="s">
        <v>1676</v>
      </c>
      <c r="E1" s="289" t="s">
        <v>1677</v>
      </c>
      <c r="F1" s="289" t="s">
        <v>351</v>
      </c>
      <c r="G1" s="289" t="s">
        <v>1678</v>
      </c>
      <c r="H1" s="289"/>
      <c r="I1" s="289" t="s">
        <v>351</v>
      </c>
      <c r="J1" s="289" t="s">
        <v>1679</v>
      </c>
      <c r="K1" s="289"/>
      <c r="L1" s="289"/>
      <c r="M1" s="289"/>
      <c r="N1" s="289"/>
    </row>
    <row r="2" spans="1:14">
      <c r="A2" t="s">
        <v>1680</v>
      </c>
      <c r="C2" t="s">
        <v>375</v>
      </c>
      <c r="D2" t="s">
        <v>1681</v>
      </c>
      <c r="E2">
        <v>1</v>
      </c>
      <c r="F2" t="s">
        <v>355</v>
      </c>
      <c r="G2" t="s">
        <v>1682</v>
      </c>
      <c r="I2" t="s">
        <v>353</v>
      </c>
      <c r="J2" t="s">
        <v>1683</v>
      </c>
    </row>
    <row r="3" spans="1:14">
      <c r="A3" t="s">
        <v>1297</v>
      </c>
      <c r="C3" t="s">
        <v>377</v>
      </c>
      <c r="D3" t="s">
        <v>1684</v>
      </c>
      <c r="E3">
        <v>1</v>
      </c>
      <c r="F3" t="s">
        <v>355</v>
      </c>
      <c r="G3" t="s">
        <v>1682</v>
      </c>
      <c r="I3" t="s">
        <v>355</v>
      </c>
      <c r="J3" t="s">
        <v>356</v>
      </c>
    </row>
    <row r="4" spans="1:14">
      <c r="A4" t="s">
        <v>1437</v>
      </c>
      <c r="C4" t="s">
        <v>379</v>
      </c>
      <c r="D4" t="s">
        <v>1685</v>
      </c>
      <c r="E4">
        <v>1</v>
      </c>
      <c r="F4" t="s">
        <v>355</v>
      </c>
      <c r="G4" t="s">
        <v>1682</v>
      </c>
      <c r="I4" t="s">
        <v>357</v>
      </c>
      <c r="J4" t="s">
        <v>358</v>
      </c>
    </row>
    <row r="5" spans="1:14">
      <c r="A5" t="s">
        <v>1319</v>
      </c>
      <c r="C5" t="s">
        <v>381</v>
      </c>
      <c r="D5" t="s">
        <v>1686</v>
      </c>
      <c r="E5">
        <v>1</v>
      </c>
      <c r="F5" t="s">
        <v>355</v>
      </c>
      <c r="G5" t="s">
        <v>1682</v>
      </c>
      <c r="I5" t="s">
        <v>359</v>
      </c>
      <c r="J5" t="s">
        <v>360</v>
      </c>
    </row>
    <row r="6" spans="1:14">
      <c r="A6" t="s">
        <v>1687</v>
      </c>
      <c r="C6" t="s">
        <v>383</v>
      </c>
      <c r="D6" t="s">
        <v>1688</v>
      </c>
      <c r="E6">
        <v>1</v>
      </c>
      <c r="F6" t="s">
        <v>355</v>
      </c>
      <c r="G6" t="s">
        <v>1682</v>
      </c>
      <c r="I6" t="s">
        <v>361</v>
      </c>
      <c r="J6" t="s">
        <v>1689</v>
      </c>
    </row>
    <row r="7" spans="1:14">
      <c r="A7" t="s">
        <v>1690</v>
      </c>
      <c r="C7" t="s">
        <v>385</v>
      </c>
      <c r="D7" t="s">
        <v>1691</v>
      </c>
      <c r="E7">
        <v>2</v>
      </c>
      <c r="F7" t="s">
        <v>357</v>
      </c>
      <c r="G7" t="s">
        <v>1692</v>
      </c>
    </row>
    <row r="8" spans="1:14">
      <c r="A8" t="s">
        <v>1334</v>
      </c>
      <c r="C8" t="s">
        <v>387</v>
      </c>
      <c r="D8" t="s">
        <v>1693</v>
      </c>
      <c r="E8">
        <v>3</v>
      </c>
      <c r="F8" t="s">
        <v>357</v>
      </c>
      <c r="G8" t="s">
        <v>1694</v>
      </c>
    </row>
    <row r="9" spans="1:14">
      <c r="A9" t="s">
        <v>1695</v>
      </c>
      <c r="C9" t="s">
        <v>389</v>
      </c>
      <c r="D9" t="s">
        <v>1696</v>
      </c>
      <c r="E9">
        <v>3</v>
      </c>
      <c r="F9" t="s">
        <v>357</v>
      </c>
      <c r="G9" t="s">
        <v>1697</v>
      </c>
    </row>
    <row r="10" spans="1:14">
      <c r="A10" t="s">
        <v>1550</v>
      </c>
      <c r="C10" t="s">
        <v>391</v>
      </c>
      <c r="D10" t="s">
        <v>1698</v>
      </c>
      <c r="E10">
        <v>4</v>
      </c>
      <c r="F10" t="s">
        <v>357</v>
      </c>
      <c r="G10" t="s">
        <v>1699</v>
      </c>
    </row>
    <row r="11" spans="1:14">
      <c r="A11" t="s">
        <v>1553</v>
      </c>
      <c r="C11" t="s">
        <v>393</v>
      </c>
      <c r="D11" t="s">
        <v>1700</v>
      </c>
      <c r="E11">
        <v>4</v>
      </c>
      <c r="F11" t="s">
        <v>353</v>
      </c>
      <c r="G11" t="s">
        <v>1699</v>
      </c>
    </row>
    <row r="12" spans="1:14">
      <c r="A12" t="s">
        <v>1450</v>
      </c>
      <c r="C12" t="s">
        <v>395</v>
      </c>
      <c r="D12" t="s">
        <v>1701</v>
      </c>
      <c r="E12">
        <v>4</v>
      </c>
      <c r="F12" t="s">
        <v>353</v>
      </c>
      <c r="G12" t="s">
        <v>1699</v>
      </c>
    </row>
    <row r="13" spans="1:14">
      <c r="A13" t="s">
        <v>1561</v>
      </c>
      <c r="C13" t="s">
        <v>397</v>
      </c>
      <c r="D13" t="s">
        <v>1702</v>
      </c>
      <c r="E13">
        <v>4</v>
      </c>
      <c r="F13" t="s">
        <v>361</v>
      </c>
      <c r="G13" t="s">
        <v>1699</v>
      </c>
    </row>
    <row r="14" spans="1:14">
      <c r="A14" t="s">
        <v>1299</v>
      </c>
      <c r="C14" t="s">
        <v>399</v>
      </c>
      <c r="D14" t="s">
        <v>1703</v>
      </c>
      <c r="E14">
        <v>4</v>
      </c>
      <c r="F14" t="s">
        <v>357</v>
      </c>
      <c r="G14" t="s">
        <v>1699</v>
      </c>
    </row>
    <row r="15" spans="1:14">
      <c r="A15" t="s">
        <v>1301</v>
      </c>
      <c r="C15" t="s">
        <v>401</v>
      </c>
    </row>
    <row r="16" spans="1:14">
      <c r="A16" t="s">
        <v>1452</v>
      </c>
      <c r="C16" t="s">
        <v>402</v>
      </c>
    </row>
    <row r="17" spans="1:3">
      <c r="A17" t="s">
        <v>1336</v>
      </c>
      <c r="C17" t="s">
        <v>403</v>
      </c>
    </row>
    <row r="18" spans="1:3">
      <c r="A18" t="s">
        <v>1454</v>
      </c>
      <c r="C18" t="s">
        <v>404</v>
      </c>
    </row>
    <row r="19" spans="1:3">
      <c r="A19" t="s">
        <v>1456</v>
      </c>
      <c r="C19" t="s">
        <v>405</v>
      </c>
    </row>
    <row r="20" spans="1:3">
      <c r="A20" t="s">
        <v>1564</v>
      </c>
      <c r="C20" t="s">
        <v>1704</v>
      </c>
    </row>
    <row r="21" spans="1:3">
      <c r="A21" t="s">
        <v>1705</v>
      </c>
      <c r="C21" t="s">
        <v>1706</v>
      </c>
    </row>
    <row r="22" spans="1:3">
      <c r="A22" t="s">
        <v>1707</v>
      </c>
      <c r="C22" t="s">
        <v>1708</v>
      </c>
    </row>
    <row r="23" spans="1:3">
      <c r="A23" t="s">
        <v>1578</v>
      </c>
      <c r="C23" t="s">
        <v>1709</v>
      </c>
    </row>
    <row r="24" spans="1:3">
      <c r="A24" t="s">
        <v>1710</v>
      </c>
      <c r="C24" t="s">
        <v>1711</v>
      </c>
    </row>
    <row r="25" spans="1:3">
      <c r="A25" t="s">
        <v>1580</v>
      </c>
      <c r="C25" t="s">
        <v>1712</v>
      </c>
    </row>
    <row r="26" spans="1:3">
      <c r="A26" t="s">
        <v>1459</v>
      </c>
      <c r="C26" t="s">
        <v>1713</v>
      </c>
    </row>
    <row r="27" spans="1:3">
      <c r="A27" t="s">
        <v>1315</v>
      </c>
      <c r="C27" t="s">
        <v>1714</v>
      </c>
    </row>
    <row r="28" spans="1:3">
      <c r="A28" t="s">
        <v>1341</v>
      </c>
    </row>
    <row r="29" spans="1:3">
      <c r="A29" t="s">
        <v>1345</v>
      </c>
    </row>
    <row r="30" spans="1:3">
      <c r="A30" t="s">
        <v>1582</v>
      </c>
    </row>
    <row r="31" spans="1:3">
      <c r="A31" t="s">
        <v>1462</v>
      </c>
    </row>
    <row r="32" spans="1:3">
      <c r="A32" t="s">
        <v>1584</v>
      </c>
    </row>
    <row r="33" spans="1:1">
      <c r="A33" t="s">
        <v>1350</v>
      </c>
    </row>
    <row r="34" spans="1:1">
      <c r="A34" t="s">
        <v>1587</v>
      </c>
    </row>
    <row r="35" spans="1:1">
      <c r="A35" t="s">
        <v>1622</v>
      </c>
    </row>
    <row r="36" spans="1:1">
      <c r="A36" t="s">
        <v>1352</v>
      </c>
    </row>
    <row r="37" spans="1:1">
      <c r="A37" t="s">
        <v>1596</v>
      </c>
    </row>
    <row r="38" spans="1:1">
      <c r="A38" t="s">
        <v>1715</v>
      </c>
    </row>
    <row r="39" spans="1:1">
      <c r="A39" t="s">
        <v>1601</v>
      </c>
    </row>
    <row r="40" spans="1:1">
      <c r="A40" t="s">
        <v>1664</v>
      </c>
    </row>
    <row r="41" spans="1:1">
      <c r="A41" t="s">
        <v>1317</v>
      </c>
    </row>
    <row r="42" spans="1:1">
      <c r="A42" t="s">
        <v>1469</v>
      </c>
    </row>
    <row r="43" spans="1:1">
      <c r="A43" t="s">
        <v>1716</v>
      </c>
    </row>
    <row r="44" spans="1:1">
      <c r="A44" t="s">
        <v>1717</v>
      </c>
    </row>
    <row r="45" spans="1:1">
      <c r="A45" t="s">
        <v>1718</v>
      </c>
    </row>
    <row r="46" spans="1:1">
      <c r="A46" t="s">
        <v>1605</v>
      </c>
    </row>
    <row r="47" spans="1:1">
      <c r="A47" t="s">
        <v>1393</v>
      </c>
    </row>
    <row r="48" spans="1:1">
      <c r="A48" t="s">
        <v>1475</v>
      </c>
    </row>
    <row r="49" spans="1:1">
      <c r="A49" t="s">
        <v>1472</v>
      </c>
    </row>
    <row r="50" spans="1:1">
      <c r="A50" t="s">
        <v>1667</v>
      </c>
    </row>
    <row r="51" spans="1:1">
      <c r="A51" t="s">
        <v>1608</v>
      </c>
    </row>
    <row r="52" spans="1:1">
      <c r="A52" t="s">
        <v>1395</v>
      </c>
    </row>
    <row r="53" spans="1:1">
      <c r="A53" t="s">
        <v>1719</v>
      </c>
    </row>
    <row r="54" spans="1:1">
      <c r="A54" t="s">
        <v>1610</v>
      </c>
    </row>
    <row r="55" spans="1:1">
      <c r="A55" t="s">
        <v>1720</v>
      </c>
    </row>
    <row r="56" spans="1:1">
      <c r="A56" t="s">
        <v>1403</v>
      </c>
    </row>
    <row r="57" spans="1:1">
      <c r="A57" t="s">
        <v>1721</v>
      </c>
    </row>
    <row r="58" spans="1:1">
      <c r="A58" t="s">
        <v>1661</v>
      </c>
    </row>
    <row r="59" spans="1:1">
      <c r="A59" t="s">
        <v>1722</v>
      </c>
    </row>
    <row r="60" spans="1:1">
      <c r="A60" t="s">
        <v>1612</v>
      </c>
    </row>
    <row r="61" spans="1:1">
      <c r="A61" t="s">
        <v>1723</v>
      </c>
    </row>
    <row r="62" spans="1:1">
      <c r="A62" t="s">
        <v>1615</v>
      </c>
    </row>
    <row r="63" spans="1:1">
      <c r="A63" t="s">
        <v>1724</v>
      </c>
    </row>
    <row r="64" spans="1:1">
      <c r="A64" t="s">
        <v>1418</v>
      </c>
    </row>
    <row r="65" spans="1:1">
      <c r="A65" t="s">
        <v>1617</v>
      </c>
    </row>
    <row r="66" spans="1:1">
      <c r="A66" t="s">
        <v>1493</v>
      </c>
    </row>
    <row r="67" spans="1:1">
      <c r="A67" t="s">
        <v>1725</v>
      </c>
    </row>
    <row r="68" spans="1:1">
      <c r="A68" t="s">
        <v>1619</v>
      </c>
    </row>
    <row r="69" spans="1:1">
      <c r="A69" t="s">
        <v>1726</v>
      </c>
    </row>
    <row r="70" spans="1:1">
      <c r="A70" t="s">
        <v>1727</v>
      </c>
    </row>
    <row r="71" spans="1:1">
      <c r="A71" t="s">
        <v>1309</v>
      </c>
    </row>
    <row r="72" spans="1:1">
      <c r="A72" t="s">
        <v>1420</v>
      </c>
    </row>
    <row r="73" spans="1:1">
      <c r="A73" t="s">
        <v>1728</v>
      </c>
    </row>
    <row r="74" spans="1:1">
      <c r="A74" t="s">
        <v>1425</v>
      </c>
    </row>
    <row r="75" spans="1:1">
      <c r="A75" t="s">
        <v>1427</v>
      </c>
    </row>
    <row r="76" spans="1:1">
      <c r="A76" t="s">
        <v>1496</v>
      </c>
    </row>
    <row r="77" spans="1:1">
      <c r="A77" t="s">
        <v>1502</v>
      </c>
    </row>
    <row r="78" spans="1:1">
      <c r="A78" t="s">
        <v>1729</v>
      </c>
    </row>
    <row r="79" spans="1:1">
      <c r="A79" t="s">
        <v>1730</v>
      </c>
    </row>
    <row r="80" spans="1:1">
      <c r="A80" t="s">
        <v>1518</v>
      </c>
    </row>
    <row r="81" spans="1:1">
      <c r="A81" t="s">
        <v>1521</v>
      </c>
    </row>
    <row r="82" spans="1:1">
      <c r="A82" t="s">
        <v>1659</v>
      </c>
    </row>
    <row r="83" spans="1:1">
      <c r="A83" t="s">
        <v>1731</v>
      </c>
    </row>
    <row r="84" spans="1:1">
      <c r="A84" t="s">
        <v>1624</v>
      </c>
    </row>
    <row r="85" spans="1:1">
      <c r="A85" t="s">
        <v>1313</v>
      </c>
    </row>
    <row r="86" spans="1:1">
      <c r="A86" t="s">
        <v>1327</v>
      </c>
    </row>
    <row r="87" spans="1:1">
      <c r="A87" t="s">
        <v>1626</v>
      </c>
    </row>
    <row r="88" spans="1:1">
      <c r="A88" t="s">
        <v>1524</v>
      </c>
    </row>
    <row r="89" spans="1:1">
      <c r="A89" t="s">
        <v>1400</v>
      </c>
    </row>
    <row r="90" spans="1:1">
      <c r="A90" t="s">
        <v>1429</v>
      </c>
    </row>
    <row r="91" spans="1:1">
      <c r="A91" t="s">
        <v>1534</v>
      </c>
    </row>
    <row r="92" spans="1:1">
      <c r="A92" t="s">
        <v>1648</v>
      </c>
    </row>
    <row r="93" spans="1:1">
      <c r="A93" t="s">
        <v>1732</v>
      </c>
    </row>
    <row r="94" spans="1:1">
      <c r="A94" t="s">
        <v>1650</v>
      </c>
    </row>
    <row r="95" spans="1:1">
      <c r="A95" t="s">
        <v>1435</v>
      </c>
    </row>
    <row r="96" spans="1:1">
      <c r="A96" t="s">
        <v>1653</v>
      </c>
    </row>
    <row r="97" spans="1:1">
      <c r="A97" t="s">
        <v>1303</v>
      </c>
    </row>
    <row r="98" spans="1:1">
      <c r="A98" t="s">
        <v>1541</v>
      </c>
    </row>
  </sheetData>
  <pageMargins left="0.7" right="0.7" top="0.75" bottom="0.75" header="0.511811023622047" footer="0.511811023622047"/>
  <pageSetup paperSize="9" orientation="portrait" horizontalDpi="300" verticalDpi="300"/>
</worksheet>
</file>

<file path=xl/worksheets/sheet9.xml><?xml version="1.0" encoding="utf-8"?>
<worksheet xmlns="http://schemas.openxmlformats.org/spreadsheetml/2006/main" xmlns:r="http://schemas.openxmlformats.org/officeDocument/2006/relationships">
  <dimension ref="A1:P30"/>
  <sheetViews>
    <sheetView zoomScaleNormal="100" workbookViewId="0">
      <selection activeCell="B15" sqref="B15"/>
    </sheetView>
  </sheetViews>
  <sheetFormatPr defaultColWidth="9.140625" defaultRowHeight="15"/>
  <cols>
    <col min="1" max="1" width="18.42578125" style="291" customWidth="1"/>
    <col min="2" max="2" width="37" style="291" customWidth="1"/>
    <col min="3" max="3" width="37.5703125" style="291" customWidth="1"/>
    <col min="4" max="4" width="10.42578125" style="292" customWidth="1"/>
    <col min="5" max="5" width="37.5703125" style="292" customWidth="1"/>
    <col min="6" max="6" width="36.42578125" style="292" customWidth="1"/>
    <col min="7" max="13" width="9.140625" style="292"/>
    <col min="14" max="14" width="38.5703125" style="292" hidden="1" customWidth="1"/>
    <col min="15" max="16" width="9.140625" style="292" hidden="1"/>
    <col min="17" max="16384" width="9.140625" style="292"/>
  </cols>
  <sheetData>
    <row r="1" spans="1:16" ht="37.5" customHeight="1">
      <c r="A1" s="343" t="str">
        <f>Spolu!C3&amp;", "&amp;Spolu!C6</f>
        <v>SLOVENSKÁ JAZDECKÁ FEDERÁCIA, Olympijské námestie 14290/1, Bratislava, 831 04</v>
      </c>
      <c r="B1" s="343"/>
      <c r="C1" s="343"/>
      <c r="N1" s="292" t="str">
        <f t="shared" ref="N1:N18" si="0">O1&amp;" - "&amp;P1</f>
        <v>a - príspevok uznaným športom</v>
      </c>
      <c r="O1" s="292" t="s">
        <v>375</v>
      </c>
      <c r="P1" s="292" t="s">
        <v>376</v>
      </c>
    </row>
    <row r="2" spans="1:16">
      <c r="N2" s="292" t="str">
        <f t="shared" si="0"/>
        <v>b - príspevok Slovenskému olympijskému a športovému výboru</v>
      </c>
      <c r="O2" s="292" t="s">
        <v>377</v>
      </c>
      <c r="P2" s="292" t="s">
        <v>378</v>
      </c>
    </row>
    <row r="3" spans="1:16" ht="15" customHeight="1">
      <c r="E3" s="344" t="s">
        <v>1733</v>
      </c>
      <c r="F3" s="344"/>
      <c r="N3" s="292" t="str">
        <f t="shared" si="0"/>
        <v>c - príspevok Slovenskému paralympijskému výboru</v>
      </c>
      <c r="O3" s="292" t="s">
        <v>379</v>
      </c>
      <c r="P3" s="292" t="s">
        <v>380</v>
      </c>
    </row>
    <row r="4" spans="1:16" ht="45.75" customHeight="1">
      <c r="E4" s="344"/>
      <c r="F4" s="344"/>
      <c r="N4" s="292" t="str">
        <f t="shared" si="0"/>
        <v>d - príspevok športovcom top tímu</v>
      </c>
      <c r="O4" s="292" t="s">
        <v>381</v>
      </c>
      <c r="P4" s="292" t="s">
        <v>382</v>
      </c>
    </row>
    <row r="5" spans="1:16" ht="30.75" customHeight="1">
      <c r="C5" s="293" t="s">
        <v>1734</v>
      </c>
      <c r="N5" s="292" t="str">
        <f t="shared" si="0"/>
        <v>e - rozvoj športov, ktoré nie sú uznanými podľa zákona č. 440/2015 Z. z.</v>
      </c>
      <c r="O5" s="292" t="s">
        <v>383</v>
      </c>
      <c r="P5" s="292" t="s">
        <v>388</v>
      </c>
    </row>
    <row r="6" spans="1:16" ht="30">
      <c r="C6" s="293" t="s">
        <v>1735</v>
      </c>
      <c r="E6" s="294" t="s">
        <v>1736</v>
      </c>
      <c r="F6" s="295"/>
      <c r="N6" s="292" t="str">
        <f t="shared" si="0"/>
        <v>f - organizovanie významných a tradičných športových podujatí na území SR v roku 2020</v>
      </c>
      <c r="O6" s="292" t="s">
        <v>385</v>
      </c>
      <c r="P6" s="292" t="s">
        <v>1737</v>
      </c>
    </row>
    <row r="7" spans="1:16">
      <c r="C7" s="293" t="s">
        <v>1738</v>
      </c>
      <c r="E7" s="294" t="s">
        <v>1739</v>
      </c>
      <c r="F7" s="296"/>
      <c r="N7" s="292" t="str">
        <f t="shared" si="0"/>
        <v>g - projekty školského, univerzitného športu a športu pre všetkých</v>
      </c>
      <c r="O7" s="292" t="s">
        <v>387</v>
      </c>
      <c r="P7" s="292" t="s">
        <v>1740</v>
      </c>
    </row>
    <row r="8" spans="1:16">
      <c r="C8" s="293" t="s">
        <v>1741</v>
      </c>
      <c r="E8" s="294" t="s">
        <v>1742</v>
      </c>
      <c r="F8" s="297"/>
      <c r="N8" s="292" t="str">
        <f t="shared" si="0"/>
        <v>h - podpora a rozvoj turistických a cykloturistických trás</v>
      </c>
      <c r="O8" s="292" t="s">
        <v>389</v>
      </c>
      <c r="P8" s="292" t="s">
        <v>390</v>
      </c>
    </row>
    <row r="9" spans="1:16">
      <c r="E9" s="294" t="s">
        <v>1743</v>
      </c>
      <c r="F9" s="295"/>
      <c r="N9" s="292" t="str">
        <f t="shared" si="0"/>
        <v>i - finančné odmeny športovcom za výsledky dosiahnuté v roku 2019 a trénerom mládeže za dosiahnuté výsledky ich športovcov v roku 2019 a za celoživotnú prácu s mládežou</v>
      </c>
      <c r="O9" s="292" t="s">
        <v>391</v>
      </c>
      <c r="P9" s="292" t="s">
        <v>1744</v>
      </c>
    </row>
    <row r="10" spans="1:16">
      <c r="N10" s="292" t="str">
        <f t="shared" si="0"/>
        <v>j - projekty pre popularizáciu pohybových aktivít detí, mládeže a seniorov</v>
      </c>
      <c r="O10" s="292" t="s">
        <v>393</v>
      </c>
      <c r="P10" s="292" t="s">
        <v>1745</v>
      </c>
    </row>
    <row r="11" spans="1:16">
      <c r="N11" s="292" t="str">
        <f t="shared" si="0"/>
        <v>k - výstavba, modernizácia a rekonštrukcia športovej infraštruktúry národného významu</v>
      </c>
      <c r="O11" s="292" t="s">
        <v>395</v>
      </c>
      <c r="P11" s="292" t="s">
        <v>396</v>
      </c>
    </row>
    <row r="12" spans="1:16" ht="54.75" customHeight="1">
      <c r="A12" s="345" t="s">
        <v>1746</v>
      </c>
      <c r="B12" s="345"/>
      <c r="C12" s="345"/>
      <c r="D12" s="293"/>
      <c r="E12" s="293"/>
      <c r="F12" s="298"/>
      <c r="G12" s="293"/>
      <c r="N12" s="292" t="str">
        <f t="shared" si="0"/>
        <v>l - podpora zdravotne postihnutých športovcov</v>
      </c>
      <c r="O12" s="292" t="s">
        <v>397</v>
      </c>
      <c r="P12" s="292" t="s">
        <v>398</v>
      </c>
    </row>
    <row r="13" spans="1:16" ht="45" customHeight="1">
      <c r="F13" s="298"/>
      <c r="N13" s="292" t="str">
        <f t="shared" si="0"/>
        <v>m - plnenie úloh verejného záujmu v športe národnými športovými organizáciami</v>
      </c>
      <c r="O13" s="292" t="s">
        <v>399</v>
      </c>
      <c r="P13" s="292" t="s">
        <v>1747</v>
      </c>
    </row>
    <row r="14" spans="1:16" ht="45" customHeight="1">
      <c r="A14" s="346" t="str">
        <f>"Oznamujeme Vám, že dňa "&amp;TEXT(F6,"dd..mm.yyyy")&amp;" sme poukázali Ministerstvu cestovného ruchu a športu Slovenskej republiky výnosy z príspevku/dotácie poskytnutého/poskytnutej na úlohy v oblasti športu v roku 2025 v sume "&amp;TEXT(F7,"### ### ###,00")&amp; " eur. Finančné prostriedky vraciame z programu 026 Národný program rozvoja športu v SR."</f>
        <v>Oznamujeme Vám, že dňa 00.01.1900 sme poukázali Ministerstvu cestovného ruchu a športu Slovenskej republiky výnosy z príspevku/dotácie poskytnutého/poskytnutej na úlohy v oblasti športu v roku 2025 v sume ,00 eur. Finančné prostriedky vraciame z programu 026 Národný program rozvoja športu v SR.</v>
      </c>
      <c r="B14" s="346"/>
      <c r="C14" s="346"/>
      <c r="F14" s="298"/>
      <c r="N14" s="292" t="str">
        <f t="shared" si="0"/>
        <v>n - organizovanie významnej súťaže podľa § 55 ods. 1 písm. b)</v>
      </c>
      <c r="O14" s="292" t="s">
        <v>401</v>
      </c>
      <c r="P14" s="292" t="s">
        <v>1748</v>
      </c>
    </row>
    <row r="15" spans="1:16" ht="31.5" customHeight="1">
      <c r="A15" s="291" t="s">
        <v>1749</v>
      </c>
      <c r="B15" s="347" t="s">
        <v>1750</v>
      </c>
      <c r="C15" s="347"/>
      <c r="N15" s="292" t="str">
        <f t="shared" si="0"/>
        <v>o - účasť na významnej súťaži podľa § 3 písm. h) druhého až štvrtého bodu Zákona o športe vrátane prípravy na túto súťaž</v>
      </c>
      <c r="O15" s="292" t="s">
        <v>402</v>
      </c>
      <c r="P15" s="292" t="s">
        <v>1751</v>
      </c>
    </row>
    <row r="16" spans="1:16">
      <c r="A16" s="291" t="s">
        <v>1752</v>
      </c>
      <c r="B16" s="299">
        <f>F8</f>
        <v>0</v>
      </c>
      <c r="E16" s="300" t="s">
        <v>1753</v>
      </c>
      <c r="F16" s="301"/>
      <c r="N16" s="292" t="str">
        <f t="shared" si="0"/>
        <v>p - účasť na významnej súťaži podľa § 3 písm. h) prvého bodu Zákona o športe</v>
      </c>
      <c r="O16" s="292" t="s">
        <v>403</v>
      </c>
      <c r="P16" s="292" t="s">
        <v>1754</v>
      </c>
    </row>
    <row r="17" spans="1:16">
      <c r="A17" s="291" t="s">
        <v>1755</v>
      </c>
      <c r="B17" s="302" t="s">
        <v>1756</v>
      </c>
      <c r="C17" s="303"/>
      <c r="E17" s="304" t="s">
        <v>1757</v>
      </c>
      <c r="F17" s="305">
        <v>421947749445</v>
      </c>
      <c r="N17" s="292" t="str">
        <f t="shared" si="0"/>
        <v xml:space="preserve">q - </v>
      </c>
      <c r="O17" s="292" t="s">
        <v>404</v>
      </c>
    </row>
    <row r="18" spans="1:16">
      <c r="B18" s="306" t="s">
        <v>1758</v>
      </c>
      <c r="C18" s="299" t="str">
        <f>Spolu!C4</f>
        <v>31787801</v>
      </c>
      <c r="E18" s="304" t="s">
        <v>1759</v>
      </c>
      <c r="F18" s="305">
        <v>421947749446</v>
      </c>
      <c r="N18" s="292" t="str">
        <f t="shared" si="0"/>
        <v xml:space="preserve">r - </v>
      </c>
      <c r="O18" s="292" t="s">
        <v>405</v>
      </c>
    </row>
    <row r="19" spans="1:16">
      <c r="E19" s="304" t="s">
        <v>1760</v>
      </c>
      <c r="F19" s="305">
        <v>421947749756</v>
      </c>
    </row>
    <row r="20" spans="1:16">
      <c r="A20" s="291" t="s">
        <v>433</v>
      </c>
      <c r="B20" s="307">
        <f>F6</f>
        <v>0</v>
      </c>
      <c r="E20" s="308"/>
      <c r="F20" s="309"/>
    </row>
    <row r="21" spans="1:16" ht="189" customHeight="1">
      <c r="B21" s="310"/>
      <c r="C21" s="311"/>
    </row>
    <row r="22" spans="1:16" ht="39.75" customHeight="1">
      <c r="B22" s="348" t="s">
        <v>1761</v>
      </c>
      <c r="C22" s="348"/>
      <c r="N22" s="292" t="str">
        <f>O22&amp;" - "&amp;P22</f>
        <v>026 01 - Šport pre všetkých, školský a univerzitný šport</v>
      </c>
      <c r="O22" s="292" t="s">
        <v>353</v>
      </c>
      <c r="P22" s="292" t="s">
        <v>354</v>
      </c>
    </row>
    <row r="23" spans="1:16">
      <c r="N23" s="292" t="str">
        <f>O23&amp;" - "&amp;P23</f>
        <v>026 02 - Uznané športy</v>
      </c>
      <c r="O23" s="292" t="s">
        <v>355</v>
      </c>
      <c r="P23" s="292" t="s">
        <v>356</v>
      </c>
    </row>
    <row r="24" spans="1:16">
      <c r="N24" s="292" t="str">
        <f>O24&amp;" - "&amp;P24</f>
        <v>026 03 - Národné športové projekty</v>
      </c>
      <c r="O24" s="292" t="s">
        <v>357</v>
      </c>
      <c r="P24" s="292" t="s">
        <v>358</v>
      </c>
    </row>
    <row r="25" spans="1:16">
      <c r="N25" s="292" t="str">
        <f>O25&amp;" - "&amp;P25</f>
        <v>026 04 - Športová infraštruktúra</v>
      </c>
      <c r="O25" s="292" t="s">
        <v>359</v>
      </c>
      <c r="P25" s="292" t="s">
        <v>360</v>
      </c>
    </row>
    <row r="26" spans="1:16">
      <c r="N26" s="292" t="str">
        <f>O26&amp;" - "&amp;P26</f>
        <v>026 05 - Prierezové činnosti v športe</v>
      </c>
      <c r="O26" s="292" t="s">
        <v>361</v>
      </c>
      <c r="P26" s="292" t="s">
        <v>362</v>
      </c>
    </row>
    <row r="28" spans="1:16">
      <c r="N28" s="292" t="s">
        <v>1762</v>
      </c>
    </row>
    <row r="29" spans="1:16">
      <c r="N29" s="292" t="s">
        <v>1763</v>
      </c>
    </row>
    <row r="30" spans="1:16">
      <c r="N30" s="292" t="s">
        <v>1764</v>
      </c>
    </row>
  </sheetData>
  <sheetProtection sheet="1" selectLockedCells="1"/>
  <mergeCells count="6">
    <mergeCell ref="B22:C22"/>
    <mergeCell ref="A1:C1"/>
    <mergeCell ref="E3:F4"/>
    <mergeCell ref="A12:C12"/>
    <mergeCell ref="A14:C14"/>
    <mergeCell ref="B15:C15"/>
  </mergeCells>
  <dataValidations count="1">
    <dataValidation type="list" allowBlank="1" showInputMessage="1" showErrorMessage="1" sqref="B15:C15">
      <formula1>$N$22:$N$26</formula1>
      <formula2>0</formula2>
    </dataValidation>
  </dataValidations>
  <printOptions horizontalCentered="1"/>
  <pageMargins left="0.196527777777778" right="0.196527777777778" top="0.47222222222222199" bottom="0.47291666666666698" header="0.511811023622047" footer="0.31527777777777799"/>
  <pageSetup paperSize="9" scale="99" orientation="portrait" horizontalDpi="300" verticalDpi="300"/>
  <headerFooter>
    <oddFooter>&amp;CStrana &amp;P z &amp;N</oddFooter>
  </headerFooter>
  <drawing r:id="rId1"/>
</worksheet>
</file>

<file path=docProps/app.xml><?xml version="1.0" encoding="utf-8"?>
<Properties xmlns="http://schemas.openxmlformats.org/officeDocument/2006/extended-properties" xmlns:vt="http://schemas.openxmlformats.org/officeDocument/2006/docPropsVTypes">
  <Template/>
  <TotalTime>26</TotalTime>
  <Application>Microsoft Excel</Application>
  <DocSecurity>0</DocSecurity>
  <ScaleCrop>false</ScaleCrop>
  <HeadingPairs>
    <vt:vector size="4" baseType="variant">
      <vt:variant>
        <vt:lpstr>Pracovné hárky</vt:lpstr>
      </vt:variant>
      <vt:variant>
        <vt:i4>11</vt:i4>
      </vt:variant>
      <vt:variant>
        <vt:lpstr>Pomenované rozsahy</vt:lpstr>
      </vt:variant>
      <vt:variant>
        <vt:i4>11</vt:i4>
      </vt:variant>
    </vt:vector>
  </HeadingPairs>
  <TitlesOfParts>
    <vt:vector size="22" baseType="lpstr">
      <vt:lpstr>Usmernenie</vt:lpstr>
      <vt:lpstr>Príklady</vt:lpstr>
      <vt:lpstr>Príjmy</vt:lpstr>
      <vt:lpstr>Spolu</vt:lpstr>
      <vt:lpstr>Doklady</vt:lpstr>
      <vt:lpstr>Adr</vt:lpstr>
      <vt:lpstr>FP</vt:lpstr>
      <vt:lpstr>Cis</vt:lpstr>
      <vt:lpstr>Avízo - výnosy</vt:lpstr>
      <vt:lpstr>Avízo - vratka</vt:lpstr>
      <vt:lpstr>Skratky</vt:lpstr>
      <vt:lpstr>Doklady!Názvy_tlače</vt:lpstr>
      <vt:lpstr>Príklady!Názvy_tlače</vt:lpstr>
      <vt:lpstr>Spolu!Názvy_tlače</vt:lpstr>
      <vt:lpstr>'Avízo - vratka'!Oblasť_tlače</vt:lpstr>
      <vt:lpstr>'Avízo - výnosy'!Oblasť_tlače</vt:lpstr>
      <vt:lpstr>Doklady!Oblasť_tlače</vt:lpstr>
      <vt:lpstr>Príjmy!Oblasť_tlače</vt:lpstr>
      <vt:lpstr>Príklady!Oblasť_tlače</vt:lpstr>
      <vt:lpstr>Skratky!Oblasť_tlače</vt:lpstr>
      <vt:lpstr>Spolu!Oblasť_tlače</vt:lpstr>
      <vt:lpstr>Usmernenie!Oblasť_tlače</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Branislav Strečanský</dc:creator>
  <cp:lastModifiedBy>Valaštíková</cp:lastModifiedBy>
  <cp:revision>3</cp:revision>
  <dcterms:created xsi:type="dcterms:W3CDTF">2017-02-20T06:20:12Z</dcterms:created>
  <dcterms:modified xsi:type="dcterms:W3CDTF">2025-05-05T19:39:42Z</dcterms:modified>
  <dc:language>sk-SK</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mplianceAssetId">
    <vt:lpwstr/>
  </property>
  <property fmtid="{D5CDD505-2E9C-101B-9397-08002B2CF9AE}" pid="3" name="MSIP_Label_defa4170-0d19-0005-0004-bc88714345d2_ActionId">
    <vt:lpwstr>9643fdfd-f1ca-4793-874a-8a050e1afff5</vt:lpwstr>
  </property>
  <property fmtid="{D5CDD505-2E9C-101B-9397-08002B2CF9AE}" pid="4" name="MSIP_Label_defa4170-0d19-0005-0004-bc88714345d2_ContentBits">
    <vt:lpwstr>0</vt:lpwstr>
  </property>
  <property fmtid="{D5CDD505-2E9C-101B-9397-08002B2CF9AE}" pid="5" name="MSIP_Label_defa4170-0d19-0005-0004-bc88714345d2_Enabled">
    <vt:lpwstr>true</vt:lpwstr>
  </property>
  <property fmtid="{D5CDD505-2E9C-101B-9397-08002B2CF9AE}" pid="6" name="MSIP_Label_defa4170-0d19-0005-0004-bc88714345d2_Method">
    <vt:lpwstr>Standard</vt:lpwstr>
  </property>
  <property fmtid="{D5CDD505-2E9C-101B-9397-08002B2CF9AE}" pid="7" name="MSIP_Label_defa4170-0d19-0005-0004-bc88714345d2_Name">
    <vt:lpwstr>defa4170-0d19-0005-0004-bc88714345d2</vt:lpwstr>
  </property>
  <property fmtid="{D5CDD505-2E9C-101B-9397-08002B2CF9AE}" pid="8" name="MSIP_Label_defa4170-0d19-0005-0004-bc88714345d2_SetDate">
    <vt:lpwstr>2025-01-22T10:04:04Z</vt:lpwstr>
  </property>
  <property fmtid="{D5CDD505-2E9C-101B-9397-08002B2CF9AE}" pid="9" name="MSIP_Label_defa4170-0d19-0005-0004-bc88714345d2_SiteId">
    <vt:lpwstr>8e9b86cd-3ff9-4412-b358-62fa272e1859</vt:lpwstr>
  </property>
  <property fmtid="{D5CDD505-2E9C-101B-9397-08002B2CF9AE}" pid="10" name="MediaServiceImageTags">
    <vt:lpwstr/>
  </property>
  <property fmtid="{D5CDD505-2E9C-101B-9397-08002B2CF9AE}" pid="11" name="Order">
    <vt:lpwstr>1039000.00000000</vt:lpwstr>
  </property>
  <property fmtid="{D5CDD505-2E9C-101B-9397-08002B2CF9AE}" pid="12" name="SharedWithUsers">
    <vt:lpwstr/>
  </property>
  <property fmtid="{D5CDD505-2E9C-101B-9397-08002B2CF9AE}" pid="13" name="TaxCatchAll">
    <vt:lpwstr/>
  </property>
  <property fmtid="{D5CDD505-2E9C-101B-9397-08002B2CF9AE}" pid="14" name="TemplateUrl">
    <vt:lpwstr/>
  </property>
  <property fmtid="{D5CDD505-2E9C-101B-9397-08002B2CF9AE}" pid="15" name="TriggerFlowInfo">
    <vt:lpwstr/>
  </property>
  <property fmtid="{D5CDD505-2E9C-101B-9397-08002B2CF9AE}" pid="16" name="_ExtendedDescription">
    <vt:lpwstr/>
  </property>
  <property fmtid="{D5CDD505-2E9C-101B-9397-08002B2CF9AE}" pid="17" name="display_urn:schemas-microsoft-com:office:office#Author">
    <vt:lpwstr>Matúš Šuran</vt:lpwstr>
  </property>
  <property fmtid="{D5CDD505-2E9C-101B-9397-08002B2CF9AE}" pid="18" name="display_urn:schemas-microsoft-com:office:office#Editor">
    <vt:lpwstr>Matúš Šuran</vt:lpwstr>
  </property>
  <property fmtid="{D5CDD505-2E9C-101B-9397-08002B2CF9AE}" pid="19" name="lcf76f155ced4ddcb4097134ff3c332f">
    <vt:lpwstr/>
  </property>
  <property fmtid="{D5CDD505-2E9C-101B-9397-08002B2CF9AE}" pid="20" name="xd_ProgID">
    <vt:lpwstr/>
  </property>
  <property fmtid="{D5CDD505-2E9C-101B-9397-08002B2CF9AE}" pid="21" name="xd_Signature">
    <vt:lpwstr/>
  </property>
</Properties>
</file>