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JF\Desktop\"/>
    </mc:Choice>
  </mc:AlternateContent>
  <xr:revisionPtr revIDLastSave="0" documentId="8_{AB95CF3B-8492-4D18-8E7C-D65F6683B27C}" xr6:coauthVersionLast="47" xr6:coauthVersionMax="47" xr10:uidLastSave="{00000000-0000-0000-0000-000000000000}"/>
  <bookViews>
    <workbookView xWindow="-120" yWindow="-120" windowWidth="29040" windowHeight="1572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L23" i="1"/>
  <c r="L24" i="1"/>
  <c r="L25" i="1"/>
  <c r="L26" i="1"/>
  <c r="L27" i="1"/>
  <c r="L28" i="1"/>
  <c r="N28" i="1"/>
  <c r="L29" i="1"/>
  <c r="L30" i="1"/>
  <c r="L31" i="1"/>
  <c r="L32" i="1"/>
  <c r="L33" i="1"/>
  <c r="L34" i="1"/>
  <c r="L35" i="1"/>
  <c r="L36" i="1"/>
  <c r="L37" i="1"/>
  <c r="N37" i="1"/>
  <c r="L38" i="1"/>
  <c r="L39" i="1"/>
  <c r="L40" i="1"/>
  <c r="L41" i="1"/>
  <c r="L42" i="1"/>
  <c r="L43" i="1"/>
  <c r="L44" i="1"/>
  <c r="L45" i="1"/>
  <c r="L46" i="1"/>
  <c r="L47" i="1"/>
  <c r="L48" i="1"/>
  <c r="L49" i="1"/>
  <c r="N49" i="1"/>
  <c r="L50" i="1"/>
  <c r="L51" i="1"/>
  <c r="L52" i="1"/>
  <c r="L53" i="1"/>
  <c r="L54" i="1"/>
  <c r="L55" i="1"/>
  <c r="L56" i="1"/>
  <c r="L57" i="1"/>
  <c r="L58" i="1"/>
  <c r="L59" i="1"/>
  <c r="L60" i="1"/>
  <c r="L61" i="1"/>
  <c r="N61" i="1"/>
  <c r="L62" i="1"/>
  <c r="L63" i="1"/>
  <c r="L64" i="1"/>
  <c r="L65" i="1"/>
  <c r="L66" i="1"/>
  <c r="L67" i="1"/>
  <c r="L68" i="1"/>
  <c r="L69" i="1"/>
  <c r="L70" i="1"/>
  <c r="L71" i="1"/>
  <c r="L72" i="1"/>
  <c r="L73" i="1"/>
  <c r="N73" i="1"/>
  <c r="L74" i="1"/>
  <c r="L75" i="1"/>
  <c r="L76" i="1"/>
  <c r="L77" i="1"/>
  <c r="L78" i="1"/>
  <c r="L79" i="1"/>
  <c r="L80" i="1"/>
  <c r="L81" i="1"/>
  <c r="L82" i="1"/>
  <c r="L83" i="1"/>
  <c r="L84" i="1"/>
  <c r="L85" i="1"/>
  <c r="N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N9" i="11" s="1"/>
  <c r="P10" i="11"/>
  <c r="N10" i="11" s="1"/>
  <c r="P11" i="11"/>
  <c r="P12" i="11"/>
  <c r="N12" i="1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L65" i="9"/>
  <c r="C13" i="6"/>
  <c r="C10" i="6"/>
  <c r="K40" i="9"/>
  <c r="L41" i="9"/>
  <c r="L43" i="9"/>
  <c r="L46" i="9" s="1"/>
  <c r="K45" i="9"/>
  <c r="B43" i="9" s="1"/>
  <c r="M13" i="4"/>
  <c r="K12" i="4"/>
  <c r="J12" i="4" s="1"/>
  <c r="C11" i="6"/>
  <c r="F65" i="9"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<sst xmlns="http://schemas.openxmlformats.org/spreadsheetml/2006/main" count="3228" uniqueCount="1832">
  <si>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</si>
  <si>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</si>
  <si>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</si>
  <si>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</si>
  <si>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</si>
  <si>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</si>
  <si>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</si>
  <si>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</si>
  <si>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</si>
  <si>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</si>
  <si>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</si>
  <si>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</si>
  <si>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</si>
  <si>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</si>
  <si>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</si>
  <si>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</si>
  <si>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</si>
  <si>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</si>
  <si>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</si>
  <si>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</si>
  <si>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</si>
  <si>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</si>
  <si>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</si>
  <si>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</si>
  <si>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</si>
  <si>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</si>
  <si>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</si>
  <si>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</si>
  <si>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</si>
  <si>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</si>
  <si>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</si>
  <si>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</si>
  <si>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</si>
  <si>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</si>
  <si>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</si>
  <si>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</si>
  <si>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</si>
  <si>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</si>
  <si>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</si>
  <si>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</si>
  <si>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</si>
  <si>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</si>
  <si>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</si>
  <si>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</si>
  <si>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</si>
  <si>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</si>
  <si>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</si>
  <si>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</si>
  <si>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</si>
  <si>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</si>
  <si>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</si>
  <si>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</si>
  <si>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</si>
  <si>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</si>
  <si>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</si>
  <si>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</si>
  <si>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</si>
  <si>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</si>
  <si>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</si>
  <si>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</si>
  <si>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</si>
  <si>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</si>
  <si>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</si>
  <si>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</si>
  <si>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</si>
  <si>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</si>
  <si>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</si>
  <si>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</si>
  <si>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</si>
  <si>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</si>
  <si>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</si>
  <si>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</si>
  <si>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</si>
  <si>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</si>
  <si>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</si>
  <si>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</si>
  <si>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</si>
  <si>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</si>
  <si>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</si>
  <si>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</si>
  <si>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</si>
  <si>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</si>
  <si>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</si>
  <si>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</si>
  <si>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</si>
  <si>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</si>
  <si>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</si>
  <si>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</si>
  <si>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</si>
  <si>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</si>
  <si>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</si>
  <si>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</si>
  <si>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</si>
  <si>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</si>
  <si>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</si>
  <si>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</si>
  <si>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</si>
  <si>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</si>
  <si>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</si>
  <si>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</si>
  <si>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</si>
  <si>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</si>
  <si>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</si>
  <si>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</si>
  <si>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</si>
  <si>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</si>
  <si>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</si>
  <si>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</si>
  <si>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</si>
  <si>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</si>
  <si>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</si>
  <si>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</si>
  <si>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</si>
  <si>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</si>
  <si>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</si>
  <si>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</si>
  <si>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</si>
  <si>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</si>
  <si>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</si>
  <si>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</si>
  <si>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</si>
  <si>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</si>
  <si>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</si>
  <si>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</si>
  <si>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</si>
  <si>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</si>
  <si>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</si>
  <si>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</si>
  <si>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</si>
  <si>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</si>
  <si>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</si>
  <si>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</si>
  <si>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</si>
  <si>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</si>
  <si>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</si>
  <si>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</si>
  <si>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</si>
  <si>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</si>
  <si>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</si>
  <si>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</si>
  <si>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</si>
  <si>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</si>
  <si>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</si>
  <si>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</si>
  <si>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</si>
  <si>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</si>
  <si>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</si>
  <si>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</si>
  <si>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</si>
  <si>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</si>
  <si>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</si>
  <si>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</si>
  <si>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</si>
  <si>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</si>
  <si>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</si>
  <si>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</si>
  <si>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</si>
  <si>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</si>
  <si>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</si>
  <si>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</si>
  <si>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</si>
  <si>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</si>
  <si>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</si>
  <si>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</si>
  <si>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</si>
  <si>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</si>
  <si>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</si>
  <si>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</si>
  <si>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</si>
  <si>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</si>
  <si>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</si>
  <si>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</si>
  <si>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</si>
  <si>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</si>
  <si>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</si>
  <si>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</si>
  <si>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</si>
  <si>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</si>
  <si>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</si>
  <si>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</si>
  <si>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</si>
  <si>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</si>
  <si>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</si>
  <si>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</si>
  <si>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</si>
  <si>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</si>
  <si>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</si>
  <si>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</si>
  <si>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</si>
  <si>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</si>
  <si>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</si>
  <si>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</si>
  <si>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</si>
  <si>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</si>
  <si>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</si>
  <si>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</si>
  <si>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</si>
  <si>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</si>
  <si>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</si>
  <si>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</si>
  <si>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</si>
  <si>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</si>
  <si>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</si>
  <si>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</si>
  <si>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</si>
  <si>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</si>
  <si>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</si>
  <si>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</si>
  <si>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</si>
  <si>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</si>
  <si>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</si>
  <si>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</si>
  <si>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</si>
  <si>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</si>
  <si>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</si>
  <si>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</si>
  <si>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</si>
  <si>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</si>
  <si>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</si>
  <si>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</si>
  <si>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</si>
  <si>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</si>
  <si>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</si>
  <si>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</si>
  <si>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</si>
  <si>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</si>
  <si>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</si>
  <si>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</si>
  <si>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</si>
  <si>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</si>
  <si>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</si>
  <si>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</si>
  <si>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</si>
  <si>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</si>
  <si>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</si>
  <si>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</si>
  <si>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</si>
  <si>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</si>
  <si>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</si>
  <si>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</si>
  <si>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</si>
  <si>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</si>
  <si>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</si>
  <si>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</si>
  <si>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</si>
  <si>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</si>
  <si>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</si>
  <si>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</si>
  <si>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</si>
  <si>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</si>
  <si>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</si>
  <si>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</si>
  <si>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</si>
  <si>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</si>
  <si>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</si>
  <si>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</si>
  <si>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</si>
  <si>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</si>
  <si>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</si>
  <si>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</si>
  <si>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</si>
  <si>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</si>
  <si>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</si>
  <si>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</si>
  <si>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</si>
  <si>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</si>
  <si>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</si>
  <si>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</si>
  <si>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</si>
  <si>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</si>
  <si>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</si>
  <si>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</si>
  <si>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</si>
  <si>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</si>
  <si>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</si>
  <si>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</si>
  <si>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</si>
  <si>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</si>
  <si>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</si>
  <si>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</si>
  <si>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</si>
  <si>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</si>
  <si>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</si>
  <si>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</si>
  <si>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</si>
  <si>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</si>
  <si>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</si>
  <si>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</si>
  <si>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</si>
  <si>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</si>
  <si>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</si>
  <si>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</si>
  <si>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</si>
  <si>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</si>
  <si>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</si>
  <si>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</si>
  <si>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</si>
  <si>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</si>
  <si>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</si>
  <si>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</si>
  <si>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</si>
  <si>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</si>
  <si>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</si>
  <si>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</si>
  <si>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</si>
  <si>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</si>
  <si>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</si>
  <si>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</si>
  <si>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</si>
  <si>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</si>
  <si>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</si>
  <si>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</si>
  <si>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</si>
  <si>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</si>
  <si>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</si>
  <si>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</si>
  <si>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</si>
  <si>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</si>
  <si>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</si>
  <si>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</si>
  <si>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</si>
  <si>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</si>
  <si>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</si>
  <si>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</si>
  <si>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</si>
  <si>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</si>
  <si>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</si>
  <si>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</si>
  <si>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</si>
  <si>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</si>
  <si>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</si>
  <si>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</si>
  <si>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</si>
  <si>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</si>
  <si>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</si>
  <si>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</si>
  <si>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</si>
  <si>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</si>
  <si>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</si>
  <si>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</si>
  <si>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</si>
  <si>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</si>
  <si>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</si>
  <si>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</si>
  <si>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</si>
  <si>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</si>
  <si>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</si>
  <si>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</si>
  <si>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</si>
  <si>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</si>
  <si>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</si>
  <si>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</si>
  <si>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</si>
  <si>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</si>
  <si>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</si>
  <si>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</si>
  <si>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</si>
  <si>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</si>
  <si>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</si>
  <si>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</si>
  <si>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</si>
  <si>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</si>
  <si>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</si>
  <si>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</si>
  <si>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</si>
  <si>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</si>
  <si>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</si>
  <si>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</si>
  <si>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</si>
  <si>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</si>
  <si>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</si>
  <si>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</si>
  <si>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</si>
  <si>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</si>
  <si>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</si>
  <si>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</si>
  <si>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</si>
  <si>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</si>
  <si>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</si>
  <si>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</si>
  <si>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</si>
  <si>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</si>
  <si>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</si>
  <si>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</si>
  <si>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</si>
  <si>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</si>
  <si>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</si>
  <si>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</si>
  <si>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</si>
  <si>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</si>
  <si>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</si>
  <si>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</si>
  <si>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</si>
  <si>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</si>
  <si>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</si>
  <si>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</si>
  <si>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</si>
  <si>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</si>
  <si>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</si>
  <si>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</si>
  <si>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</si>
  <si>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</si>
  <si>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</si>
  <si>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</si>
  <si>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</si>
  <si>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</si>
  <si>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</si>
  <si>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</si>
  <si>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</si>
  <si>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</si>
  <si>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</si>
  <si>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</si>
  <si>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</si>
  <si>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</si>
  <si>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</si>
  <si>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</si>
  <si>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</si>
  <si>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</si>
  <si>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</si>
  <si>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</si>
  <si>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</si>
  <si>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</si>
  <si>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</si>
  <si>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</si>
  <si>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</si>
  <si>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</si>
  <si>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</si>
  <si>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</si>
  <si>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</si>
  <si>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</si>
  <si>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</si>
  <si>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</si>
  <si>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</si>
  <si>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</si>
  <si>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</si>
  <si>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</si>
  <si>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</si>
  <si>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</si>
  <si>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</si>
  <si>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</si>
  <si>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</si>
  <si>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</si>
  <si>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</si>
  <si>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</si>
  <si>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</si>
  <si>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</si>
  <si>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</si>
  <si>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</si>
  <si>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</si>
  <si>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</si>
  <si>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</si>
  <si>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</si>
  <si>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</si>
  <si>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</si>
  <si>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</si>
  <si>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</si>
  <si>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</si>
  <si>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</si>
  <si>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</si>
  <si>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</si>
  <si>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</si>
  <si>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</si>
  <si>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</si>
  <si>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</si>
  <si>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</si>
  <si>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</si>
  <si>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</si>
  <si>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</si>
  <si>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</si>
  <si>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</si>
  <si>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</si>
  <si>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</si>
  <si>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</si>
  <si>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</si>
  <si>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</si>
  <si>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</si>
  <si>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</si>
  <si>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</si>
  <si>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</si>
  <si>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</si>
  <si>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</si>
  <si>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</si>
  <si>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</si>
  <si>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</si>
  <si>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</si>
  <si>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</si>
  <si>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</si>
  <si>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</si>
  <si>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</si>
  <si>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</si>
  <si>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</si>
  <si>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</si>
  <si>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</si>
  <si>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</si>
  <si>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</si>
  <si>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</si>
  <si>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</si>
  <si>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</si>
  <si>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</si>
  <si>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</si>
  <si>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</si>
  <si>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</si>
  <si>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</si>
  <si>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</si>
  <si>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</si>
  <si>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</si>
  <si>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</si>
  <si>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</si>
  <si>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</si>
  <si>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</si>
  <si>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</si>
  <si>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</si>
  <si>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</si>
  <si>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</si>
  <si>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</si>
  <si>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</si>
  <si>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</si>
  <si>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</si>
  <si>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</si>
  <si>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</si>
  <si>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</si>
  <si>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</si>
  <si>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</si>
  <si>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</si>
  <si>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</si>
  <si>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</si>
  <si>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</si>
  <si>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</si>
  <si>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</si>
  <si>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</si>
  <si>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</si>
  <si>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</si>
  <si>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</si>
  <si>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</si>
  <si>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</si>
  <si>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</si>
  <si>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</si>
  <si>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</si>
  <si>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</si>
  <si>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</si>
  <si>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</si>
  <si>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</si>
  <si>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</si>
  <si>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</si>
  <si>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</si>
  <si>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</si>
  <si>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</si>
  <si>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</si>
  <si>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</si>
  <si>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</si>
  <si>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</si>
  <si>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</si>
  <si>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</si>
  <si>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</si>
  <si>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</si>
  <si>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</si>
  <si>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</si>
  <si>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</si>
  <si>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</si>
  <si>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</si>
  <si>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</si>
  <si>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</si>
  <si>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</si>
  <si>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</si>
  <si>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</si>
  <si>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</si>
  <si>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</si>
  <si>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</si>
  <si>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</si>
  <si>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</si>
  <si>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</si>
  <si>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</si>
  <si>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</si>
  <si>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</si>
  <si>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</si>
  <si>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</si>
  <si>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</si>
  <si>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</si>
  <si>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</si>
  <si>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</si>
  <si>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</si>
  <si>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</si>
  <si>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</si>
  <si>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</si>
  <si>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</si>
  <si>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</si>
  <si>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</si>
  <si>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</si>
  <si>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</si>
  <si>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</si>
  <si>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</si>
  <si>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</si>
  <si>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</si>
  <si>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</si>
  <si>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</si>
  <si>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</si>
  <si>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</si>
  <si>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</si>
  <si>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</si>
  <si>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</si>
  <si>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</si>
  <si>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</si>
  <si>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</si>
  <si>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</si>
  <si>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</si>
  <si>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</si>
  <si>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</si>
  <si>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</si>
  <si>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</si>
  <si>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</si>
  <si>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</si>
  <si>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</si>
  <si>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</si>
  <si>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</si>
  <si>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</si>
  <si>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</si>
  <si>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</si>
  <si>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</si>
  <si>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</si>
  <si>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</si>
  <si>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</si>
  <si>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</si>
  <si>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</si>
  <si>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</si>
  <si>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</si>
  <si>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</si>
  <si>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</si>
  <si>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</si>
  <si>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</si>
  <si>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</si>
  <si>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</si>
  <si>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</si>
  <si>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</si>
  <si>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</si>
  <si>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</si>
  <si>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</si>
  <si>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</si>
  <si>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</si>
  <si>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</si>
  <si>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</si>
  <si>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</si>
  <si>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</si>
  <si>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</si>
  <si>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</si>
  <si>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</si>
  <si>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</si>
  <si>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</si>
  <si>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</si>
  <si>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</si>
  <si>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</si>
  <si>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</si>
  <si>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</si>
  <si>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</si>
  <si>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</si>
  <si>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</si>
  <si>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</si>
  <si>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</si>
  <si>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</si>
  <si>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</si>
  <si>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</si>
  <si>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</si>
  <si>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</si>
  <si>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</si>
  <si>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</si>
  <si>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</si>
  <si>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</si>
  <si>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</si>
  <si>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</si>
  <si>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</si>
  <si>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</si>
  <si>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</si>
  <si>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</si>
  <si>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</si>
  <si>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</si>
  <si>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</si>
  <si>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</si>
  <si>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</si>
  <si>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</si>
  <si>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</si>
  <si>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</si>
  <si>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</si>
  <si>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</si>
  <si>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</si>
  <si>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</si>
  <si>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</si>
  <si>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</si>
  <si>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</si>
  <si>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</si>
  <si>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</si>
  <si>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</si>
  <si>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</si>
  <si>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</si>
  <si>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</si>
  <si>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</si>
  <si>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</si>
  <si>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</si>
  <si>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</si>
  <si>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</si>
  <si>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</si>
  <si>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</si>
  <si>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</si>
  <si>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</si>
  <si>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</si>
  <si>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</si>
  <si>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</si>
  <si>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</si>
  <si>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</si>
  <si>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</si>
  <si>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</si>
  <si>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</si>
  <si>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</si>
  <si>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</si>
  <si>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</si>
  <si>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</si>
  <si>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</si>
  <si>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</si>
  <si>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</si>
  <si>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</si>
  <si>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</si>
  <si>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</si>
  <si>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</si>
  <si>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</si>
  <si>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</si>
  <si>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</si>
  <si>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</si>
  <si>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</si>
  <si>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</si>
  <si>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</si>
  <si>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</si>
  <si>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</si>
  <si>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</si>
  <si>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</si>
  <si>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</si>
  <si>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</si>
  <si>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</si>
  <si>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</si>
  <si>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</si>
  <si>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</si>
  <si>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</si>
  <si>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</si>
  <si>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</si>
  <si>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</si>
  <si>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</si>
  <si>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</si>
  <si>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</si>
  <si>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</si>
  <si>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</si>
  <si>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</si>
  <si>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</si>
  <si>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</si>
  <si>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</si>
  <si>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</si>
  <si>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</si>
  <si>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</si>
  <si>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</si>
  <si>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</si>
  <si>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</si>
  <si>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</si>
  <si>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</si>
  <si>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</si>
  <si>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</si>
  <si>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</si>
  <si>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</si>
  <si>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</si>
  <si>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</si>
  <si>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</si>
  <si>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</si>
  <si>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</si>
  <si>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</si>
  <si>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</si>
  <si>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</si>
  <si>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</si>
  <si>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</si>
  <si>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</si>
  <si>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</si>
  <si>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</si>
  <si>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</si>
  <si>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</si>
  <si>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</si>
  <si>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</si>
  <si>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</si>
  <si>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</si>
  <si>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</si>
  <si>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</si>
  <si>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</si>
  <si>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</si>
  <si>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</si>
  <si>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</si>
  <si>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</si>
  <si>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</si>
  <si>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</si>
  <si>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</si>
  <si>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</si>
  <si>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</si>
  <si>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</si>
  <si>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</si>
  <si>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</si>
  <si>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</si>
  <si>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</si>
  <si>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</si>
  <si>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</si>
  <si>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</si>
  <si>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</si>
  <si>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</si>
  <si>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</si>
  <si>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</si>
  <si>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</si>
  <si>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</si>
  <si>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</si>
  <si>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</si>
  <si>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</si>
  <si>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</si>
  <si>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</si>
  <si>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</si>
  <si>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</si>
  <si>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</si>
  <si>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</si>
  <si>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</si>
  <si>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</si>
  <si>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</si>
  <si>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</si>
  <si>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</si>
  <si>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</si>
  <si>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</si>
  <si>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</si>
  <si>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</si>
  <si>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</si>
  <si>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</si>
  <si>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</si>
  <si>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</si>
  <si>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</si>
  <si>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</si>
  <si>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</si>
  <si>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</si>
  <si>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</si>
  <si>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</si>
  <si>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</si>
  <si>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</si>
  <si>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</si>
  <si>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</si>
  <si>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</si>
  <si>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</si>
  <si>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</si>
  <si>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</si>
  <si>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</si>
  <si>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</si>
  <si>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</si>
  <si>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</si>
  <si>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</si>
  <si>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</si>
  <si>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</si>
  <si>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</si>
  <si>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</si>
  <si>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</si>
  <si>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</si>
  <si>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</si>
  <si>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</si>
  <si>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</si>
  <si>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</si>
  <si>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</si>
  <si>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</si>
  <si>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</si>
  <si>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</si>
  <si>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</si>
  <si>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</si>
  <si>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</si>
  <si>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</si>
  <si>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</si>
  <si>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</si>
  <si>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</si>
  <si>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</si>
  <si>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</si>
  <si>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</si>
  <si>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</si>
  <si>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</si>
  <si>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</si>
  <si>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</si>
  <si>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</si>
  <si>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</si>
  <si>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</si>
  <si>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</si>
  <si>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</si>
  <si>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</si>
  <si>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</si>
  <si>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</si>
  <si>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</si>
  <si>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</si>
  <si>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</si>
  <si>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</si>
  <si>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</si>
  <si>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</si>
  <si>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</si>
  <si>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</si>
  <si>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</si>
  <si>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</si>
  <si>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</si>
  <si>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</si>
  <si>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</si>
  <si>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</si>
  <si>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</si>
  <si>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</si>
  <si>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</si>
  <si>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</si>
  <si>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</si>
  <si>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</si>
  <si>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</si>
  <si>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</si>
  <si>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</si>
  <si>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</si>
  <si>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</si>
  <si>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</si>
  <si>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</si>
  <si>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</si>
  <si>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</si>
  <si>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</si>
  <si>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</si>
  <si>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</si>
  <si>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</si>
  <si>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</si>
  <si>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</si>
  <si>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</si>
  <si>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</si>
  <si>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</si>
  <si>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</si>
  <si>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</si>
  <si>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</si>
  <si>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</si>
  <si>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</si>
  <si>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</si>
  <si>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</si>
  <si>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</si>
  <si>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</si>
  <si>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</si>
  <si>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</si>
  <si>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</si>
  <si>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</si>
  <si>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</si>
  <si>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</si>
  <si>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</si>
  <si>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</si>
  <si>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</si>
  <si>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</si>
  <si>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</si>
  <si>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</si>
  <si>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</si>
  <si>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</si>
  <si>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</si>
  <si>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</si>
  <si>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</si>
  <si>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</si>
  <si>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</si>
  <si>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</si>
  <si>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</si>
  <si>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</si>
  <si>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</si>
  <si>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</si>
  <si>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</si>
  <si>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</si>
  <si>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</si>
  <si>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</si>
  <si>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</si>
  <si>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</si>
  <si>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</si>
  <si>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</si>
  <si>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</si>
  <si>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</si>
  <si>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</si>
  <si>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</si>
  <si>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</si>
  <si>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</si>
  <si>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</si>
  <si>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</si>
  <si>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</si>
  <si>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</si>
  <si>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</si>
  <si>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</si>
  <si>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</si>
  <si>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</si>
  <si>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</si>
  <si>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</si>
  <si>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</si>
  <si>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</si>
  <si>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</si>
  <si>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</si>
  <si>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</si>
  <si>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</si>
  <si>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</si>
  <si>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</si>
  <si>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</si>
  <si>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</si>
  <si>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</si>
  <si>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</si>
  <si>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</si>
  <si>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</si>
  <si>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</si>
  <si>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</si>
  <si>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</si>
  <si>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</si>
  <si>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</si>
  <si>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</si>
  <si>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</si>
  <si>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</si>
  <si>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</si>
  <si>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</si>
  <si>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</si>
  <si>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</si>
  <si>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</si>
  <si>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</si>
  <si>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</si>
  <si>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</si>
  <si>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</si>
  <si>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</si>
  <si>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</si>
  <si>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</si>
  <si>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</si>
  <si>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</si>
  <si>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</si>
  <si>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</si>
  <si>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</si>
  <si>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</si>
  <si>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</si>
  <si>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</si>
  <si>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</si>
  <si>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</si>
  <si>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</si>
  <si>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</si>
  <si>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</si>
  <si>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</si>
  <si>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</si>
  <si>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</si>
  <si>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</si>
  <si>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</si>
  <si>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</si>
  <si>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</si>
  <si>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</si>
  <si>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</si>
  <si>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</si>
  <si>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</si>
  <si>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</si>
  <si>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</si>
  <si>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</si>
  <si>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</si>
  <si>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</si>
  <si>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</si>
  <si>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</si>
  <si>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</si>
  <si>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</si>
  <si>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</si>
  <si>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</si>
  <si>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</si>
  <si>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</si>
  <si>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</si>
  <si>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</si>
  <si>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</si>
  <si>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</si>
  <si>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</si>
  <si>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</si>
  <si>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</si>
  <si>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</si>
  <si>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</si>
  <si>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</si>
  <si>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</si>
  <si>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</si>
  <si>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</si>
  <si>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</si>
  <si>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</si>
  <si>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</si>
  <si>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</si>
  <si>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</si>
  <si>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</si>
  <si>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</si>
  <si>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</si>
  <si>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</si>
  <si>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</si>
  <si>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</si>
  <si>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</si>
  <si>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</si>
  <si>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</si>
  <si>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</si>
  <si>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</si>
  <si>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</si>
  <si>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</si>
  <si>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</si>
  <si>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</si>
  <si>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</si>
  <si>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</si>
  <si>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</si>
  <si>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</si>
  <si>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</si>
  <si>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</si>
  <si>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</si>
  <si>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</si>
  <si>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</si>
  <si>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</si>
  <si>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</si>
  <si>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</si>
  <si>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</si>
  <si>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</si>
  <si>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</si>
  <si>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</si>
  <si>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</si>
  <si>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</si>
  <si>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</si>
  <si>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</si>
  <si>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</si>
  <si>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</si>
  <si>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</si>
  <si>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</si>
  <si>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</si>
  <si>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</si>
  <si>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</si>
  <si>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</si>
  <si>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</si>
  <si>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</si>
  <si>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</si>
  <si>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</si>
  <si>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</si>
  <si>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</si>
  <si>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</si>
  <si>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</si>
  <si>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</si>
  <si>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</si>
  <si>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</si>
  <si>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</si>
  <si>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</si>
  <si>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</si>
  <si>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</si>
  <si>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</si>
  <si>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</si>
  <si>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</si>
  <si>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</si>
  <si>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</si>
  <si>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</si>
  <si>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</si>
  <si>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</si>
  <si>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</si>
  <si>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</si>
  <si>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</si>
  <si>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</si>
  <si>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</si>
  <si>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</si>
  <si>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</si>
  <si>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</si>
  <si>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</si>
  <si>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</si>
  <si>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</si>
  <si>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</si>
  <si>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</si>
  <si>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</si>
  <si>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</si>
  <si>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</si>
  <si>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</si>
  <si>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</si>
  <si>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</si>
  <si>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</si>
  <si>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</si>
  <si>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</si>
  <si>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</si>
  <si>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</si>
  <si>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</si>
  <si>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</si>
  <si>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</si>
  <si>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</si>
  <si>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</si>
  <si>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</si>
  <si>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</si>
  <si>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</si>
  <si>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</si>
  <si>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</si>
  <si>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</si>
  <si>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</si>
  <si>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</si>
  <si>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</si>
  <si>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</si>
  <si>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</si>
  <si>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</si>
  <si>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</si>
  <si>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</si>
  <si>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</si>
  <si>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</si>
  <si>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</si>
  <si>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</si>
  <si>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</si>
  <si>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</si>
  <si>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</si>
  <si>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</si>
  <si>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</si>
  <si>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</si>
  <si>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</si>
  <si>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</si>
  <si>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</si>
  <si>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</si>
  <si>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</si>
  <si>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</si>
  <si>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</si>
  <si>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</si>
  <si>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</si>
  <si>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</si>
  <si>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</si>
  <si>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</si>
  <si>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</si>
  <si>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</si>
  <si>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</si>
  <si>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</si>
  <si>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</si>
  <si>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</si>
  <si>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</si>
  <si>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</si>
  <si>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</si>
  <si>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</si>
  <si>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</si>
  <si>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</si>
  <si>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</si>
  <si>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</si>
  <si>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</si>
  <si>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</si>
  <si>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</si>
  <si>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</si>
  <si>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</si>
  <si>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</si>
  <si>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</si>
  <si>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</si>
  <si>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</si>
  <si>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</si>
  <si>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</si>
  <si>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</si>
  <si>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</si>
  <si>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</si>
  <si>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</si>
  <si>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</si>
  <si>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</si>
  <si>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</si>
  <si>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</si>
  <si>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</si>
  <si>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</si>
  <si>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</si>
  <si>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</si>
  <si>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</si>
  <si>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</si>
  <si>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</si>
  <si>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</si>
  <si>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</si>
  <si>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</si>
  <si>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</si>
  <si>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</si>
  <si>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</si>
  <si>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</si>
  <si>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</si>
  <si>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</si>
  <si>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</si>
  <si>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</si>
  <si>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</si>
  <si>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</si>
  <si>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</si>
  <si>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</si>
  <si>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</si>
  <si>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</si>
  <si>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</si>
  <si>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</si>
  <si>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</si>
  <si>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</si>
  <si>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</si>
  <si>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</si>
  <si>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</si>
  <si>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</si>
  <si>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</si>
  <si>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</si>
  <si>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</si>
  <si>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</si>
  <si>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</si>
  <si>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</si>
  <si>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</si>
  <si>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</si>
  <si>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</si>
  <si>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</si>
  <si>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</si>
  <si>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</si>
  <si>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</si>
  <si>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</si>
  <si>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</si>
  <si>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</si>
  <si>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</si>
  <si>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</si>
  <si>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</si>
  <si>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</si>
  <si>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</si>
  <si>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</si>
  <si>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</si>
  <si>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</si>
  <si>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</si>
  <si>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</si>
  <si>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</si>
  <si>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</si>
  <si>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</si>
  <si>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</si>
  <si>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</si>
  <si>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</si>
  <si>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</si>
  <si>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</si>
  <si>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</si>
  <si>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</si>
  <si>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</si>
  <si>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</si>
  <si>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</si>
  <si>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</si>
  <si>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</si>
  <si>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</si>
  <si>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</si>
  <si>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</si>
  <si>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</si>
  <si>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</si>
  <si>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</si>
  <si>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</si>
  <si>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</si>
  <si>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</si>
  <si>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</si>
  <si>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</si>
  <si>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</si>
  <si>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</si>
  <si>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</si>
  <si>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</si>
  <si>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</si>
  <si>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</si>
  <si>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</si>
  <si>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</si>
  <si>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</si>
  <si>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</si>
  <si>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</si>
  <si>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</si>
  <si>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</si>
  <si>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</si>
  <si>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</si>
  <si>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</si>
  <si>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</si>
  <si>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</si>
  <si>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</si>
  <si>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</si>
  <si>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</si>
  <si>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</si>
  <si>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</si>
  <si>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</si>
  <si>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</si>
  <si>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</si>
  <si>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</si>
  <si>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</si>
  <si>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</si>
  <si>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</si>
  <si>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</si>
  <si>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</si>
  <si>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</si>
  <si>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</si>
  <si>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</si>
  <si>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</si>
  <si>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</si>
  <si>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</si>
  <si>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</si>
  <si>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</si>
  <si>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</si>
  <si>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</si>
  <si>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</si>
  <si>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</si>
  <si>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</si>
  <si>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</si>
  <si>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</si>
  <si>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</si>
  <si>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</si>
  <si>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</si>
  <si>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</si>
  <si>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</si>
  <si>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</si>
  <si>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</si>
  <si>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</si>
  <si>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</si>
  <si>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</si>
  <si>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</si>
  <si>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</si>
  <si>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</si>
  <si>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</si>
  <si>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</si>
  <si>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</si>
  <si>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</si>
  <si>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</si>
  <si>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</si>
  <si>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</si>
  <si>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</si>
  <si>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</si>
  <si>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</si>
  <si>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</si>
  <si>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</si>
  <si>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</si>
  <si>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</si>
  <si>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</si>
  <si>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</si>
  <si>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</si>
  <si>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</si>
  <si>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</si>
  <si>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</si>
  <si>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</si>
  <si>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</si>
  <si>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</si>
  <si>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</si>
  <si>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</si>
  <si>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</si>
  <si>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</si>
  <si>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</si>
  <si>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</si>
  <si>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</si>
  <si>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</si>
  <si>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</si>
  <si>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</si>
  <si>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</si>
  <si>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</si>
  <si>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</si>
  <si>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</si>
  <si>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</si>
  <si>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</si>
  <si>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</si>
  <si>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</si>
  <si>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</si>
  <si>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</si>
  <si>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</si>
  <si>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</si>
  <si>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</si>
  <si>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</si>
  <si>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</si>
  <si>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</si>
  <si>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</si>
  <si>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</si>
  <si>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</si>
  <si>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</si>
  <si>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</si>
  <si>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</si>
  <si>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</si>
  <si>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</si>
  <si>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</si>
  <si>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</si>
  <si>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</si>
  <si>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</si>
  <si>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</si>
  <si>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</si>
  <si>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</si>
  <si>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</si>
  <si>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</si>
  <si>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</si>
  <si>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</si>
  <si>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</si>
  <si>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</si>
  <si>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</si>
  <si>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</si>
  <si>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</si>
  <si>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</si>
  <si>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</si>
  <si>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</si>
  <si>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</si>
  <si>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</si>
  <si>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</si>
  <si>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</si>
  <si>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</si>
  <si>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</si>
  <si>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</si>
  <si>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</si>
  <si>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</si>
  <si>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</si>
  <si>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</si>
  <si>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</si>
  <si>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</si>
  <si>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</si>
  <si>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</si>
  <si>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</si>
  <si>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</si>
  <si>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</si>
  <si>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</si>
  <si>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</si>
  <si>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</si>
  <si>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</si>
  <si>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</si>
  <si>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</si>
  <si>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</si>
  <si>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</si>
  <si>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</si>
  <si>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</si>
  <si>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</si>
  <si>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</si>
  <si>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</si>
  <si>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</si>
  <si>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</si>
  <si>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</si>
  <si>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</si>
  <si>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</si>
  <si>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</si>
  <si>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</si>
  <si>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</si>
  <si>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</si>
  <si>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</si>
  <si>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</si>
  <si>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</si>
  <si>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</si>
  <si>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</si>
  <si>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</si>
  <si>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</si>
  <si>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</si>
  <si>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</si>
  <si>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</si>
  <si>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</si>
  <si>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</si>
  <si>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</si>
  <si>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jazdectvo - bežné transfery</t>
  </si>
  <si>
    <t>VU1</t>
  </si>
  <si>
    <t>BU</t>
  </si>
  <si>
    <t>bankový poplatok</t>
  </si>
  <si>
    <t>00151653</t>
  </si>
  <si>
    <t>SLSP a.s. Bratislava</t>
  </si>
  <si>
    <t>zDF7020250001</t>
  </si>
  <si>
    <t>195486</t>
  </si>
  <si>
    <t xml:space="preserve">členské FEI </t>
  </si>
  <si>
    <t>Féderation Equestre Internationale Lausanne, Švajčiarsko</t>
  </si>
  <si>
    <t>poplatok zahr. Platba</t>
  </si>
  <si>
    <t>zDF7020250008</t>
  </si>
  <si>
    <t>0107</t>
  </si>
  <si>
    <t>členské EEF</t>
  </si>
  <si>
    <t>European Equestrian Federation, Belgicko</t>
  </si>
  <si>
    <t>IDX20250002</t>
  </si>
  <si>
    <t>CP0045</t>
  </si>
  <si>
    <t xml:space="preserve">pracovná cesta zasadanie predsedníctva 23.1.2025  </t>
  </si>
  <si>
    <t>1 osoba</t>
  </si>
  <si>
    <t>DF3020250028</t>
  </si>
  <si>
    <t>70250004</t>
  </si>
  <si>
    <t>poštovne 01</t>
  </si>
  <si>
    <t>35862289</t>
  </si>
  <si>
    <t>Dom športu, s.r.o. Bratislava</t>
  </si>
  <si>
    <t>VU2</t>
  </si>
  <si>
    <t>BU 2/2025</t>
  </si>
  <si>
    <t>DF3020250040</t>
  </si>
  <si>
    <t>50250151</t>
  </si>
  <si>
    <t>najom kancelárske priestpry</t>
  </si>
  <si>
    <t>DF3020250054</t>
  </si>
  <si>
    <t>70250063</t>
  </si>
  <si>
    <t>postovne 02</t>
  </si>
  <si>
    <t>DF3020250056</t>
  </si>
  <si>
    <t>2251107406</t>
  </si>
  <si>
    <t>licenčné poplatky k hudobným dielam</t>
  </si>
  <si>
    <t>00178454</t>
  </si>
  <si>
    <t>Slovenský ochranny zväz autorský pre práva k hudobným dielam Bratislava</t>
  </si>
  <si>
    <t>DF3020250053</t>
  </si>
  <si>
    <t>250001</t>
  </si>
  <si>
    <t>sústredenie jazdca s trénerom  - 1 osoba</t>
  </si>
  <si>
    <t>31788246</t>
  </si>
  <si>
    <t>Jazdecký klub Alexandria Hviezdoslavo</t>
  </si>
  <si>
    <t>DF3020250067</t>
  </si>
  <si>
    <t>2025044</t>
  </si>
  <si>
    <t>odpocovacia deka na MSR 30 ks</t>
  </si>
  <si>
    <t>52929591</t>
  </si>
  <si>
    <t>EquitopCorp s.r.o. Bernolákovo</t>
  </si>
  <si>
    <t>VU3</t>
  </si>
  <si>
    <t>BU 3/2025</t>
  </si>
  <si>
    <t>DF3020250069</t>
  </si>
  <si>
    <t>2251109026</t>
  </si>
  <si>
    <t>DF3020250082</t>
  </si>
  <si>
    <t>70250095</t>
  </si>
  <si>
    <t>Postovne 03</t>
  </si>
  <si>
    <t>zDF7020250017</t>
  </si>
  <si>
    <t>CSIO2025</t>
  </si>
  <si>
    <t>CSIO kvalifikačné kolo do pohára národov skoky senior  5 ludí 30.4-5.5.2024</t>
  </si>
  <si>
    <t>Reiter Verein Mannhein Nemecko</t>
  </si>
  <si>
    <t>zDF7020250024</t>
  </si>
  <si>
    <t>2540048</t>
  </si>
  <si>
    <t>reprezentačné oblečenie panske sako  20 ks, tričko 5 ks,panska bunda 5 ks, rajtky 10 ks s logom a vyšivkami</t>
  </si>
  <si>
    <t>16211871</t>
  </si>
  <si>
    <t>Rudolf Skřivan LITEX, Litomyšl, Česká republika</t>
  </si>
  <si>
    <t>zDF7020250025</t>
  </si>
  <si>
    <t>2540049</t>
  </si>
  <si>
    <t>reprezentačné oblečenie ,panska bunda 20 ks, dámska bunda 25 ks s logom a vyšivkami</t>
  </si>
  <si>
    <t>VU4</t>
  </si>
  <si>
    <t>BU 4/2025</t>
  </si>
  <si>
    <t>DF3020250093</t>
  </si>
  <si>
    <t>50250264</t>
  </si>
  <si>
    <t>DF3020250096</t>
  </si>
  <si>
    <t>22025</t>
  </si>
  <si>
    <t>voltížne sústredenie jazdcov s trénermi  - 22 osôb</t>
  </si>
  <si>
    <t>37858980</t>
  </si>
  <si>
    <t>Jazdecký klub pri NŽ Topoľčianky</t>
  </si>
  <si>
    <t>DF3020250095</t>
  </si>
  <si>
    <t>2251111149</t>
  </si>
  <si>
    <t>DF3020250099</t>
  </si>
  <si>
    <t>70250127</t>
  </si>
  <si>
    <t>poštovné 04</t>
  </si>
  <si>
    <t>IDX20250021</t>
  </si>
  <si>
    <t>CP0052</t>
  </si>
  <si>
    <t xml:space="preserve">výjazd na zasadnie predsedníctva SJF 6.5.2025 </t>
  </si>
  <si>
    <t>VU5</t>
  </si>
  <si>
    <t>BU 5/2025</t>
  </si>
  <si>
    <t>zDF7020250056</t>
  </si>
  <si>
    <t>02/25CDL</t>
  </si>
  <si>
    <t>MS seniori vo vytrvalosť 4 účastníci 20-21/6/2025 Taliansko</t>
  </si>
  <si>
    <t>Italia Endurance Associazione Sportiva Dilettantistica Taliansko</t>
  </si>
  <si>
    <t>zDF7020250055</t>
  </si>
  <si>
    <t>10/25CDL</t>
  </si>
  <si>
    <t>MS seniori vo vytrvalosť 4 účastníci 20-21/6/2025 Taliansko-box</t>
  </si>
  <si>
    <t>DF3020250111</t>
  </si>
  <si>
    <t>10250230</t>
  </si>
  <si>
    <t>zasadanie predsedníctva SJF</t>
  </si>
  <si>
    <t>DF3020250101</t>
  </si>
  <si>
    <t>1000074625</t>
  </si>
  <si>
    <t>gravírovanie medailí na MSR 2025 216 ks</t>
  </si>
  <si>
    <t>35774282</t>
  </si>
  <si>
    <t>Victory sport, spol. s r.o. Bratislava</t>
  </si>
  <si>
    <t>DF3020250103</t>
  </si>
  <si>
    <t xml:space="preserve">start pre účasť na CSIO EEF Cup Šamorín 11.-13.6.2025 5 účastníkov </t>
  </si>
  <si>
    <t>51127822</t>
  </si>
  <si>
    <t>Riders&amp;Dreams o.z. Bratislava</t>
  </si>
  <si>
    <t>DF3020250112</t>
  </si>
  <si>
    <t>2251114789</t>
  </si>
  <si>
    <t>DF3020250107</t>
  </si>
  <si>
    <t>70250159</t>
  </si>
  <si>
    <t>Postovne 05</t>
  </si>
  <si>
    <t>zDF7020250044</t>
  </si>
  <si>
    <t>TSE-2025-805</t>
  </si>
  <si>
    <t>semifinále v skokoch CSIO3*-senior 5 účastníkov 25-29.6.2025 Budapešť</t>
  </si>
  <si>
    <t>Tattersall Sportegyesulet Maďarsko</t>
  </si>
  <si>
    <t>VU6</t>
  </si>
  <si>
    <t>BU 6/2025</t>
  </si>
  <si>
    <t>bankový poplatok za prevod Madarsko</t>
  </si>
  <si>
    <t>DF3020250119</t>
  </si>
  <si>
    <t>12/2025</t>
  </si>
  <si>
    <t>príspevok na organizačné zabezpečenie -staviteľ parkúru pre oblasť BAO-všestrannosť-8-10.5.2025</t>
  </si>
  <si>
    <t>42297796</t>
  </si>
  <si>
    <t>Jazdecký klub RS Team Bratislava</t>
  </si>
  <si>
    <t>DF3020250118</t>
  </si>
  <si>
    <t>13/2025</t>
  </si>
  <si>
    <t>príspevok na organizačné zabezpečenie -časomiera pre oblasť BAO-skoky - 7-8.6.2025</t>
  </si>
  <si>
    <t>DF3020250121</t>
  </si>
  <si>
    <t>11/2025</t>
  </si>
  <si>
    <t>príspevok na organizačné zabezpečenie -rozhodca pre oblasť BAO-drezúra - 8.5.2025</t>
  </si>
  <si>
    <t>DF3020250122</t>
  </si>
  <si>
    <t>7151250299</t>
  </si>
  <si>
    <t>odpocovacia deka na ME senior vytrvavlosť 4 ks + vyšívka</t>
  </si>
  <si>
    <t>45676445</t>
  </si>
  <si>
    <t>Equistyle, s.r.o. Rovinka</t>
  </si>
  <si>
    <t>zDF7020250057</t>
  </si>
  <si>
    <t>84</t>
  </si>
  <si>
    <t>vyšívanie slovenského znaku pre reprezentáciu 30 ks</t>
  </si>
  <si>
    <t>Makebe s.r. I.s Unipersonale Taliansko</t>
  </si>
  <si>
    <t>zDF20250003</t>
  </si>
  <si>
    <t>2025P10012</t>
  </si>
  <si>
    <t>ME skoky junior 7-13.7.2025 Nemecko</t>
  </si>
  <si>
    <t>Riesenbeck International  Riesenbeck Nemecko</t>
  </si>
  <si>
    <t>55978495</t>
  </si>
  <si>
    <t>Ján Micko -M&amp;M Vranov nad Topľou</t>
  </si>
  <si>
    <t>VV-0031</t>
  </si>
  <si>
    <t>24/25 CDL</t>
  </si>
  <si>
    <t>reprezentácia na ME Endurance Taliansko</t>
  </si>
  <si>
    <t>Italia Endurance Associazionr Sportiva Dilettantistica Taliansko</t>
  </si>
  <si>
    <t>VV-0027</t>
  </si>
  <si>
    <t>08042025</t>
  </si>
  <si>
    <t>poplatok za CSIO Mannhein</t>
  </si>
  <si>
    <t>Reiter Verein Mannhein</t>
  </si>
  <si>
    <t>VV-0024</t>
  </si>
  <si>
    <t>2025/05/1</t>
  </si>
  <si>
    <t>zasadnutie predsedníctva  6.5.2025</t>
  </si>
  <si>
    <t>člen predsedníctva</t>
  </si>
  <si>
    <t>VV-0021</t>
  </si>
  <si>
    <t>poštový podací lístok</t>
  </si>
  <si>
    <t>poštovné doporučene</t>
  </si>
  <si>
    <t xml:space="preserve">Slovenská pošta </t>
  </si>
  <si>
    <t>VV-0017</t>
  </si>
  <si>
    <t>0005</t>
  </si>
  <si>
    <t>oceňovanie jazdcov plakety</t>
  </si>
  <si>
    <t>VV-0022</t>
  </si>
  <si>
    <t>1625</t>
  </si>
  <si>
    <t>bublinkové obalky</t>
  </si>
  <si>
    <t>31331131</t>
  </si>
  <si>
    <t>ŠEVT a.s.</t>
  </si>
  <si>
    <t>VV-0013</t>
  </si>
  <si>
    <t>DF3020250046</t>
  </si>
  <si>
    <t xml:space="preserve">tepovanie v kancelárii </t>
  </si>
  <si>
    <t>51048817</t>
  </si>
  <si>
    <t>Dávod Urgas Žiar nad Hronom</t>
  </si>
  <si>
    <t>VV-0007</t>
  </si>
  <si>
    <t>92569009180</t>
  </si>
  <si>
    <t>kancelárske potreby</t>
  </si>
  <si>
    <t>Vv-0005</t>
  </si>
  <si>
    <t>pokl doklad SEVT</t>
  </si>
  <si>
    <t>VV-0025</t>
  </si>
  <si>
    <t>podací lístok</t>
  </si>
  <si>
    <t>36631124</t>
  </si>
  <si>
    <t>VV-0026</t>
  </si>
  <si>
    <t>VV-0029</t>
  </si>
  <si>
    <t>92569035830</t>
  </si>
  <si>
    <t>VV-0050</t>
  </si>
  <si>
    <t>VV-0012</t>
  </si>
  <si>
    <t>202503</t>
  </si>
  <si>
    <t>príspevok na sústredenies trenerom - uznesenie</t>
  </si>
  <si>
    <t>51883210</t>
  </si>
  <si>
    <t>EQUUS Slovakia Lučenec</t>
  </si>
  <si>
    <t>VV-0014</t>
  </si>
  <si>
    <t>2025004</t>
  </si>
  <si>
    <t>príspveok v zmysle rozhodnutia-preteky, sústredenie</t>
  </si>
  <si>
    <t>55535995</t>
  </si>
  <si>
    <t>Jazdecký klub Spojená škola Ivánka pri Dunaji</t>
  </si>
  <si>
    <t>DF3020250130</t>
  </si>
  <si>
    <t>2251116334</t>
  </si>
  <si>
    <t>zDF7020250063</t>
  </si>
  <si>
    <t>MS a ME vo voltíži 30.7.-3.8.2025 Rakúsko 31 účstníkov</t>
  </si>
  <si>
    <t>Union Voltigiergruppe Breitenfurt</t>
  </si>
  <si>
    <t>DF3020250129</t>
  </si>
  <si>
    <t>250100273</t>
  </si>
  <si>
    <t>vyšívka logo SJF, kôň roka všetky disciplíny 47 ks</t>
  </si>
  <si>
    <t>56037830</t>
  </si>
  <si>
    <t>Embprint s.r.o. Pezinok</t>
  </si>
  <si>
    <t>zDF7020250062</t>
  </si>
  <si>
    <t>1FV25-320</t>
  </si>
  <si>
    <t>ME skoky senior  1 účastník 16-20.7.2025 Španielsko</t>
  </si>
  <si>
    <t>OXER San sebastian Španielsko</t>
  </si>
  <si>
    <t>zDF2025</t>
  </si>
  <si>
    <t>2025-I-F-813</t>
  </si>
  <si>
    <t>ME deti drezúra 27.-03.08.2025  1 účastník Francúzsko</t>
  </si>
  <si>
    <t>Association Des Bouleries Francia</t>
  </si>
  <si>
    <t>zDF7020250071</t>
  </si>
  <si>
    <t>20250170</t>
  </si>
  <si>
    <t>výprava na MS junior a mladých jazdcov, ME senior vo voltíži 30.7.-3.8.2025 Rakúsko</t>
  </si>
  <si>
    <t>Gästezimmer, Schwanenstadt Rakúsko</t>
  </si>
  <si>
    <t>DF3020250140</t>
  </si>
  <si>
    <t>14/2025</t>
  </si>
  <si>
    <t xml:space="preserve">organizačné zabezpečenie Cena SJF BaO 12-13.7.2025 </t>
  </si>
  <si>
    <t>DF3020250137</t>
  </si>
  <si>
    <t>250100288</t>
  </si>
  <si>
    <t>vyšívka logo SJF, kôň roka všetky disciplíny 3 ks</t>
  </si>
  <si>
    <t>DF3020250139</t>
  </si>
  <si>
    <t>70250191</t>
  </si>
  <si>
    <t>poštovne06</t>
  </si>
  <si>
    <t>DF3020250138</t>
  </si>
  <si>
    <t>2025023</t>
  </si>
  <si>
    <t>usporaidanie MSR vo všestrannosť 28-29.6.2025 príspevok</t>
  </si>
  <si>
    <t>42025265</t>
  </si>
  <si>
    <t>TJ Žrebčín Motešice</t>
  </si>
  <si>
    <t>DF3020250142</t>
  </si>
  <si>
    <t>2025114</t>
  </si>
  <si>
    <t>odpocovacia deka na MSR 40 ks</t>
  </si>
  <si>
    <t>DF3020250144</t>
  </si>
  <si>
    <t>10250002</t>
  </si>
  <si>
    <t xml:space="preserve">organizačné zabezpečenie MSR skoky-kategoria deti, junior, mladý jazdci 3-6.7.2025 </t>
  </si>
  <si>
    <t>37980564</t>
  </si>
  <si>
    <t>Jazdecký klub "HippoClub" Lipt. Sielnica</t>
  </si>
  <si>
    <t>VU7</t>
  </si>
  <si>
    <t>BU 7/2025</t>
  </si>
  <si>
    <t>DF3020250153</t>
  </si>
  <si>
    <t>50250433</t>
  </si>
  <si>
    <t>najom 09</t>
  </si>
  <si>
    <t>DF3020250155</t>
  </si>
  <si>
    <t>70250223</t>
  </si>
  <si>
    <t>poštovne 07</t>
  </si>
  <si>
    <t>DF3020250164</t>
  </si>
  <si>
    <t>20250013</t>
  </si>
  <si>
    <t>režia živého prenosu z MSR skoky na koni 23.24.8.2025 Vigľaš</t>
  </si>
  <si>
    <t>55444547</t>
  </si>
  <si>
    <t>Jakub Fekár - Event Service Bratislava</t>
  </si>
  <si>
    <t>VU8</t>
  </si>
  <si>
    <t>BU 8/2025</t>
  </si>
  <si>
    <t>DF3020250175</t>
  </si>
  <si>
    <t>2251121121</t>
  </si>
  <si>
    <t>DF3020250177</t>
  </si>
  <si>
    <t>2251121340</t>
  </si>
  <si>
    <t>DF3020250182</t>
  </si>
  <si>
    <t>70250255</t>
  </si>
  <si>
    <t>poštovne 08</t>
  </si>
  <si>
    <t>DF3020250180</t>
  </si>
  <si>
    <t>18/2025</t>
  </si>
  <si>
    <t xml:space="preserve">Organizácia podujatia  Majstrovstvá SR - PONY vo všestrannosti 29-31.8.2025 Záhorská Bystrica
</t>
  </si>
  <si>
    <t>DF3020250181</t>
  </si>
  <si>
    <t>16/2025</t>
  </si>
  <si>
    <t xml:space="preserve">Organizácia podujatia  Majstrovstvá SR -  vo všestrannosti 29-31.8.2025 Záhorská Bystrica
</t>
  </si>
  <si>
    <t>zDF7020250084</t>
  </si>
  <si>
    <t>SHA0084</t>
  </si>
  <si>
    <t>MS junior a mladých jazdcov vo vytrvalosti - 1 účastník21-22.9.2025 Buftea Rumunsko</t>
  </si>
  <si>
    <t>35829428</t>
  </si>
  <si>
    <t>ASOCIATIA "CLUB SPORTIV SHAGYA" Rumunsko</t>
  </si>
  <si>
    <t>DF3020250188</t>
  </si>
  <si>
    <t>25VF00239</t>
  </si>
  <si>
    <t>Organizácia podujatia Majstrovstvá SR skoky 21-24.8.2025 Vígľaš</t>
  </si>
  <si>
    <t>42313431</t>
  </si>
  <si>
    <t>Jazdecký klub Masarykov Dvor Vígľaš</t>
  </si>
  <si>
    <t>DF3020250194</t>
  </si>
  <si>
    <t>01/2025</t>
  </si>
  <si>
    <t>prenájom haly od AKRON na  voltíž v Spišská Teplica dňa 13.9.2025</t>
  </si>
  <si>
    <t>37878964</t>
  </si>
  <si>
    <t>Občianske združenei Galaxia Spišská Teplica</t>
  </si>
  <si>
    <t>DF3020250198</t>
  </si>
  <si>
    <t>525001</t>
  </si>
  <si>
    <t>organizácia Majstrovstvá Bratislavskej oblasti vo vytrvalosti -príspevok podkováčske služby</t>
  </si>
  <si>
    <t>44597185</t>
  </si>
  <si>
    <t>Jazdecký klub Napoli, s.r.o. Bratislava</t>
  </si>
  <si>
    <t>DF3020250187</t>
  </si>
  <si>
    <t>2025028</t>
  </si>
  <si>
    <t>usporaidanie MSR v drezúre 9.-10.8.2025 príspevok</t>
  </si>
  <si>
    <t>VU9</t>
  </si>
  <si>
    <t>BU 9/2025</t>
  </si>
  <si>
    <t>IDV20250011</t>
  </si>
  <si>
    <t>Rekapitulacia 11/25</t>
  </si>
  <si>
    <t>odvody do socialnej poisťovne 112025</t>
  </si>
  <si>
    <t>30807484</t>
  </si>
  <si>
    <t>Sociálna poisťovňa Bratislava</t>
  </si>
  <si>
    <t>odvody do zdravotnej  poisťovne 112025</t>
  </si>
  <si>
    <t>35937874</t>
  </si>
  <si>
    <t>Všeobecná zdravotná poisťovňa Bratislava</t>
  </si>
  <si>
    <t>odvody dane zo závislej činnosti 112025</t>
  </si>
  <si>
    <t>42499500</t>
  </si>
  <si>
    <t>Finančné riaditeľstvo Slovenskej republiky</t>
  </si>
  <si>
    <t>VV-0043</t>
  </si>
  <si>
    <t>0055</t>
  </si>
  <si>
    <t>cestovné Cena ooce Haniska</t>
  </si>
  <si>
    <t>VV-0040</t>
  </si>
  <si>
    <t>20244896015</t>
  </si>
  <si>
    <t>kancelárske pečiatky</t>
  </si>
  <si>
    <t>35729040</t>
  </si>
  <si>
    <t>FaxCopy a.s.</t>
  </si>
  <si>
    <t>VV-0047</t>
  </si>
  <si>
    <t>201543893</t>
  </si>
  <si>
    <t>toner kazety</t>
  </si>
  <si>
    <t>Gigaprint.sk s.r.o. Trenčín</t>
  </si>
  <si>
    <t>VV-0051</t>
  </si>
  <si>
    <t>podkl.doklad SEVT</t>
  </si>
  <si>
    <t>VV-0053</t>
  </si>
  <si>
    <t>10129779015</t>
  </si>
  <si>
    <t>VV-0054</t>
  </si>
  <si>
    <t>podací listok</t>
  </si>
  <si>
    <t>VV-0056</t>
  </si>
  <si>
    <t>92569062764</t>
  </si>
  <si>
    <t>kalendar a zásuvka</t>
  </si>
  <si>
    <t>IDV20250012</t>
  </si>
  <si>
    <t>Rekapitulacia 12/25</t>
  </si>
  <si>
    <t>Hrubé mzdy vyplatené osobám (zamestnancom) vrátane odvodov zamestnávateľa
počet fyzických osôb :2
obdobie): december</t>
  </si>
  <si>
    <t>osoby2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</si>
</sst>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17" borderId="0" xfId="0" applyNumberFormat="1" applyFont="1" applyFill="1" applyAlignment="1" applyProtection="1">
      <alignment vertical="top" wrapText="1"/>
      <protection locked="0"/>
    </xf>
    <xf numFmtId="164" fontId="1" fillId="17" borderId="0" xfId="0" applyNumberFormat="1" applyFont="1" applyFill="1" applyAlignment="1" applyProtection="1">
      <alignment vertical="top"/>
      <protection locked="0"/>
    </xf>
    <xf numFmtId="4" fontId="1" fillId="17" borderId="0" xfId="0" applyNumberFormat="1" applyFont="1" applyFill="1" applyAlignment="1" applyProtection="1">
      <alignment vertical="top"/>
      <protection locked="0"/>
    </xf>
    <xf numFmtId="3" fontId="1" fillId="17" borderId="0" xfId="0" applyNumberFormat="1" applyFont="1" applyFill="1" applyAlignment="1" applyProtection="1">
      <alignment horizontal="center" vertical="top"/>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51"/>
      <c r="D1" s="351"/>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52"/>
      <c r="D21" s="352"/>
    </row>
    <row r="22" spans="1:4" x14ac:dyDescent="0.2">
      <c r="C22" s="353"/>
      <c r="D22" s="352"/>
    </row>
    <row r="23" spans="1:4" ht="63.75" x14ac:dyDescent="0.2">
      <c r="A23" s="23" t="s">
        <v>1380</v>
      </c>
      <c r="C23" s="255"/>
      <c r="D23" s="256"/>
    </row>
    <row r="24" spans="1:4" ht="12.75" customHeight="1" x14ac:dyDescent="0.2">
      <c r="C24" s="349"/>
      <c r="D24" s="350"/>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3" t="str">
        <f>Spolu!C3&amp;", "&amp;Spolu!C6</f>
        <v>SLOVENSKÁ JAZDECKÁ FEDERÁCIA, Olympijské námestie 14290/1, Bratislava, 831 04</v>
      </c>
      <c r="B1" s="373"/>
      <c r="C1" s="373"/>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4" t="s">
        <v>1276</v>
      </c>
      <c r="F3" s="375"/>
      <c r="N3" s="137" t="str">
        <f t="shared" si="0"/>
        <v>c - príspevok Slovenskému paralympijskému výboru</v>
      </c>
      <c r="O3" s="137" t="s">
        <v>342</v>
      </c>
      <c r="P3" s="137" t="str">
        <f>Spolu!B19</f>
        <v>príspevok Slovenskému paralympijskému výboru</v>
      </c>
    </row>
    <row r="4" spans="1:16" ht="45.75" customHeight="1" x14ac:dyDescent="0.2">
      <c r="E4" s="375"/>
      <c r="F4" s="375"/>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6" t="s">
        <v>1308</v>
      </c>
      <c r="B12" s="376"/>
      <c r="C12" s="376"/>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8" t="s">
        <v>1310</v>
      </c>
      <c r="C14" s="379"/>
      <c r="F14" s="313"/>
      <c r="N14" s="137" t="str">
        <f t="shared" si="0"/>
        <v xml:space="preserve">n - </v>
      </c>
      <c r="O14" s="137" t="s">
        <v>364</v>
      </c>
    </row>
    <row r="15" spans="1:16" ht="34.35" customHeight="1" x14ac:dyDescent="0.2">
      <c r="A15" s="139" t="s">
        <v>1311</v>
      </c>
      <c r="B15" s="378"/>
      <c r="C15" s="379"/>
      <c r="F15" s="381"/>
      <c r="N15" s="137" t="str">
        <f t="shared" si="0"/>
        <v xml:space="preserve">o - </v>
      </c>
      <c r="O15" s="137" t="s">
        <v>365</v>
      </c>
    </row>
    <row r="16" spans="1:16" x14ac:dyDescent="0.2">
      <c r="A16" s="139" t="s">
        <v>1295</v>
      </c>
      <c r="B16" s="142">
        <f>F8</f>
        <v>0</v>
      </c>
      <c r="C16" s="137"/>
      <c r="F16" s="381"/>
      <c r="N16" s="137" t="str">
        <f t="shared" si="0"/>
        <v xml:space="preserve">p - </v>
      </c>
      <c r="O16" s="137" t="s">
        <v>366</v>
      </c>
    </row>
    <row r="17" spans="1:16" ht="32.1" customHeight="1" x14ac:dyDescent="0.2">
      <c r="A17" s="139" t="s">
        <v>1298</v>
      </c>
      <c r="B17" s="142">
        <f>F9</f>
        <v>0</v>
      </c>
      <c r="C17" s="137"/>
      <c r="F17" s="381"/>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31787801</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0" t="s">
        <v>1303</v>
      </c>
      <c r="C24" s="380"/>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25"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82" t="s">
        <v>1317</v>
      </c>
      <c r="B2" s="382"/>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4" t="s">
        <v>57</v>
      </c>
      <c r="B1" s="354"/>
      <c r="C1" s="354"/>
      <c r="D1" s="354"/>
      <c r="E1" s="354"/>
      <c r="F1" s="354"/>
      <c r="G1" s="354"/>
      <c r="H1" s="354"/>
      <c r="I1" s="52"/>
      <c r="J1" s="37"/>
    </row>
    <row r="2" spans="1:11" ht="15.75" x14ac:dyDescent="0.25">
      <c r="A2" s="360" t="s">
        <v>58</v>
      </c>
      <c r="B2" s="360"/>
      <c r="C2" s="360"/>
      <c r="D2" s="360"/>
      <c r="E2" s="360"/>
      <c r="F2" s="360"/>
      <c r="G2" s="360"/>
      <c r="H2" s="358" t="str">
        <f>+Doklady!I100</f>
        <v>V2</v>
      </c>
      <c r="I2" s="358"/>
    </row>
    <row r="3" spans="1:11" ht="15" x14ac:dyDescent="0.25">
      <c r="A3" s="40"/>
      <c r="B3" s="40"/>
      <c r="C3" s="40"/>
      <c r="D3" s="40"/>
      <c r="E3" s="40"/>
      <c r="F3" s="40"/>
      <c r="G3" s="40"/>
      <c r="H3" s="359">
        <f>+Doklady!I101</f>
        <v>45887</v>
      </c>
      <c r="I3" s="359"/>
    </row>
    <row r="4" spans="1:11" ht="15.75" customHeight="1" x14ac:dyDescent="0.2">
      <c r="A4" s="41" t="s">
        <v>59</v>
      </c>
      <c r="B4" s="355" t="s">
        <v>60</v>
      </c>
      <c r="C4" s="356"/>
      <c r="D4" s="356"/>
      <c r="E4" s="357"/>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63" t="s">
        <v>311</v>
      </c>
      <c r="B1" s="364"/>
      <c r="C1" s="174">
        <v>45838</v>
      </c>
      <c r="D1" s="26"/>
      <c r="G1" s="252">
        <v>45688</v>
      </c>
    </row>
    <row r="2" spans="1:7" ht="15" x14ac:dyDescent="0.25">
      <c r="A2" s="28"/>
      <c r="B2" s="28"/>
      <c r="G2" s="252">
        <v>45716</v>
      </c>
    </row>
    <row r="3" spans="1:7" ht="14.25" x14ac:dyDescent="0.2">
      <c r="A3" s="30" t="s">
        <v>312</v>
      </c>
      <c r="B3" s="361" t="str">
        <f>INDEX(Adr!B:B,Doklady!B102+1)</f>
        <v>SLOVENSKÁ JAZDECKÁ FEDERÁCIA</v>
      </c>
      <c r="C3" s="361"/>
      <c r="D3" s="361"/>
      <c r="G3" s="252">
        <v>45747</v>
      </c>
    </row>
    <row r="4" spans="1:7" ht="14.25" x14ac:dyDescent="0.2">
      <c r="A4" s="30" t="s">
        <v>313</v>
      </c>
      <c r="B4" s="29" t="str">
        <f>RIGHT("0000"&amp;INDEX(Adr!A:A,Doklady!B102+1),8)</f>
        <v>31787801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99236</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99236</v>
      </c>
      <c r="G15" s="252"/>
    </row>
    <row r="16" spans="1:7" ht="14.25" x14ac:dyDescent="0.2">
      <c r="G16" s="252"/>
    </row>
    <row r="17" spans="1:5" ht="72" customHeight="1" x14ac:dyDescent="0.2">
      <c r="A17" s="362" t="s">
        <v>328</v>
      </c>
      <c r="B17" s="362"/>
      <c r="C17" s="362"/>
      <c r="D17" s="362"/>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7" t="s">
        <v>1504</v>
      </c>
      <c r="B1" s="337"/>
      <c r="C1" s="337"/>
      <c r="D1" s="337"/>
      <c r="E1" s="337"/>
      <c r="F1" s="337"/>
      <c r="G1" s="337"/>
      <c r="H1" s="337"/>
      <c r="I1" s="337"/>
    </row>
    <row r="2" spans="1:26" ht="7.5" customHeight="1" x14ac:dyDescent="0.2">
      <c r="C2" s="8"/>
      <c r="D2" s="8"/>
      <c r="E2" s="8"/>
      <c r="F2" s="8"/>
      <c r="G2" s="8"/>
      <c r="H2" s="8"/>
      <c r="I2" s="8"/>
    </row>
    <row r="3" spans="1:26" s="9" customFormat="1" ht="26.1" customHeight="1" x14ac:dyDescent="0.2">
      <c r="B3" s="160" t="s">
        <v>59</v>
      </c>
      <c r="C3" s="338" t="str">
        <f>INDEX(Adr!B2:B87,Doklady!B102)</f>
        <v>SLOVENSKÁ JAZDECKÁ FEDERÁCIA</v>
      </c>
      <c r="D3" s="338"/>
      <c r="E3" s="338"/>
      <c r="F3" s="338"/>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31787801</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9" t="s">
        <v>333</v>
      </c>
      <c r="F9" s="340"/>
      <c r="J9" s="8"/>
      <c r="L9" s="118"/>
      <c r="M9" s="118"/>
      <c r="N9" s="118"/>
      <c r="O9" s="118"/>
      <c r="P9" s="118"/>
      <c r="Q9" s="118"/>
      <c r="R9" s="118"/>
      <c r="S9" s="118"/>
    </row>
    <row r="10" spans="1:26" ht="18" x14ac:dyDescent="0.25">
      <c r="A10" s="69" t="s">
        <v>317</v>
      </c>
      <c r="B10" s="70" t="s">
        <v>318</v>
      </c>
      <c r="C10" s="126">
        <f>SUMIF(FP!J:J,Doklady!$B$1&amp;A10,FP!D:D)</f>
        <v>0</v>
      </c>
      <c r="D10" s="126">
        <f>C10-E10</f>
        <v>0</v>
      </c>
      <c r="E10" s="333">
        <f>SUMIF(K:K,A10,I:I)</f>
        <v>0</v>
      </c>
      <c r="F10" s="334"/>
      <c r="L10" s="120" t="s">
        <v>334</v>
      </c>
      <c r="M10" s="118"/>
      <c r="N10" s="118"/>
      <c r="O10" s="118"/>
      <c r="P10" s="118"/>
      <c r="Q10" s="118"/>
      <c r="R10" s="118"/>
      <c r="S10" s="118"/>
    </row>
    <row r="11" spans="1:26" ht="18" x14ac:dyDescent="0.25">
      <c r="A11" s="69" t="s">
        <v>319</v>
      </c>
      <c r="B11" s="70" t="s">
        <v>320</v>
      </c>
      <c r="C11" s="126">
        <f>SUMIF(FP!J:J,Doklady!$B$1&amp;A11,FP!D:D)</f>
        <v>99236</v>
      </c>
      <c r="D11" s="126">
        <f>+C11-E11</f>
        <v>99236.000000000015</v>
      </c>
      <c r="E11" s="341">
        <f>+I39-I42+I44-I47</f>
        <v>-1.4551915228366852E-11</v>
      </c>
      <c r="F11" s="342"/>
      <c r="J11" s="176"/>
      <c r="L11" s="161" t="str">
        <f>L41</f>
        <v>a - jazdectvo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3">
        <f>SUMIF(K:K,A12,I:I)</f>
        <v>0</v>
      </c>
      <c r="F12" s="334"/>
      <c r="J12" s="177"/>
      <c r="L12" s="161" t="str">
        <f>L42</f>
        <v>a - jazdectvo - kapitálové transfery</v>
      </c>
      <c r="N12" s="118"/>
      <c r="O12" s="118"/>
      <c r="P12" s="118"/>
      <c r="Q12" s="118"/>
      <c r="R12" s="118"/>
      <c r="S12" s="118"/>
    </row>
    <row r="13" spans="1:26" ht="18" x14ac:dyDescent="0.25">
      <c r="A13" s="69" t="s">
        <v>323</v>
      </c>
      <c r="B13" s="70" t="s">
        <v>324</v>
      </c>
      <c r="C13" s="126">
        <f>SUMIF(FP!J:J,Doklady!$B$1&amp;A13,FP!D:D)</f>
        <v>0</v>
      </c>
      <c r="D13" s="126">
        <f>C13-E13</f>
        <v>0</v>
      </c>
      <c r="E13" s="333">
        <f>SUMIF(K:K,A13,I:I)</f>
        <v>0</v>
      </c>
      <c r="F13" s="33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3">
        <f>SUMIF(K:K,A14,I:I)</f>
        <v>0</v>
      </c>
      <c r="F14" s="344"/>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25" t="s">
        <v>336</v>
      </c>
      <c r="C16" s="326"/>
      <c r="D16" s="326"/>
      <c r="E16" s="326"/>
      <c r="F16" s="326"/>
      <c r="G16" s="326"/>
      <c r="H16" s="32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8" t="s">
        <v>339</v>
      </c>
      <c r="C17" s="328"/>
      <c r="D17" s="328"/>
      <c r="E17" s="328"/>
      <c r="F17" s="328"/>
      <c r="G17" s="328"/>
      <c r="H17" s="328"/>
      <c r="I17" s="73">
        <f>SUMIF(FP!I:I,Doklady!$B$1&amp;A17,FP!D:D)</f>
        <v>99236</v>
      </c>
      <c r="T17" s="86"/>
    </row>
    <row r="18" spans="1:20" x14ac:dyDescent="0.2">
      <c r="A18" s="135" t="s">
        <v>340</v>
      </c>
      <c r="B18" s="328" t="s">
        <v>341</v>
      </c>
      <c r="C18" s="328"/>
      <c r="D18" s="328"/>
      <c r="E18" s="328"/>
      <c r="F18" s="328"/>
      <c r="G18" s="328"/>
      <c r="H18" s="328"/>
      <c r="I18" s="73">
        <f>SUMIF(FP!I:I,Doklady!$B$1&amp;A18,FP!D:D)</f>
        <v>0</v>
      </c>
    </row>
    <row r="19" spans="1:20" x14ac:dyDescent="0.2">
      <c r="A19" s="115" t="s">
        <v>342</v>
      </c>
      <c r="B19" s="328" t="s">
        <v>343</v>
      </c>
      <c r="C19" s="328"/>
      <c r="D19" s="328"/>
      <c r="E19" s="328"/>
      <c r="F19" s="328"/>
      <c r="G19" s="328"/>
      <c r="H19" s="328"/>
      <c r="I19" s="73">
        <f>SUMIF(FP!I:I,Doklady!$B$1&amp;A19,FP!D:D)</f>
        <v>0</v>
      </c>
    </row>
    <row r="20" spans="1:20" x14ac:dyDescent="0.2">
      <c r="A20" s="135" t="s">
        <v>344</v>
      </c>
      <c r="B20" s="322" t="s">
        <v>345</v>
      </c>
      <c r="C20" s="323"/>
      <c r="D20" s="323"/>
      <c r="E20" s="323"/>
      <c r="F20" s="323"/>
      <c r="G20" s="323"/>
      <c r="H20" s="324"/>
      <c r="I20" s="73">
        <f>SUMIF(FP!I:I,Doklady!$B$1&amp;A20,FP!D:D)</f>
        <v>0</v>
      </c>
      <c r="T20" s="86"/>
    </row>
    <row r="21" spans="1:20" x14ac:dyDescent="0.2">
      <c r="A21" s="115" t="s">
        <v>346</v>
      </c>
      <c r="B21" s="322" t="s">
        <v>347</v>
      </c>
      <c r="C21" s="323"/>
      <c r="D21" s="323"/>
      <c r="E21" s="323"/>
      <c r="F21" s="323"/>
      <c r="G21" s="323"/>
      <c r="H21" s="324"/>
      <c r="I21" s="73">
        <f>SUMIF(FP!I:I,Doklady!$B$1&amp;A21,FP!D:D)</f>
        <v>0</v>
      </c>
      <c r="T21" s="86"/>
    </row>
    <row r="22" spans="1:20" x14ac:dyDescent="0.2">
      <c r="A22" s="135" t="s">
        <v>348</v>
      </c>
      <c r="B22" s="329" t="s">
        <v>349</v>
      </c>
      <c r="C22" s="330"/>
      <c r="D22" s="330"/>
      <c r="E22" s="330"/>
      <c r="F22" s="330"/>
      <c r="G22" s="330"/>
      <c r="H22" s="331"/>
      <c r="I22" s="73">
        <f>SUMIF(FP!I:I,Doklady!$B$1&amp;A22,FP!D:D)</f>
        <v>0</v>
      </c>
      <c r="T22" s="86"/>
    </row>
    <row r="23" spans="1:20" x14ac:dyDescent="0.2">
      <c r="A23" s="115" t="s">
        <v>350</v>
      </c>
      <c r="B23" s="322" t="s">
        <v>351</v>
      </c>
      <c r="C23" s="323"/>
      <c r="D23" s="323"/>
      <c r="E23" s="323"/>
      <c r="F23" s="323"/>
      <c r="G23" s="323"/>
      <c r="H23" s="324"/>
      <c r="I23" s="73">
        <f>SUMIF(FP!I:I,Doklady!$B$1&amp;A23,FP!D:D)</f>
        <v>0</v>
      </c>
      <c r="T23" s="86"/>
    </row>
    <row r="24" spans="1:20" x14ac:dyDescent="0.2">
      <c r="A24" s="135" t="s">
        <v>352</v>
      </c>
      <c r="B24" s="322" t="s">
        <v>353</v>
      </c>
      <c r="C24" s="323"/>
      <c r="D24" s="323"/>
      <c r="E24" s="323"/>
      <c r="F24" s="323"/>
      <c r="G24" s="323"/>
      <c r="H24" s="324"/>
      <c r="I24" s="73">
        <f>SUMIF(FP!I:I,Doklady!$B$1&amp;A24,FP!D:D)</f>
        <v>0</v>
      </c>
      <c r="T24" s="86"/>
    </row>
    <row r="25" spans="1:20" x14ac:dyDescent="0.2">
      <c r="A25" s="115" t="s">
        <v>354</v>
      </c>
      <c r="B25" s="345" t="s">
        <v>355</v>
      </c>
      <c r="C25" s="346"/>
      <c r="D25" s="346"/>
      <c r="E25" s="346"/>
      <c r="F25" s="346"/>
      <c r="G25" s="346"/>
      <c r="H25" s="347"/>
      <c r="I25" s="73">
        <f>SUMIF(FP!I:I,Doklady!$B$1&amp;A25,FP!D:D)</f>
        <v>0</v>
      </c>
      <c r="T25" s="86"/>
    </row>
    <row r="26" spans="1:20" x14ac:dyDescent="0.2">
      <c r="A26" s="135" t="s">
        <v>356</v>
      </c>
      <c r="B26" s="322" t="s">
        <v>357</v>
      </c>
      <c r="C26" s="323"/>
      <c r="D26" s="323"/>
      <c r="E26" s="323"/>
      <c r="F26" s="323"/>
      <c r="G26" s="323"/>
      <c r="H26" s="324"/>
      <c r="I26" s="73">
        <f>SUMIF(FP!I:I,Doklady!$B$1&amp;A26,FP!D:D)</f>
        <v>0</v>
      </c>
      <c r="T26" s="86"/>
    </row>
    <row r="27" spans="1:20" x14ac:dyDescent="0.2">
      <c r="A27" s="115" t="s">
        <v>358</v>
      </c>
      <c r="B27" s="322" t="s">
        <v>359</v>
      </c>
      <c r="C27" s="323"/>
      <c r="D27" s="323"/>
      <c r="E27" s="323"/>
      <c r="F27" s="323"/>
      <c r="G27" s="323"/>
      <c r="H27" s="324"/>
      <c r="I27" s="73">
        <f>SUMIF(FP!I:I,Doklady!$B$1&amp;A27,FP!D:D)</f>
        <v>0</v>
      </c>
      <c r="T27" s="86"/>
    </row>
    <row r="28" spans="1:20" x14ac:dyDescent="0.2">
      <c r="A28" s="135" t="s">
        <v>360</v>
      </c>
      <c r="B28" s="322" t="s">
        <v>361</v>
      </c>
      <c r="C28" s="323"/>
      <c r="D28" s="323"/>
      <c r="E28" s="323"/>
      <c r="F28" s="323"/>
      <c r="G28" s="323"/>
      <c r="H28" s="324"/>
      <c r="I28" s="73">
        <f>SUMIF(FP!I:I,Doklady!$B$1&amp;A28,FP!D:D)</f>
        <v>0</v>
      </c>
      <c r="T28" s="86"/>
    </row>
    <row r="29" spans="1:20" x14ac:dyDescent="0.2">
      <c r="A29" s="115" t="s">
        <v>362</v>
      </c>
      <c r="B29" s="322" t="s">
        <v>363</v>
      </c>
      <c r="C29" s="323"/>
      <c r="D29" s="323"/>
      <c r="E29" s="323"/>
      <c r="F29" s="323"/>
      <c r="G29" s="323"/>
      <c r="H29" s="324"/>
      <c r="I29" s="73">
        <f>SUMIF(FP!I:I,Doklady!$B$1&amp;A29,FP!D:D)</f>
        <v>0</v>
      </c>
      <c r="T29" s="86"/>
    </row>
    <row r="30" spans="1:20" hidden="1" x14ac:dyDescent="0.2">
      <c r="A30" s="135" t="s">
        <v>364</v>
      </c>
      <c r="B30" s="322"/>
      <c r="C30" s="323"/>
      <c r="D30" s="323"/>
      <c r="E30" s="323"/>
      <c r="F30" s="323"/>
      <c r="G30" s="323"/>
      <c r="H30" s="324"/>
      <c r="I30" s="73">
        <f>SUMIF(FP!I:I,Doklady!$B$1&amp;A30,FP!D:D)</f>
        <v>0</v>
      </c>
      <c r="T30" s="86"/>
    </row>
    <row r="31" spans="1:20" hidden="1" x14ac:dyDescent="0.2">
      <c r="A31" s="115" t="s">
        <v>365</v>
      </c>
      <c r="B31" s="322"/>
      <c r="C31" s="323"/>
      <c r="D31" s="323"/>
      <c r="E31" s="323"/>
      <c r="F31" s="323"/>
      <c r="G31" s="323"/>
      <c r="H31" s="324"/>
      <c r="I31" s="73">
        <f>SUMIF(FP!I:I,Doklady!$B$1&amp;A31,FP!D:D)</f>
        <v>0</v>
      </c>
      <c r="T31" s="86"/>
    </row>
    <row r="32" spans="1:20" hidden="1" x14ac:dyDescent="0.2">
      <c r="A32" s="135" t="s">
        <v>366</v>
      </c>
      <c r="B32" s="318"/>
      <c r="C32" s="319"/>
      <c r="D32" s="319"/>
      <c r="E32" s="319"/>
      <c r="F32" s="319"/>
      <c r="G32" s="319"/>
      <c r="H32" s="320"/>
      <c r="I32" s="73">
        <f>SUMIF(FP!I:I,Doklady!$B$1&amp;A32,FP!D:D)</f>
        <v>0</v>
      </c>
      <c r="T32" s="86"/>
    </row>
    <row r="33" spans="1:21" hidden="1" x14ac:dyDescent="0.2">
      <c r="A33" s="115" t="s">
        <v>367</v>
      </c>
      <c r="B33" s="318"/>
      <c r="C33" s="319"/>
      <c r="D33" s="319"/>
      <c r="E33" s="319"/>
      <c r="F33" s="319"/>
      <c r="G33" s="319"/>
      <c r="H33" s="320"/>
      <c r="I33" s="73">
        <f>SUMIF(FP!I:I,Doklady!$B$1&amp;A33,FP!D:D)</f>
        <v>0</v>
      </c>
      <c r="T33" s="86"/>
    </row>
    <row r="34" spans="1:21" hidden="1" x14ac:dyDescent="0.2">
      <c r="A34" s="135" t="s">
        <v>368</v>
      </c>
      <c r="B34" s="321"/>
      <c r="C34" s="321"/>
      <c r="D34" s="321"/>
      <c r="E34" s="321"/>
      <c r="F34" s="321"/>
      <c r="G34" s="321"/>
      <c r="H34" s="321"/>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jazdectvo</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19847.2</v>
      </c>
      <c r="G39" s="78">
        <f>+MAX(I39-C39-D39-E39-F39-H39,0)</f>
        <v>79388.800000000003</v>
      </c>
      <c r="H39" s="78">
        <f>+IFERROR(VLOOKUP(K40&amp;" - kapitálové transfery",B$53:C$90,2,0),0)</f>
        <v>0</v>
      </c>
      <c r="I39" s="73">
        <f>SUMIF(FP!K:K,K40,FP!D:D)</f>
        <v>99236</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79710.770000000019</v>
      </c>
      <c r="F40" s="78">
        <f>DSUM(Doklady!A103:J10000,"GGG",Spolu!R40:S42)</f>
        <v>19525.230000000003</v>
      </c>
      <c r="G40" s="78">
        <f>DSUM(Doklady!A103:J10000,"GGG",Spolu!T40:U42)-H40</f>
        <v>0</v>
      </c>
      <c r="H40" s="78">
        <f>+IFERROR(VLOOKUP(K40&amp;" - kapitálové transfery",B$53:D$90,3,0),0)</f>
        <v>0</v>
      </c>
      <c r="I40" s="73">
        <f>+C40+D40+E40+F40+G40+H40</f>
        <v>99236.000000000029</v>
      </c>
      <c r="J40" s="218" t="str">
        <f>+K45</f>
        <v>.</v>
      </c>
      <c r="K40" s="218" t="str">
        <f>IF(L38&gt;0,INDEX(FP!K:K,Doklady!B2),".")</f>
        <v>jazdectvo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jazdectvo - bežné transfery</v>
      </c>
      <c r="M41" s="120">
        <v>1</v>
      </c>
      <c r="N41" s="161" t="str">
        <f>+L41</f>
        <v>a - jazdectvo - bežné transfery</v>
      </c>
      <c r="O41" s="120">
        <v>2</v>
      </c>
      <c r="P41" s="161" t="str">
        <f>+L41</f>
        <v>a - jazdectvo - bežné transfery</v>
      </c>
      <c r="Q41" s="120">
        <v>3</v>
      </c>
      <c r="R41" s="161" t="str">
        <f>+L41</f>
        <v>a - jazdectvo - bežné transfery</v>
      </c>
      <c r="S41" s="120">
        <v>4</v>
      </c>
      <c r="T41" s="161" t="str">
        <f>+L41</f>
        <v>a - jazdectvo - bežné transfery</v>
      </c>
      <c r="U41" s="120">
        <v>5</v>
      </c>
    </row>
    <row r="42" spans="1:21" ht="10.5" customHeight="1" x14ac:dyDescent="0.2">
      <c r="A42" s="115" t="s">
        <v>338</v>
      </c>
      <c r="B42" s="116" t="s">
        <v>380</v>
      </c>
      <c r="C42" s="73">
        <f>+C40</f>
        <v>0</v>
      </c>
      <c r="D42" s="216">
        <f>+D40</f>
        <v>0</v>
      </c>
      <c r="E42" s="216">
        <f>+E40</f>
        <v>79710.770000000019</v>
      </c>
      <c r="F42" s="216">
        <f>+MIN(F39:F40)</f>
        <v>19525.230000000003</v>
      </c>
      <c r="G42" s="216">
        <f>+MIN(G39+MAX(F39-F40,0)-MAX(E40-E39,0)-MAX(D40-D39,0)-MAX(C40-C39,0),G40)</f>
        <v>-1.4551915228366852E-11</v>
      </c>
      <c r="H42" s="216">
        <f>+MIN(H39:H40)</f>
        <v>0</v>
      </c>
      <c r="I42" s="73">
        <f>+C42+D42+E42+MIN(F39:F40)+G42+H42</f>
        <v>99236.000000000015</v>
      </c>
      <c r="J42" s="219">
        <f>+K47</f>
        <v>0</v>
      </c>
      <c r="K42" s="219">
        <f>+I42-H42</f>
        <v>99236.000000000015</v>
      </c>
      <c r="L42" s="161" t="str">
        <f>+SUBSTITUTE(L41,"bežné","kapitálové")</f>
        <v>a - jazdectvo - kapitálové transfery</v>
      </c>
      <c r="M42" s="120">
        <v>1</v>
      </c>
      <c r="N42" s="161" t="str">
        <f>+L42</f>
        <v>a - jazdectvo - kapitálové transfery</v>
      </c>
      <c r="O42" s="120">
        <v>2</v>
      </c>
      <c r="P42" s="161" t="str">
        <f>+L42</f>
        <v>a - jazdectvo - kapitálové transfery</v>
      </c>
      <c r="Q42" s="120">
        <v>3</v>
      </c>
      <c r="R42" s="161" t="str">
        <f>+L42</f>
        <v>a - jazdectvo - kapitálové transfery</v>
      </c>
      <c r="S42" s="120">
        <v>4</v>
      </c>
      <c r="T42" s="161" t="str">
        <f>+L42</f>
        <v>a - jazdectvo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5"/>
      <c r="B50" s="336"/>
      <c r="C50" s="336"/>
      <c r="D50" s="336"/>
      <c r="E50" s="336"/>
      <c r="F50" s="336"/>
      <c r="G50" s="336"/>
      <c r="H50" s="336"/>
      <c r="I50" s="336"/>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jazdectvo - bežné transfery</v>
      </c>
      <c r="C53" s="73">
        <f>IF(A53&lt;&gt;"",INDEX(FP!D:D,Doklady!B$2+(ROW()-53)),"")</f>
        <v>99236</v>
      </c>
      <c r="D53" s="73">
        <f>IF(A53&lt;&gt;"",Doklady!I1-Doklady!J1,"")</f>
        <v>99236.000000000015</v>
      </c>
      <c r="E53" s="73">
        <f>IF(A53&lt;&gt;"",MIN(D53,C53)*Doklady!C1/(1-Doklady!C1),"")</f>
        <v>0</v>
      </c>
      <c r="F53" s="71">
        <f>IF(A53&lt;&gt;"",Doklady!J1,"")</f>
        <v>0</v>
      </c>
      <c r="G53" s="73">
        <f>+IFERROR(HLOOKUP(IF(RIGHT(B53,15)="bežné transfery",LEFT(B53,LEN(B53)-18),0),$J$40:$K$42,3,0),MIN(C53,D53))</f>
        <v>99236.000000000015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99236</v>
      </c>
      <c r="D130" s="228">
        <f t="shared" ref="D130:I130" si="9">SUM(D53:D129)</f>
        <v>99236.000000000015</v>
      </c>
      <c r="E130" s="228">
        <f t="shared" si="9"/>
        <v>0</v>
      </c>
      <c r="F130" s="228">
        <f t="shared" si="9"/>
        <v>0</v>
      </c>
      <c r="G130" s="228">
        <f t="shared" si="9"/>
        <v>99236.000000000015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48"/>
      <c r="E140" s="348"/>
      <c r="F140" s="348"/>
      <c r="G140" s="348"/>
      <c r="H140" s="348"/>
      <c r="I140" s="348"/>
      <c r="J140" s="85"/>
    </row>
    <row r="141" spans="1:26" ht="68.25" customHeight="1" x14ac:dyDescent="0.2">
      <c r="A141" s="9"/>
      <c r="B141" s="283" t="s">
        <v>397</v>
      </c>
      <c r="C141" s="214"/>
      <c r="D141" s="332" t="s">
        <v>398</v>
      </c>
      <c r="E141" s="332"/>
      <c r="F141" s="332"/>
      <c r="G141" s="332"/>
      <c r="H141" s="332"/>
      <c r="I141" s="332"/>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I202" sqref="I20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jazdectvo - bežné transfery</v>
      </c>
      <c r="B1" s="232" t="str">
        <f>INDEX(Adr!A:A,B102+1)</f>
        <v>31787801</v>
      </c>
      <c r="C1" s="233">
        <f>IF(ROW()&lt;=B$3,INDEX(FP!E:E,B$2+ROW()-1),"")</f>
        <v>0</v>
      </c>
      <c r="D1" s="234" t="str">
        <f>IF(ROW()&lt;=B$3,INDEX(FP!F:F,B$2+ROW()-1),"")</f>
        <v>a</v>
      </c>
      <c r="E1" s="234"/>
      <c r="F1" s="234" t="str">
        <f>IF(ROW()&lt;=B$3,INDEX(FP!G:G,B$2+ROW()-1),"")</f>
        <v>026 02</v>
      </c>
      <c r="G1" s="234"/>
      <c r="H1" s="235" t="str">
        <f>IF(ROW()&lt;=B$3,INDEX(FP!C:C,B$2+ROW()-1),"")</f>
        <v>jazdectvo - bežné transfery</v>
      </c>
      <c r="I1" s="236">
        <f t="shared" ref="I1:I6" si="0">IF(ROW()&lt;=B$3,SUMIF(A$107:A$10042,A1,I$107:I$10042),"")</f>
        <v>99236.000000000015</v>
      </c>
      <c r="J1" s="236">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5" t="s">
        <v>1505</v>
      </c>
      <c r="B100" s="365"/>
      <c r="C100" s="365"/>
      <c r="D100" s="365"/>
      <c r="E100" s="365"/>
      <c r="F100" s="365"/>
      <c r="G100" s="365"/>
      <c r="H100" s="365"/>
      <c r="I100" s="367" t="s">
        <v>1488</v>
      </c>
      <c r="J100" s="367"/>
      <c r="K100" s="89"/>
    </row>
    <row r="101" spans="1:25" ht="15.75" x14ac:dyDescent="0.25">
      <c r="A101" s="368"/>
      <c r="B101" s="368"/>
      <c r="C101" s="368"/>
      <c r="D101" s="368"/>
      <c r="E101" s="368"/>
      <c r="F101" s="368"/>
      <c r="G101" s="368"/>
      <c r="H101" s="368"/>
      <c r="I101" s="366">
        <v>45887</v>
      </c>
      <c r="J101" s="366"/>
    </row>
    <row r="102" spans="1:25" ht="14.25" x14ac:dyDescent="0.2">
      <c r="A102" s="249" t="s">
        <v>403</v>
      </c>
      <c r="B102" s="250">
        <v>21</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9" t="s">
        <v>412</v>
      </c>
      <c r="B105" s="370"/>
      <c r="C105" s="370"/>
      <c r="D105" s="370"/>
      <c r="E105" s="370"/>
      <c r="F105" s="370"/>
      <c r="G105" s="370"/>
      <c r="H105" s="370"/>
      <c r="I105" s="370"/>
      <c r="J105" s="37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1506</v>
      </c>
      <c r="B107" s="14" t="s">
        <v>1507</v>
      </c>
      <c r="C107" s="14" t="s">
        <v>1508</v>
      </c>
      <c r="D107" s="16">
        <v>45688</v>
      </c>
      <c r="E107" s="16"/>
      <c r="F107" s="14" t="s">
        <v>1509</v>
      </c>
      <c r="G107" s="14" t="s">
        <v>1510</v>
      </c>
      <c r="H107" s="14" t="s">
        <v>1511</v>
      </c>
      <c r="I107" s="15">
        <v>5</v>
      </c>
      <c r="J107" s="77">
        <v>4</v>
      </c>
      <c r="K107" s="92"/>
    </row>
    <row r="108" spans="1:25" ht="33.75" x14ac:dyDescent="0.2">
      <c r="A108" s="14" t="s">
        <v>1506</v>
      </c>
      <c r="B108" s="14" t="s">
        <v>1512</v>
      </c>
      <c r="C108" s="14" t="s">
        <v>1513</v>
      </c>
      <c r="D108" s="16">
        <v>45693</v>
      </c>
      <c r="E108" s="16"/>
      <c r="F108" s="14" t="s">
        <v>1514</v>
      </c>
      <c r="G108" s="14"/>
      <c r="H108" s="14" t="s">
        <v>1515</v>
      </c>
      <c r="I108" s="15">
        <v>6545.93</v>
      </c>
      <c r="J108" s="77">
        <v>4</v>
      </c>
      <c r="K108" s="92"/>
    </row>
    <row r="109" spans="1:25" ht="12.75" x14ac:dyDescent="0.2">
      <c r="A109" s="14" t="s">
        <v>1506</v>
      </c>
      <c r="B109" s="14" t="s">
        <v>1507</v>
      </c>
      <c r="C109" s="14" t="s">
        <v>1508</v>
      </c>
      <c r="D109" s="16">
        <v>45693</v>
      </c>
      <c r="E109" s="16"/>
      <c r="F109" s="14" t="s">
        <v>1516</v>
      </c>
      <c r="G109" s="14" t="s">
        <v>1510</v>
      </c>
      <c r="H109" s="14" t="s">
        <v>1511</v>
      </c>
      <c r="I109" s="15">
        <v>30</v>
      </c>
      <c r="J109" s="77">
        <v>4</v>
      </c>
      <c r="K109" s="92"/>
    </row>
    <row r="110" spans="1:25" ht="22.5" x14ac:dyDescent="0.2">
      <c r="A110" s="14" t="s">
        <v>1506</v>
      </c>
      <c r="B110" s="14" t="s">
        <v>1517</v>
      </c>
      <c r="C110" s="14" t="s">
        <v>1518</v>
      </c>
      <c r="D110" s="16">
        <v>45693</v>
      </c>
      <c r="E110" s="16"/>
      <c r="F110" s="14" t="s">
        <v>1519</v>
      </c>
      <c r="G110" s="14"/>
      <c r="H110" s="14" t="s">
        <v>1520</v>
      </c>
      <c r="I110" s="15">
        <v>2250</v>
      </c>
      <c r="J110" s="77">
        <v>4</v>
      </c>
      <c r="K110" s="92"/>
    </row>
    <row r="111" spans="1:25" ht="22.5" x14ac:dyDescent="0.2">
      <c r="A111" s="14" t="s">
        <v>1506</v>
      </c>
      <c r="B111" s="14" t="s">
        <v>1521</v>
      </c>
      <c r="C111" s="14" t="s">
        <v>1522</v>
      </c>
      <c r="D111" s="16">
        <v>45699</v>
      </c>
      <c r="E111" s="16"/>
      <c r="F111" s="14" t="s">
        <v>1523</v>
      </c>
      <c r="G111" s="14"/>
      <c r="H111" s="14" t="s">
        <v>1524</v>
      </c>
      <c r="I111" s="15">
        <v>191.97</v>
      </c>
      <c r="J111" s="77">
        <v>3</v>
      </c>
      <c r="K111" s="92"/>
    </row>
    <row r="112" spans="1:25" ht="22.5" x14ac:dyDescent="0.2">
      <c r="A112" s="14" t="s">
        <v>1506</v>
      </c>
      <c r="B112" s="14" t="s">
        <v>1525</v>
      </c>
      <c r="C112" s="14" t="s">
        <v>1526</v>
      </c>
      <c r="D112" s="16">
        <v>45707</v>
      </c>
      <c r="E112" s="16"/>
      <c r="F112" s="14" t="s">
        <v>1527</v>
      </c>
      <c r="G112" s="14" t="s">
        <v>1528</v>
      </c>
      <c r="H112" s="14" t="s">
        <v>1529</v>
      </c>
      <c r="I112" s="15">
        <v>157.75</v>
      </c>
      <c r="J112" s="77">
        <v>4</v>
      </c>
      <c r="K112" s="92"/>
    </row>
    <row r="113" spans="1:11" ht="12.75" x14ac:dyDescent="0.2">
      <c r="A113" s="14" t="s">
        <v>1506</v>
      </c>
      <c r="B113" s="14" t="s">
        <v>1530</v>
      </c>
      <c r="C113" s="14" t="s">
        <v>1531</v>
      </c>
      <c r="D113" s="16">
        <v>45716</v>
      </c>
      <c r="E113" s="16"/>
      <c r="F113" s="14" t="s">
        <v>1509</v>
      </c>
      <c r="G113" s="14" t="s">
        <v>1510</v>
      </c>
      <c r="H113" s="14" t="s">
        <v>1511</v>
      </c>
      <c r="I113" s="15">
        <v>5</v>
      </c>
      <c r="J113" s="77">
        <v>4</v>
      </c>
      <c r="K113" s="92"/>
    </row>
    <row r="114" spans="1:11" ht="22.5" x14ac:dyDescent="0.2">
      <c r="A114" s="14" t="s">
        <v>1506</v>
      </c>
      <c r="B114" s="14" t="s">
        <v>1532</v>
      </c>
      <c r="C114" s="14" t="s">
        <v>1533</v>
      </c>
      <c r="D114" s="16">
        <v>45720</v>
      </c>
      <c r="E114" s="16"/>
      <c r="F114" s="14" t="s">
        <v>1534</v>
      </c>
      <c r="G114" s="14" t="s">
        <v>1528</v>
      </c>
      <c r="H114" s="14" t="s">
        <v>1529</v>
      </c>
      <c r="I114" s="15">
        <v>1303.93</v>
      </c>
      <c r="J114" s="77">
        <v>4</v>
      </c>
      <c r="K114" s="92"/>
    </row>
    <row r="115" spans="1:11" ht="22.5" x14ac:dyDescent="0.2">
      <c r="A115" s="14" t="s">
        <v>1506</v>
      </c>
      <c r="B115" s="14" t="s">
        <v>1535</v>
      </c>
      <c r="C115" s="14" t="s">
        <v>1536</v>
      </c>
      <c r="D115" s="16">
        <v>45744</v>
      </c>
      <c r="E115" s="16"/>
      <c r="F115" s="14" t="s">
        <v>1537</v>
      </c>
      <c r="G115" s="14" t="s">
        <v>1528</v>
      </c>
      <c r="H115" s="14" t="s">
        <v>1529</v>
      </c>
      <c r="I115" s="15">
        <v>268.05</v>
      </c>
      <c r="J115" s="77">
        <v>4</v>
      </c>
      <c r="K115" s="92"/>
    </row>
    <row r="116" spans="1:11" ht="33.75" x14ac:dyDescent="0.2">
      <c r="A116" s="14" t="s">
        <v>1506</v>
      </c>
      <c r="B116" s="14" t="s">
        <v>1538</v>
      </c>
      <c r="C116" s="14" t="s">
        <v>1539</v>
      </c>
      <c r="D116" s="16">
        <v>45744</v>
      </c>
      <c r="E116" s="16"/>
      <c r="F116" s="14" t="s">
        <v>1540</v>
      </c>
      <c r="G116" s="14" t="s">
        <v>1541</v>
      </c>
      <c r="H116" s="14" t="s">
        <v>1542</v>
      </c>
      <c r="I116" s="15">
        <v>78.72</v>
      </c>
      <c r="J116" s="77">
        <v>3</v>
      </c>
      <c r="K116" s="92"/>
    </row>
    <row r="117" spans="1:11" ht="22.5" x14ac:dyDescent="0.2">
      <c r="A117" s="14" t="s">
        <v>1506</v>
      </c>
      <c r="B117" s="14" t="s">
        <v>1543</v>
      </c>
      <c r="C117" s="14" t="s">
        <v>1544</v>
      </c>
      <c r="D117" s="16">
        <v>45744</v>
      </c>
      <c r="E117" s="16"/>
      <c r="F117" s="14" t="s">
        <v>1545</v>
      </c>
      <c r="G117" s="14" t="s">
        <v>1546</v>
      </c>
      <c r="H117" s="14" t="s">
        <v>1547</v>
      </c>
      <c r="I117" s="15">
        <v>100</v>
      </c>
      <c r="J117" s="77">
        <v>3</v>
      </c>
      <c r="K117" s="92"/>
    </row>
    <row r="118" spans="1:11" ht="22.5" x14ac:dyDescent="0.2">
      <c r="A118" s="14" t="s">
        <v>1506</v>
      </c>
      <c r="B118" s="14" t="s">
        <v>1548</v>
      </c>
      <c r="C118" s="14" t="s">
        <v>1549</v>
      </c>
      <c r="D118" s="16">
        <v>45744</v>
      </c>
      <c r="E118" s="16"/>
      <c r="F118" s="14" t="s">
        <v>1550</v>
      </c>
      <c r="G118" s="14" t="s">
        <v>1551</v>
      </c>
      <c r="H118" s="14" t="s">
        <v>1552</v>
      </c>
      <c r="I118" s="15">
        <v>2398.5</v>
      </c>
      <c r="J118" s="77">
        <v>3</v>
      </c>
      <c r="K118" s="92"/>
    </row>
    <row r="119" spans="1:11" ht="12.75" x14ac:dyDescent="0.2">
      <c r="A119" s="14" t="s">
        <v>1506</v>
      </c>
      <c r="B119" s="14" t="s">
        <v>1553</v>
      </c>
      <c r="C119" s="14" t="s">
        <v>1554</v>
      </c>
      <c r="D119" s="16">
        <v>45744</v>
      </c>
      <c r="E119" s="16"/>
      <c r="F119" s="14" t="s">
        <v>1509</v>
      </c>
      <c r="G119" s="14" t="s">
        <v>1510</v>
      </c>
      <c r="H119" s="14" t="s">
        <v>1511</v>
      </c>
      <c r="I119" s="15">
        <v>5</v>
      </c>
      <c r="J119" s="77">
        <v>4</v>
      </c>
      <c r="K119" s="92"/>
    </row>
    <row r="120" spans="1:11" ht="33.75" x14ac:dyDescent="0.2">
      <c r="A120" s="14" t="s">
        <v>1506</v>
      </c>
      <c r="B120" s="14" t="s">
        <v>1555</v>
      </c>
      <c r="C120" s="14" t="s">
        <v>1556</v>
      </c>
      <c r="D120" s="16">
        <v>45750</v>
      </c>
      <c r="E120" s="16"/>
      <c r="F120" s="14" t="s">
        <v>1540</v>
      </c>
      <c r="G120" s="14" t="s">
        <v>1541</v>
      </c>
      <c r="H120" s="14" t="s">
        <v>1542</v>
      </c>
      <c r="I120" s="15">
        <v>174.29</v>
      </c>
      <c r="J120" s="77">
        <v>3</v>
      </c>
      <c r="K120" s="92"/>
    </row>
    <row r="121" spans="1:11" ht="22.5" x14ac:dyDescent="0.2">
      <c r="A121" s="14" t="s">
        <v>1506</v>
      </c>
      <c r="B121" s="14" t="s">
        <v>1557</v>
      </c>
      <c r="C121" s="14" t="s">
        <v>1558</v>
      </c>
      <c r="D121" s="16">
        <v>45757</v>
      </c>
      <c r="E121" s="16"/>
      <c r="F121" s="14" t="s">
        <v>1559</v>
      </c>
      <c r="G121" s="14" t="s">
        <v>1528</v>
      </c>
      <c r="H121" s="14" t="s">
        <v>1529</v>
      </c>
      <c r="I121" s="15">
        <v>135.85</v>
      </c>
      <c r="J121" s="77">
        <v>4</v>
      </c>
      <c r="K121" s="92"/>
    </row>
    <row r="122" spans="1:11" ht="22.5" x14ac:dyDescent="0.2">
      <c r="A122" s="14" t="s">
        <v>1506</v>
      </c>
      <c r="B122" s="14" t="s">
        <v>1560</v>
      </c>
      <c r="C122" s="14" t="s">
        <v>1561</v>
      </c>
      <c r="D122" s="16">
        <v>45757</v>
      </c>
      <c r="E122" s="16"/>
      <c r="F122" s="14" t="s">
        <v>1562</v>
      </c>
      <c r="G122" s="14"/>
      <c r="H122" s="14" t="s">
        <v>1563</v>
      </c>
      <c r="I122" s="15">
        <v>3685.5</v>
      </c>
      <c r="J122" s="77">
        <v>3</v>
      </c>
      <c r="K122" s="92"/>
    </row>
    <row r="123" spans="1:11" ht="33.75" x14ac:dyDescent="0.2">
      <c r="A123" s="14" t="s">
        <v>1506</v>
      </c>
      <c r="B123" s="14" t="s">
        <v>1564</v>
      </c>
      <c r="C123" s="14" t="s">
        <v>1565</v>
      </c>
      <c r="D123" s="16">
        <v>45762</v>
      </c>
      <c r="E123" s="16"/>
      <c r="F123" s="14" t="s">
        <v>1566</v>
      </c>
      <c r="G123" s="14" t="s">
        <v>1567</v>
      </c>
      <c r="H123" s="14" t="s">
        <v>1568</v>
      </c>
      <c r="I123" s="15">
        <v>4809.75</v>
      </c>
      <c r="J123" s="77">
        <v>3</v>
      </c>
      <c r="K123" s="92"/>
    </row>
    <row r="124" spans="1:11" ht="33.75" x14ac:dyDescent="0.2">
      <c r="A124" s="14" t="s">
        <v>1506</v>
      </c>
      <c r="B124" s="14" t="s">
        <v>1569</v>
      </c>
      <c r="C124" s="14" t="s">
        <v>1570</v>
      </c>
      <c r="D124" s="16">
        <v>45762</v>
      </c>
      <c r="E124" s="16"/>
      <c r="F124" s="14" t="s">
        <v>1571</v>
      </c>
      <c r="G124" s="14" t="s">
        <v>1567</v>
      </c>
      <c r="H124" s="14" t="s">
        <v>1568</v>
      </c>
      <c r="I124" s="15">
        <v>4089.8</v>
      </c>
      <c r="J124" s="77">
        <v>3</v>
      </c>
      <c r="K124" s="92"/>
    </row>
    <row r="125" spans="1:11" ht="12.75" x14ac:dyDescent="0.2">
      <c r="A125" s="14" t="s">
        <v>1506</v>
      </c>
      <c r="B125" s="14" t="s">
        <v>1572</v>
      </c>
      <c r="C125" s="14" t="s">
        <v>1573</v>
      </c>
      <c r="D125" s="16">
        <v>45777</v>
      </c>
      <c r="E125" s="16"/>
      <c r="F125" s="14" t="s">
        <v>1509</v>
      </c>
      <c r="G125" s="14" t="s">
        <v>1510</v>
      </c>
      <c r="H125" s="14" t="s">
        <v>1511</v>
      </c>
      <c r="I125" s="15">
        <v>5</v>
      </c>
      <c r="J125" s="77">
        <v>4</v>
      </c>
      <c r="K125" s="92"/>
    </row>
    <row r="126" spans="1:11" ht="22.5" x14ac:dyDescent="0.2">
      <c r="A126" s="14" t="s">
        <v>1506</v>
      </c>
      <c r="B126" s="14" t="s">
        <v>1574</v>
      </c>
      <c r="C126" s="14" t="s">
        <v>1575</v>
      </c>
      <c r="D126" s="16">
        <v>45783</v>
      </c>
      <c r="E126" s="16"/>
      <c r="F126" s="14" t="s">
        <v>1534</v>
      </c>
      <c r="G126" s="14" t="s">
        <v>1528</v>
      </c>
      <c r="H126" s="14" t="s">
        <v>1529</v>
      </c>
      <c r="I126" s="15">
        <v>1303.93</v>
      </c>
      <c r="J126" s="77">
        <v>4</v>
      </c>
      <c r="K126" s="92"/>
    </row>
    <row r="127" spans="1:11" ht="22.5" x14ac:dyDescent="0.2">
      <c r="A127" s="14" t="s">
        <v>1506</v>
      </c>
      <c r="B127" s="14" t="s">
        <v>1576</v>
      </c>
      <c r="C127" s="14" t="s">
        <v>1577</v>
      </c>
      <c r="D127" s="16">
        <v>45783</v>
      </c>
      <c r="E127" s="16"/>
      <c r="F127" s="14" t="s">
        <v>1578</v>
      </c>
      <c r="G127" s="14" t="s">
        <v>1579</v>
      </c>
      <c r="H127" s="14" t="s">
        <v>1580</v>
      </c>
      <c r="I127" s="15">
        <v>500</v>
      </c>
      <c r="J127" s="77">
        <v>3</v>
      </c>
      <c r="K127" s="92"/>
    </row>
    <row r="128" spans="1:11" ht="33.75" x14ac:dyDescent="0.2">
      <c r="A128" s="14" t="s">
        <v>1506</v>
      </c>
      <c r="B128" s="14" t="s">
        <v>1581</v>
      </c>
      <c r="C128" s="14" t="s">
        <v>1582</v>
      </c>
      <c r="D128" s="16">
        <v>45783</v>
      </c>
      <c r="E128" s="16"/>
      <c r="F128" s="14" t="s">
        <v>1540</v>
      </c>
      <c r="G128" s="14" t="s">
        <v>1541</v>
      </c>
      <c r="H128" s="14" t="s">
        <v>1542</v>
      </c>
      <c r="I128" s="15">
        <v>92.37</v>
      </c>
      <c r="J128" s="77">
        <v>3</v>
      </c>
      <c r="K128" s="92"/>
    </row>
    <row r="129" spans="1:11" ht="22.5" x14ac:dyDescent="0.2">
      <c r="A129" s="14" t="s">
        <v>1506</v>
      </c>
      <c r="B129" s="14" t="s">
        <v>1583</v>
      </c>
      <c r="C129" s="14" t="s">
        <v>1584</v>
      </c>
      <c r="D129" s="16">
        <v>45797</v>
      </c>
      <c r="E129" s="16"/>
      <c r="F129" s="14" t="s">
        <v>1585</v>
      </c>
      <c r="G129" s="14" t="s">
        <v>1528</v>
      </c>
      <c r="H129" s="14" t="s">
        <v>1529</v>
      </c>
      <c r="I129" s="15">
        <v>114.45</v>
      </c>
      <c r="J129" s="77">
        <v>4</v>
      </c>
      <c r="K129" s="92"/>
    </row>
    <row r="130" spans="1:11" ht="22.5" x14ac:dyDescent="0.2">
      <c r="A130" s="14" t="s">
        <v>1506</v>
      </c>
      <c r="B130" s="14" t="s">
        <v>1586</v>
      </c>
      <c r="C130" s="14" t="s">
        <v>1587</v>
      </c>
      <c r="D130" s="16">
        <v>45799</v>
      </c>
      <c r="E130" s="16"/>
      <c r="F130" s="14" t="s">
        <v>1588</v>
      </c>
      <c r="G130" s="14"/>
      <c r="H130" s="14" t="s">
        <v>1524</v>
      </c>
      <c r="I130" s="15">
        <v>194.9</v>
      </c>
      <c r="J130" s="77">
        <v>4</v>
      </c>
      <c r="K130" s="92"/>
    </row>
    <row r="131" spans="1:11" ht="12.75" x14ac:dyDescent="0.2">
      <c r="A131" s="14" t="s">
        <v>1506</v>
      </c>
      <c r="B131" s="14" t="s">
        <v>1589</v>
      </c>
      <c r="C131" s="14" t="s">
        <v>1590</v>
      </c>
      <c r="D131" s="16">
        <v>45808</v>
      </c>
      <c r="E131" s="16"/>
      <c r="F131" s="14" t="s">
        <v>1509</v>
      </c>
      <c r="G131" s="14" t="s">
        <v>1510</v>
      </c>
      <c r="H131" s="14" t="s">
        <v>1511</v>
      </c>
      <c r="I131" s="15">
        <v>5</v>
      </c>
      <c r="J131" s="77">
        <v>4</v>
      </c>
      <c r="K131" s="92"/>
    </row>
    <row r="132" spans="1:11" ht="22.5" x14ac:dyDescent="0.2">
      <c r="A132" s="14" t="s">
        <v>1506</v>
      </c>
      <c r="B132" s="14" t="s">
        <v>1591</v>
      </c>
      <c r="C132" s="14" t="s">
        <v>1592</v>
      </c>
      <c r="D132" s="16">
        <v>45811</v>
      </c>
      <c r="E132" s="16"/>
      <c r="F132" s="14" t="s">
        <v>1593</v>
      </c>
      <c r="G132" s="14"/>
      <c r="H132" s="14" t="s">
        <v>1594</v>
      </c>
      <c r="I132" s="15">
        <v>4800</v>
      </c>
      <c r="J132" s="77">
        <v>3</v>
      </c>
      <c r="K132" s="92"/>
    </row>
    <row r="133" spans="1:11" ht="22.5" x14ac:dyDescent="0.2">
      <c r="A133" s="14" t="s">
        <v>1506</v>
      </c>
      <c r="B133" s="14" t="s">
        <v>1595</v>
      </c>
      <c r="C133" s="14" t="s">
        <v>1596</v>
      </c>
      <c r="D133" s="16">
        <v>45811</v>
      </c>
      <c r="E133" s="16"/>
      <c r="F133" s="14" t="s">
        <v>1597</v>
      </c>
      <c r="G133" s="14"/>
      <c r="H133" s="14" t="s">
        <v>1594</v>
      </c>
      <c r="I133" s="15">
        <v>300</v>
      </c>
      <c r="J133" s="77">
        <v>3</v>
      </c>
      <c r="K133" s="92"/>
    </row>
    <row r="134" spans="1:11" ht="22.5" x14ac:dyDescent="0.2">
      <c r="A134" s="14" t="s">
        <v>1506</v>
      </c>
      <c r="B134" s="14" t="s">
        <v>1598</v>
      </c>
      <c r="C134" s="14" t="s">
        <v>1599</v>
      </c>
      <c r="D134" s="16">
        <v>45812</v>
      </c>
      <c r="E134" s="16"/>
      <c r="F134" s="14" t="s">
        <v>1600</v>
      </c>
      <c r="G134" s="14" t="s">
        <v>1528</v>
      </c>
      <c r="H134" s="14" t="s">
        <v>1529</v>
      </c>
      <c r="I134" s="15">
        <v>123</v>
      </c>
      <c r="J134" s="77">
        <v>4</v>
      </c>
      <c r="K134" s="92"/>
    </row>
    <row r="135" spans="1:11" ht="22.5" x14ac:dyDescent="0.2">
      <c r="A135" s="14" t="s">
        <v>1506</v>
      </c>
      <c r="B135" s="14" t="s">
        <v>1601</v>
      </c>
      <c r="C135" s="14" t="s">
        <v>1602</v>
      </c>
      <c r="D135" s="16">
        <v>45812</v>
      </c>
      <c r="E135" s="16"/>
      <c r="F135" s="14" t="s">
        <v>1603</v>
      </c>
      <c r="G135" s="14" t="s">
        <v>1604</v>
      </c>
      <c r="H135" s="14" t="s">
        <v>1605</v>
      </c>
      <c r="I135" s="15">
        <v>398.08</v>
      </c>
      <c r="J135" s="77">
        <v>3</v>
      </c>
      <c r="K135" s="92"/>
    </row>
    <row r="136" spans="1:11" ht="22.5" x14ac:dyDescent="0.2">
      <c r="A136" s="14" t="s">
        <v>1506</v>
      </c>
      <c r="B136" s="14" t="s">
        <v>1606</v>
      </c>
      <c r="C136" s="14" t="s">
        <v>1577</v>
      </c>
      <c r="D136" s="16">
        <v>45817</v>
      </c>
      <c r="E136" s="16"/>
      <c r="F136" s="14" t="s">
        <v>1607</v>
      </c>
      <c r="G136" s="14" t="s">
        <v>1608</v>
      </c>
      <c r="H136" s="14" t="s">
        <v>1609</v>
      </c>
      <c r="I136" s="15">
        <v>3400</v>
      </c>
      <c r="J136" s="77">
        <v>3</v>
      </c>
      <c r="K136" s="92"/>
    </row>
    <row r="137" spans="1:11" ht="33.75" x14ac:dyDescent="0.2">
      <c r="A137" s="14" t="s">
        <v>1506</v>
      </c>
      <c r="B137" s="14" t="s">
        <v>1610</v>
      </c>
      <c r="C137" s="14" t="s">
        <v>1611</v>
      </c>
      <c r="D137" s="16">
        <v>45819</v>
      </c>
      <c r="E137" s="16"/>
      <c r="F137" s="14" t="s">
        <v>1540</v>
      </c>
      <c r="G137" s="14" t="s">
        <v>1541</v>
      </c>
      <c r="H137" s="14" t="s">
        <v>1542</v>
      </c>
      <c r="I137" s="15">
        <v>403.44</v>
      </c>
      <c r="J137" s="77">
        <v>3</v>
      </c>
      <c r="K137" s="92"/>
    </row>
    <row r="138" spans="1:11" ht="22.5" x14ac:dyDescent="0.2">
      <c r="A138" s="14" t="s">
        <v>1506</v>
      </c>
      <c r="B138" s="14" t="s">
        <v>1612</v>
      </c>
      <c r="C138" s="14" t="s">
        <v>1613</v>
      </c>
      <c r="D138" s="16">
        <v>45819</v>
      </c>
      <c r="E138" s="16"/>
      <c r="F138" s="14" t="s">
        <v>1614</v>
      </c>
      <c r="G138" s="14" t="s">
        <v>1528</v>
      </c>
      <c r="H138" s="14" t="s">
        <v>1529</v>
      </c>
      <c r="I138" s="15">
        <v>189.25</v>
      </c>
      <c r="J138" s="77">
        <v>4</v>
      </c>
      <c r="K138" s="92"/>
    </row>
    <row r="139" spans="1:11" ht="22.5" x14ac:dyDescent="0.2">
      <c r="A139" s="14" t="s">
        <v>1506</v>
      </c>
      <c r="B139" s="14" t="s">
        <v>1615</v>
      </c>
      <c r="C139" s="14" t="s">
        <v>1616</v>
      </c>
      <c r="D139" s="16">
        <v>45826</v>
      </c>
      <c r="E139" s="16"/>
      <c r="F139" s="14" t="s">
        <v>1617</v>
      </c>
      <c r="G139" s="14"/>
      <c r="H139" s="14" t="s">
        <v>1618</v>
      </c>
      <c r="I139" s="15">
        <v>3325</v>
      </c>
      <c r="J139" s="77">
        <v>3</v>
      </c>
      <c r="K139" s="92"/>
    </row>
    <row r="140" spans="1:11" ht="12.75" x14ac:dyDescent="0.2">
      <c r="A140" s="14" t="s">
        <v>1506</v>
      </c>
      <c r="B140" s="14" t="s">
        <v>1619</v>
      </c>
      <c r="C140" s="14" t="s">
        <v>1620</v>
      </c>
      <c r="D140" s="16">
        <v>45826</v>
      </c>
      <c r="E140" s="16"/>
      <c r="F140" s="14" t="s">
        <v>1621</v>
      </c>
      <c r="G140" s="14" t="s">
        <v>1510</v>
      </c>
      <c r="H140" s="14" t="s">
        <v>1511</v>
      </c>
      <c r="I140" s="15">
        <v>15</v>
      </c>
      <c r="J140" s="77">
        <v>4</v>
      </c>
      <c r="K140" s="92"/>
    </row>
    <row r="141" spans="1:11" ht="33.75" x14ac:dyDescent="0.2">
      <c r="A141" s="14" t="s">
        <v>1506</v>
      </c>
      <c r="B141" s="14" t="s">
        <v>1622</v>
      </c>
      <c r="C141" s="14" t="s">
        <v>1623</v>
      </c>
      <c r="D141" s="16">
        <v>45826</v>
      </c>
      <c r="E141" s="16"/>
      <c r="F141" s="14" t="s">
        <v>1624</v>
      </c>
      <c r="G141" s="14" t="s">
        <v>1625</v>
      </c>
      <c r="H141" s="14" t="s">
        <v>1626</v>
      </c>
      <c r="I141" s="15">
        <v>300</v>
      </c>
      <c r="J141" s="77">
        <v>3</v>
      </c>
      <c r="K141" s="92"/>
    </row>
    <row r="142" spans="1:11" ht="33.75" x14ac:dyDescent="0.2">
      <c r="A142" s="14" t="s">
        <v>1506</v>
      </c>
      <c r="B142" s="14" t="s">
        <v>1627</v>
      </c>
      <c r="C142" s="14" t="s">
        <v>1628</v>
      </c>
      <c r="D142" s="16">
        <v>45826</v>
      </c>
      <c r="E142" s="16"/>
      <c r="F142" s="14" t="s">
        <v>1629</v>
      </c>
      <c r="G142" s="14" t="s">
        <v>1625</v>
      </c>
      <c r="H142" s="14" t="s">
        <v>1626</v>
      </c>
      <c r="I142" s="15">
        <v>300</v>
      </c>
      <c r="J142" s="77">
        <v>3</v>
      </c>
      <c r="K142" s="92"/>
    </row>
    <row r="143" spans="1:11" ht="33.75" x14ac:dyDescent="0.2">
      <c r="A143" s="14" t="s">
        <v>1506</v>
      </c>
      <c r="B143" s="14" t="s">
        <v>1630</v>
      </c>
      <c r="C143" s="14" t="s">
        <v>1631</v>
      </c>
      <c r="D143" s="16">
        <v>45827</v>
      </c>
      <c r="E143" s="16"/>
      <c r="F143" s="14" t="s">
        <v>1632</v>
      </c>
      <c r="G143" s="14" t="s">
        <v>1625</v>
      </c>
      <c r="H143" s="14" t="s">
        <v>1626</v>
      </c>
      <c r="I143" s="15">
        <v>200</v>
      </c>
      <c r="J143" s="77">
        <v>3</v>
      </c>
      <c r="K143" s="92"/>
    </row>
    <row r="144" spans="1:11" ht="22.5" x14ac:dyDescent="0.2">
      <c r="A144" s="14" t="s">
        <v>1506</v>
      </c>
      <c r="B144" s="14" t="s">
        <v>1633</v>
      </c>
      <c r="C144" s="14" t="s">
        <v>1634</v>
      </c>
      <c r="D144" s="16">
        <v>45827</v>
      </c>
      <c r="E144" s="16"/>
      <c r="F144" s="14" t="s">
        <v>1635</v>
      </c>
      <c r="G144" s="14" t="s">
        <v>1636</v>
      </c>
      <c r="H144" s="14" t="s">
        <v>1637</v>
      </c>
      <c r="I144" s="15">
        <v>395.32</v>
      </c>
      <c r="J144" s="77">
        <v>3</v>
      </c>
      <c r="K144" s="92"/>
    </row>
    <row r="145" spans="1:11" ht="22.5" x14ac:dyDescent="0.2">
      <c r="A145" s="14" t="s">
        <v>1506</v>
      </c>
      <c r="B145" s="14" t="s">
        <v>1638</v>
      </c>
      <c r="C145" s="14" t="s">
        <v>1639</v>
      </c>
      <c r="D145" s="16">
        <v>45832</v>
      </c>
      <c r="E145" s="16"/>
      <c r="F145" s="14" t="s">
        <v>1640</v>
      </c>
      <c r="G145" s="14"/>
      <c r="H145" s="14" t="s">
        <v>1641</v>
      </c>
      <c r="I145" s="15">
        <v>1000.4</v>
      </c>
      <c r="J145" s="77">
        <v>3</v>
      </c>
      <c r="K145" s="92"/>
    </row>
    <row r="146" spans="1:11" ht="22.5" x14ac:dyDescent="0.2">
      <c r="A146" s="14" t="s">
        <v>1506</v>
      </c>
      <c r="B146" s="14" t="s">
        <v>1642</v>
      </c>
      <c r="C146" s="14" t="s">
        <v>1643</v>
      </c>
      <c r="D146" s="16">
        <v>45833</v>
      </c>
      <c r="E146" s="16"/>
      <c r="F146" s="14" t="s">
        <v>1644</v>
      </c>
      <c r="G146" s="14"/>
      <c r="H146" s="14" t="s">
        <v>1645</v>
      </c>
      <c r="I146" s="15">
        <v>1765</v>
      </c>
      <c r="J146" s="77">
        <v>3</v>
      </c>
      <c r="K146" s="92"/>
    </row>
    <row r="147" spans="1:11" ht="12.75" x14ac:dyDescent="0.2">
      <c r="A147" s="14" t="s">
        <v>1506</v>
      </c>
      <c r="B147" s="14" t="s">
        <v>1619</v>
      </c>
      <c r="C147" s="14" t="s">
        <v>1620</v>
      </c>
      <c r="D147" s="16">
        <v>45838</v>
      </c>
      <c r="E147" s="16"/>
      <c r="F147" s="14" t="s">
        <v>1509</v>
      </c>
      <c r="G147" s="14" t="s">
        <v>1510</v>
      </c>
      <c r="H147" s="14" t="s">
        <v>1511</v>
      </c>
      <c r="I147" s="15">
        <v>5</v>
      </c>
      <c r="J147" s="77">
        <v>4</v>
      </c>
      <c r="K147" s="92"/>
    </row>
    <row r="148" spans="1:11" ht="22.5" x14ac:dyDescent="0.2">
      <c r="A148" s="314" t="s">
        <v>1506</v>
      </c>
      <c r="B148" s="314" t="s">
        <v>1648</v>
      </c>
      <c r="C148" s="314" t="s">
        <v>1649</v>
      </c>
      <c r="D148" s="315">
        <v>45834</v>
      </c>
      <c r="E148" s="315"/>
      <c r="F148" s="314" t="s">
        <v>1650</v>
      </c>
      <c r="G148" s="314"/>
      <c r="H148" s="314" t="s">
        <v>1651</v>
      </c>
      <c r="I148" s="316">
        <v>280</v>
      </c>
      <c r="J148" s="317">
        <v>3</v>
      </c>
      <c r="K148" s="92"/>
    </row>
    <row r="149" spans="1:11" ht="12.75" x14ac:dyDescent="0.2">
      <c r="A149" s="314" t="s">
        <v>1506</v>
      </c>
      <c r="B149" s="314" t="s">
        <v>1652</v>
      </c>
      <c r="C149" s="314" t="s">
        <v>1653</v>
      </c>
      <c r="D149" s="315">
        <v>45812</v>
      </c>
      <c r="E149" s="315"/>
      <c r="F149" s="314" t="s">
        <v>1654</v>
      </c>
      <c r="G149" s="314"/>
      <c r="H149" s="314" t="s">
        <v>1655</v>
      </c>
      <c r="I149" s="316">
        <v>300</v>
      </c>
      <c r="J149" s="317">
        <v>3</v>
      </c>
      <c r="K149" s="92"/>
    </row>
    <row r="150" spans="1:11" ht="12.75" x14ac:dyDescent="0.2">
      <c r="A150" s="14" t="s">
        <v>1506</v>
      </c>
      <c r="B150" s="14" t="s">
        <v>1656</v>
      </c>
      <c r="C150" s="14" t="s">
        <v>1657</v>
      </c>
      <c r="D150" s="16">
        <v>45783</v>
      </c>
      <c r="E150" s="16"/>
      <c r="F150" s="14" t="s">
        <v>1658</v>
      </c>
      <c r="G150" s="14"/>
      <c r="H150" s="14" t="s">
        <v>1659</v>
      </c>
      <c r="I150" s="15">
        <v>354.85</v>
      </c>
      <c r="J150" s="77">
        <v>4</v>
      </c>
      <c r="K150" s="92"/>
    </row>
    <row r="151" spans="1:11" ht="22.5" x14ac:dyDescent="0.2">
      <c r="A151" s="14" t="s">
        <v>1506</v>
      </c>
      <c r="B151" s="14" t="s">
        <v>1660</v>
      </c>
      <c r="C151" s="14" t="s">
        <v>1661</v>
      </c>
      <c r="D151" s="16">
        <v>45777</v>
      </c>
      <c r="E151" s="16"/>
      <c r="F151" s="14" t="s">
        <v>1662</v>
      </c>
      <c r="G151" s="14"/>
      <c r="H151" s="14" t="s">
        <v>1663</v>
      </c>
      <c r="I151" s="15">
        <v>15.2</v>
      </c>
      <c r="J151" s="77">
        <v>4</v>
      </c>
      <c r="K151" s="92"/>
    </row>
    <row r="152" spans="1:11" ht="22.5" x14ac:dyDescent="0.2">
      <c r="A152" s="14" t="s">
        <v>1506</v>
      </c>
      <c r="B152" s="14" t="s">
        <v>1664</v>
      </c>
      <c r="C152" s="14" t="s">
        <v>1665</v>
      </c>
      <c r="D152" s="16">
        <v>45755</v>
      </c>
      <c r="E152" s="16"/>
      <c r="F152" s="14" t="s">
        <v>1666</v>
      </c>
      <c r="G152" s="14" t="s">
        <v>1646</v>
      </c>
      <c r="H152" s="14" t="s">
        <v>1647</v>
      </c>
      <c r="I152" s="15">
        <v>848</v>
      </c>
      <c r="J152" s="77">
        <v>3</v>
      </c>
      <c r="K152" s="92"/>
    </row>
    <row r="153" spans="1:11" ht="12.75" x14ac:dyDescent="0.2">
      <c r="A153" s="14" t="s">
        <v>1506</v>
      </c>
      <c r="B153" s="14" t="s">
        <v>1667</v>
      </c>
      <c r="C153" s="14" t="s">
        <v>1668</v>
      </c>
      <c r="D153" s="16">
        <v>45777</v>
      </c>
      <c r="E153" s="16"/>
      <c r="F153" s="14" t="s">
        <v>1669</v>
      </c>
      <c r="G153" s="14" t="s">
        <v>1670</v>
      </c>
      <c r="H153" s="14" t="s">
        <v>1671</v>
      </c>
      <c r="I153" s="15">
        <v>28.5</v>
      </c>
      <c r="J153" s="77">
        <v>4</v>
      </c>
      <c r="K153" s="92"/>
    </row>
    <row r="154" spans="1:11" ht="12.75" x14ac:dyDescent="0.2">
      <c r="A154" s="14" t="s">
        <v>1506</v>
      </c>
      <c r="B154" s="14" t="s">
        <v>1672</v>
      </c>
      <c r="C154" s="14" t="s">
        <v>1673</v>
      </c>
      <c r="D154" s="16">
        <v>45722</v>
      </c>
      <c r="E154" s="16"/>
      <c r="F154" s="14" t="s">
        <v>1674</v>
      </c>
      <c r="G154" s="14" t="s">
        <v>1675</v>
      </c>
      <c r="H154" s="14" t="s">
        <v>1676</v>
      </c>
      <c r="I154" s="15">
        <v>252</v>
      </c>
      <c r="J154" s="77">
        <v>4</v>
      </c>
      <c r="K154" s="92"/>
    </row>
    <row r="155" spans="1:11" ht="12.75" x14ac:dyDescent="0.2">
      <c r="A155" s="14" t="s">
        <v>1506</v>
      </c>
      <c r="B155" s="14" t="s">
        <v>1677</v>
      </c>
      <c r="C155" s="14" t="s">
        <v>1678</v>
      </c>
      <c r="D155" s="16">
        <v>45699</v>
      </c>
      <c r="E155" s="16"/>
      <c r="F155" s="14" t="s">
        <v>1679</v>
      </c>
      <c r="G155" s="14" t="s">
        <v>1670</v>
      </c>
      <c r="H155" s="14" t="s">
        <v>1671</v>
      </c>
      <c r="I155" s="15">
        <v>34.450000000000003</v>
      </c>
      <c r="J155" s="77">
        <v>4</v>
      </c>
      <c r="K155" s="92"/>
    </row>
    <row r="156" spans="1:11" ht="22.5" x14ac:dyDescent="0.2">
      <c r="A156" s="14" t="s">
        <v>1506</v>
      </c>
      <c r="B156" s="14" t="s">
        <v>1680</v>
      </c>
      <c r="C156" s="14" t="s">
        <v>1681</v>
      </c>
      <c r="D156" s="16">
        <v>45694</v>
      </c>
      <c r="E156" s="16"/>
      <c r="F156" s="14" t="s">
        <v>1679</v>
      </c>
      <c r="G156" s="14" t="s">
        <v>1670</v>
      </c>
      <c r="H156" s="14" t="s">
        <v>1671</v>
      </c>
      <c r="I156" s="15">
        <v>70.150000000000006</v>
      </c>
      <c r="J156" s="77">
        <v>4</v>
      </c>
      <c r="K156" s="92"/>
    </row>
    <row r="157" spans="1:11" ht="12.75" x14ac:dyDescent="0.2">
      <c r="A157" s="14" t="s">
        <v>1506</v>
      </c>
      <c r="B157" s="14" t="s">
        <v>1682</v>
      </c>
      <c r="C157" s="14" t="s">
        <v>1683</v>
      </c>
      <c r="D157" s="16">
        <v>45783</v>
      </c>
      <c r="E157" s="16"/>
      <c r="F157" s="14" t="s">
        <v>151</v>
      </c>
      <c r="G157" s="14" t="s">
        <v>1684</v>
      </c>
      <c r="H157" s="14" t="s">
        <v>1663</v>
      </c>
      <c r="I157" s="15">
        <v>4</v>
      </c>
      <c r="J157" s="77">
        <v>4</v>
      </c>
      <c r="K157" s="92"/>
    </row>
    <row r="158" spans="1:11" ht="22.5" x14ac:dyDescent="0.2">
      <c r="A158" s="14" t="s">
        <v>1506</v>
      </c>
      <c r="B158" s="14" t="s">
        <v>1685</v>
      </c>
      <c r="C158" s="14" t="s">
        <v>1681</v>
      </c>
      <c r="D158" s="16">
        <v>45804</v>
      </c>
      <c r="E158" s="16"/>
      <c r="F158" s="14" t="s">
        <v>1679</v>
      </c>
      <c r="G158" s="14" t="s">
        <v>1670</v>
      </c>
      <c r="H158" s="14" t="s">
        <v>1671</v>
      </c>
      <c r="I158" s="15">
        <v>33.4</v>
      </c>
      <c r="J158" s="77">
        <v>4</v>
      </c>
      <c r="K158" s="92"/>
    </row>
    <row r="159" spans="1:11" ht="12.75" x14ac:dyDescent="0.2">
      <c r="A159" s="14" t="s">
        <v>1506</v>
      </c>
      <c r="B159" s="14" t="s">
        <v>1686</v>
      </c>
      <c r="C159" s="14" t="s">
        <v>1683</v>
      </c>
      <c r="D159" s="16">
        <v>45833</v>
      </c>
      <c r="E159" s="16"/>
      <c r="F159" s="14" t="s">
        <v>151</v>
      </c>
      <c r="G159" s="14" t="s">
        <v>1684</v>
      </c>
      <c r="H159" s="14" t="s">
        <v>1663</v>
      </c>
      <c r="I159" s="15">
        <v>8</v>
      </c>
      <c r="J159" s="77">
        <v>4</v>
      </c>
      <c r="K159" s="92"/>
    </row>
    <row r="160" spans="1:11" ht="12.75" x14ac:dyDescent="0.2">
      <c r="A160" s="14" t="s">
        <v>1506</v>
      </c>
      <c r="B160" s="14" t="s">
        <v>1652</v>
      </c>
      <c r="C160" s="14" t="s">
        <v>1687</v>
      </c>
      <c r="D160" s="16">
        <v>45833</v>
      </c>
      <c r="E160" s="16"/>
      <c r="F160" s="14" t="s">
        <v>1679</v>
      </c>
      <c r="G160" s="14" t="s">
        <v>1670</v>
      </c>
      <c r="H160" s="14" t="s">
        <v>1671</v>
      </c>
      <c r="I160" s="15">
        <v>28.5</v>
      </c>
      <c r="J160" s="77">
        <v>4</v>
      </c>
      <c r="K160" s="92"/>
    </row>
    <row r="161" spans="1:11" ht="12.75" x14ac:dyDescent="0.2">
      <c r="A161" s="14" t="s">
        <v>1506</v>
      </c>
      <c r="B161" s="14" t="s">
        <v>1688</v>
      </c>
      <c r="C161" s="14" t="s">
        <v>1683</v>
      </c>
      <c r="D161" s="16">
        <v>45833</v>
      </c>
      <c r="E161" s="16"/>
      <c r="F161" s="14" t="s">
        <v>151</v>
      </c>
      <c r="G161" s="14" t="s">
        <v>1684</v>
      </c>
      <c r="H161" s="14" t="s">
        <v>1663</v>
      </c>
      <c r="I161" s="15">
        <v>4</v>
      </c>
      <c r="J161" s="77">
        <v>4</v>
      </c>
      <c r="K161" s="92"/>
    </row>
    <row r="162" spans="1:11" ht="22.5" x14ac:dyDescent="0.2">
      <c r="A162" s="14" t="s">
        <v>1506</v>
      </c>
      <c r="B162" s="14" t="s">
        <v>1689</v>
      </c>
      <c r="C162" s="14" t="s">
        <v>1690</v>
      </c>
      <c r="D162" s="16">
        <v>45721</v>
      </c>
      <c r="E162" s="16"/>
      <c r="F162" s="14" t="s">
        <v>1691</v>
      </c>
      <c r="G162" s="14" t="s">
        <v>1692</v>
      </c>
      <c r="H162" s="14" t="s">
        <v>1693</v>
      </c>
      <c r="I162" s="15">
        <v>450</v>
      </c>
      <c r="J162" s="77">
        <v>3</v>
      </c>
      <c r="K162" s="92"/>
    </row>
    <row r="163" spans="1:11" ht="22.5" x14ac:dyDescent="0.2">
      <c r="A163" s="14" t="s">
        <v>1506</v>
      </c>
      <c r="B163" s="14" t="s">
        <v>1694</v>
      </c>
      <c r="C163" s="14" t="s">
        <v>1695</v>
      </c>
      <c r="D163" s="16">
        <v>45727</v>
      </c>
      <c r="E163" s="16"/>
      <c r="F163" s="14" t="s">
        <v>1696</v>
      </c>
      <c r="G163" s="14" t="s">
        <v>1697</v>
      </c>
      <c r="H163" s="14" t="s">
        <v>1698</v>
      </c>
      <c r="I163" s="15">
        <v>1127.8</v>
      </c>
      <c r="J163" s="77">
        <v>3</v>
      </c>
      <c r="K163" s="92"/>
    </row>
    <row r="164" spans="1:11" ht="33.75" x14ac:dyDescent="0.2">
      <c r="A164" s="14" t="s">
        <v>1506</v>
      </c>
      <c r="B164" s="14" t="s">
        <v>1699</v>
      </c>
      <c r="C164" s="14" t="s">
        <v>1700</v>
      </c>
      <c r="D164" s="16">
        <v>45840</v>
      </c>
      <c r="E164" s="16"/>
      <c r="F164" s="14" t="s">
        <v>1540</v>
      </c>
      <c r="G164" s="14" t="s">
        <v>1541</v>
      </c>
      <c r="H164" s="14" t="s">
        <v>1542</v>
      </c>
      <c r="I164" s="15">
        <v>588.62</v>
      </c>
      <c r="J164" s="77">
        <v>3</v>
      </c>
      <c r="K164" s="92"/>
    </row>
    <row r="165" spans="1:11" ht="22.5" x14ac:dyDescent="0.2">
      <c r="A165" s="14" t="s">
        <v>1506</v>
      </c>
      <c r="B165" s="14" t="s">
        <v>1701</v>
      </c>
      <c r="C165" s="14" t="s">
        <v>196</v>
      </c>
      <c r="D165" s="16">
        <v>45840</v>
      </c>
      <c r="E165" s="16"/>
      <c r="F165" s="14" t="s">
        <v>1702</v>
      </c>
      <c r="G165" s="14"/>
      <c r="H165" s="14" t="s">
        <v>1703</v>
      </c>
      <c r="I165" s="15">
        <v>15000</v>
      </c>
      <c r="J165" s="77">
        <v>3</v>
      </c>
      <c r="K165" s="92"/>
    </row>
    <row r="166" spans="1:11" ht="22.5" x14ac:dyDescent="0.2">
      <c r="A166" s="14" t="s">
        <v>1506</v>
      </c>
      <c r="B166" s="14" t="s">
        <v>1704</v>
      </c>
      <c r="C166" s="14" t="s">
        <v>1705</v>
      </c>
      <c r="D166" s="16">
        <v>45840</v>
      </c>
      <c r="E166" s="16"/>
      <c r="F166" s="14" t="s">
        <v>1706</v>
      </c>
      <c r="G166" s="14" t="s">
        <v>1707</v>
      </c>
      <c r="H166" s="14" t="s">
        <v>1708</v>
      </c>
      <c r="I166" s="15">
        <v>2312.4</v>
      </c>
      <c r="J166" s="77">
        <v>3</v>
      </c>
      <c r="K166" s="92"/>
    </row>
    <row r="167" spans="1:11" ht="22.5" x14ac:dyDescent="0.2">
      <c r="A167" s="14" t="s">
        <v>1506</v>
      </c>
      <c r="B167" s="14" t="s">
        <v>1709</v>
      </c>
      <c r="C167" s="14" t="s">
        <v>1710</v>
      </c>
      <c r="D167" s="16">
        <v>45840</v>
      </c>
      <c r="E167" s="16"/>
      <c r="F167" s="14" t="s">
        <v>1711</v>
      </c>
      <c r="G167" s="14"/>
      <c r="H167" s="14" t="s">
        <v>1712</v>
      </c>
      <c r="I167" s="15">
        <v>1014.73</v>
      </c>
      <c r="J167" s="77">
        <v>3</v>
      </c>
      <c r="K167" s="92"/>
    </row>
    <row r="168" spans="1:11" ht="22.5" x14ac:dyDescent="0.2">
      <c r="A168" s="14" t="s">
        <v>1506</v>
      </c>
      <c r="B168" s="14" t="s">
        <v>1713</v>
      </c>
      <c r="C168" s="14" t="s">
        <v>1714</v>
      </c>
      <c r="D168" s="16">
        <v>45857</v>
      </c>
      <c r="E168" s="16"/>
      <c r="F168" s="14" t="s">
        <v>1715</v>
      </c>
      <c r="G168" s="14"/>
      <c r="H168" s="14" t="s">
        <v>1716</v>
      </c>
      <c r="I168" s="15">
        <v>742.25</v>
      </c>
      <c r="J168" s="77">
        <v>3</v>
      </c>
      <c r="K168" s="92"/>
    </row>
    <row r="169" spans="1:11" ht="33.75" x14ac:dyDescent="0.2">
      <c r="A169" s="14" t="s">
        <v>1506</v>
      </c>
      <c r="B169" s="14" t="s">
        <v>1717</v>
      </c>
      <c r="C169" s="14" t="s">
        <v>1718</v>
      </c>
      <c r="D169" s="16">
        <v>45859</v>
      </c>
      <c r="E169" s="16"/>
      <c r="F169" s="14" t="s">
        <v>1719</v>
      </c>
      <c r="G169" s="14"/>
      <c r="H169" s="14" t="s">
        <v>1720</v>
      </c>
      <c r="I169" s="15">
        <v>5040</v>
      </c>
      <c r="J169" s="77">
        <v>3</v>
      </c>
      <c r="K169" s="92"/>
    </row>
    <row r="170" spans="1:11" ht="22.5" x14ac:dyDescent="0.2">
      <c r="A170" s="14" t="s">
        <v>1506</v>
      </c>
      <c r="B170" s="14" t="s">
        <v>1721</v>
      </c>
      <c r="C170" s="14" t="s">
        <v>1722</v>
      </c>
      <c r="D170" s="16">
        <v>45861</v>
      </c>
      <c r="E170" s="16"/>
      <c r="F170" s="14" t="s">
        <v>1723</v>
      </c>
      <c r="G170" s="14"/>
      <c r="H170" s="14" t="s">
        <v>1626</v>
      </c>
      <c r="I170" s="15">
        <v>300</v>
      </c>
      <c r="J170" s="77">
        <v>3</v>
      </c>
      <c r="K170" s="92"/>
    </row>
    <row r="171" spans="1:11" ht="22.5" x14ac:dyDescent="0.2">
      <c r="A171" s="14" t="s">
        <v>1506</v>
      </c>
      <c r="B171" s="14" t="s">
        <v>1724</v>
      </c>
      <c r="C171" s="14" t="s">
        <v>1725</v>
      </c>
      <c r="D171" s="16">
        <v>45861</v>
      </c>
      <c r="E171" s="16"/>
      <c r="F171" s="14" t="s">
        <v>1726</v>
      </c>
      <c r="G171" s="14" t="s">
        <v>1707</v>
      </c>
      <c r="H171" s="14" t="s">
        <v>1708</v>
      </c>
      <c r="I171" s="15">
        <v>147.6</v>
      </c>
      <c r="J171" s="77">
        <v>3</v>
      </c>
      <c r="K171" s="92"/>
    </row>
    <row r="172" spans="1:11" ht="22.5" x14ac:dyDescent="0.2">
      <c r="A172" s="14" t="s">
        <v>1506</v>
      </c>
      <c r="B172" s="14" t="s">
        <v>1727</v>
      </c>
      <c r="C172" s="14" t="s">
        <v>1728</v>
      </c>
      <c r="D172" s="16">
        <v>45861</v>
      </c>
      <c r="E172" s="16"/>
      <c r="F172" s="14" t="s">
        <v>1729</v>
      </c>
      <c r="G172" s="14" t="s">
        <v>1528</v>
      </c>
      <c r="H172" s="14" t="s">
        <v>1529</v>
      </c>
      <c r="I172" s="15">
        <v>144.85</v>
      </c>
      <c r="J172" s="77">
        <v>4</v>
      </c>
      <c r="K172" s="92"/>
    </row>
    <row r="173" spans="1:11" ht="22.5" x14ac:dyDescent="0.2">
      <c r="A173" s="14" t="s">
        <v>1506</v>
      </c>
      <c r="B173" s="14" t="s">
        <v>1730</v>
      </c>
      <c r="C173" s="14" t="s">
        <v>1731</v>
      </c>
      <c r="D173" s="16">
        <v>45861</v>
      </c>
      <c r="E173" s="16"/>
      <c r="F173" s="14" t="s">
        <v>1732</v>
      </c>
      <c r="G173" s="14" t="s">
        <v>1733</v>
      </c>
      <c r="H173" s="14" t="s">
        <v>1734</v>
      </c>
      <c r="I173" s="15">
        <v>1500</v>
      </c>
      <c r="J173" s="77">
        <v>3</v>
      </c>
      <c r="K173" s="92"/>
    </row>
    <row r="174" spans="1:11" ht="22.5" x14ac:dyDescent="0.2">
      <c r="A174" s="14" t="s">
        <v>1506</v>
      </c>
      <c r="B174" s="14" t="s">
        <v>1735</v>
      </c>
      <c r="C174" s="14" t="s">
        <v>1736</v>
      </c>
      <c r="D174" s="16">
        <v>45130</v>
      </c>
      <c r="E174" s="16"/>
      <c r="F174" s="14" t="s">
        <v>1737</v>
      </c>
      <c r="G174" s="14" t="s">
        <v>1551</v>
      </c>
      <c r="H174" s="14" t="s">
        <v>1552</v>
      </c>
      <c r="I174" s="15">
        <v>2075.5</v>
      </c>
      <c r="J174" s="77">
        <v>3</v>
      </c>
      <c r="K174" s="92"/>
    </row>
    <row r="175" spans="1:11" ht="33.75" x14ac:dyDescent="0.2">
      <c r="A175" s="14" t="s">
        <v>1506</v>
      </c>
      <c r="B175" s="14" t="s">
        <v>1738</v>
      </c>
      <c r="C175" s="14" t="s">
        <v>1739</v>
      </c>
      <c r="D175" s="16">
        <v>45862</v>
      </c>
      <c r="E175" s="16"/>
      <c r="F175" s="14" t="s">
        <v>1740</v>
      </c>
      <c r="G175" s="14" t="s">
        <v>1741</v>
      </c>
      <c r="H175" s="14" t="s">
        <v>1742</v>
      </c>
      <c r="I175" s="15">
        <v>3750</v>
      </c>
      <c r="J175" s="77">
        <v>3</v>
      </c>
      <c r="K175" s="92"/>
    </row>
    <row r="176" spans="1:11" ht="12.75" x14ac:dyDescent="0.2">
      <c r="A176" s="14" t="s">
        <v>1506</v>
      </c>
      <c r="B176" s="14" t="s">
        <v>1743</v>
      </c>
      <c r="C176" s="14" t="s">
        <v>1744</v>
      </c>
      <c r="D176" s="16">
        <v>45869</v>
      </c>
      <c r="E176" s="16"/>
      <c r="F176" s="14" t="s">
        <v>1509</v>
      </c>
      <c r="G176" s="14" t="s">
        <v>1510</v>
      </c>
      <c r="H176" s="14" t="s">
        <v>1511</v>
      </c>
      <c r="I176" s="15">
        <v>5</v>
      </c>
      <c r="J176" s="77">
        <v>4</v>
      </c>
      <c r="K176" s="92"/>
    </row>
    <row r="177" spans="1:11" ht="22.5" x14ac:dyDescent="0.2">
      <c r="A177" s="14" t="s">
        <v>1506</v>
      </c>
      <c r="B177" s="14" t="s">
        <v>1745</v>
      </c>
      <c r="C177" s="14" t="s">
        <v>1746</v>
      </c>
      <c r="D177" s="16">
        <v>45874</v>
      </c>
      <c r="E177" s="16"/>
      <c r="F177" s="14" t="s">
        <v>1747</v>
      </c>
      <c r="G177" s="14" t="s">
        <v>1528</v>
      </c>
      <c r="H177" s="14" t="s">
        <v>1529</v>
      </c>
      <c r="I177" s="15">
        <v>1303.93</v>
      </c>
      <c r="J177" s="77">
        <v>4</v>
      </c>
      <c r="K177" s="92"/>
    </row>
    <row r="178" spans="1:11" ht="22.5" x14ac:dyDescent="0.2">
      <c r="A178" s="14" t="s">
        <v>1506</v>
      </c>
      <c r="B178" s="14" t="s">
        <v>1748</v>
      </c>
      <c r="C178" s="14" t="s">
        <v>1749</v>
      </c>
      <c r="D178" s="16">
        <v>45880</v>
      </c>
      <c r="E178" s="16"/>
      <c r="F178" s="14" t="s">
        <v>1750</v>
      </c>
      <c r="G178" s="14" t="s">
        <v>1528</v>
      </c>
      <c r="H178" s="14" t="s">
        <v>1529</v>
      </c>
      <c r="I178" s="15">
        <v>165.85</v>
      </c>
      <c r="J178" s="77">
        <v>4</v>
      </c>
      <c r="K178" s="92"/>
    </row>
    <row r="179" spans="1:11" ht="22.5" x14ac:dyDescent="0.2">
      <c r="A179" s="14" t="s">
        <v>1506</v>
      </c>
      <c r="B179" s="14" t="s">
        <v>1751</v>
      </c>
      <c r="C179" s="14" t="s">
        <v>1752</v>
      </c>
      <c r="D179" s="16">
        <v>45895</v>
      </c>
      <c r="E179" s="16"/>
      <c r="F179" s="14" t="s">
        <v>1753</v>
      </c>
      <c r="G179" s="14" t="s">
        <v>1754</v>
      </c>
      <c r="H179" s="14" t="s">
        <v>1755</v>
      </c>
      <c r="I179" s="15">
        <v>1000</v>
      </c>
      <c r="J179" s="77">
        <v>3</v>
      </c>
      <c r="K179" s="92"/>
    </row>
    <row r="180" spans="1:11" ht="12.75" x14ac:dyDescent="0.2">
      <c r="A180" s="14" t="s">
        <v>1506</v>
      </c>
      <c r="B180" s="14" t="s">
        <v>1756</v>
      </c>
      <c r="C180" s="14" t="s">
        <v>1757</v>
      </c>
      <c r="D180" s="16">
        <v>45900</v>
      </c>
      <c r="E180" s="16"/>
      <c r="F180" s="14" t="s">
        <v>1509</v>
      </c>
      <c r="G180" s="14" t="s">
        <v>1510</v>
      </c>
      <c r="H180" s="14" t="s">
        <v>1511</v>
      </c>
      <c r="I180" s="15">
        <v>5</v>
      </c>
      <c r="J180" s="77">
        <v>4</v>
      </c>
      <c r="K180" s="92"/>
    </row>
    <row r="181" spans="1:11" ht="33.75" x14ac:dyDescent="0.2">
      <c r="A181" s="14" t="s">
        <v>1506</v>
      </c>
      <c r="B181" s="14" t="s">
        <v>1758</v>
      </c>
      <c r="C181" s="14" t="s">
        <v>1759</v>
      </c>
      <c r="D181" s="16">
        <v>45902</v>
      </c>
      <c r="E181" s="16"/>
      <c r="F181" s="14" t="s">
        <v>1540</v>
      </c>
      <c r="G181" s="14" t="s">
        <v>1541</v>
      </c>
      <c r="H181" s="14" t="s">
        <v>1542</v>
      </c>
      <c r="I181" s="15">
        <v>499.38</v>
      </c>
      <c r="J181" s="77">
        <v>3</v>
      </c>
      <c r="K181" s="92"/>
    </row>
    <row r="182" spans="1:11" ht="33.75" x14ac:dyDescent="0.2">
      <c r="A182" s="14" t="s">
        <v>1506</v>
      </c>
      <c r="B182" s="14" t="s">
        <v>1760</v>
      </c>
      <c r="C182" s="14" t="s">
        <v>1761</v>
      </c>
      <c r="D182" s="16">
        <v>45917</v>
      </c>
      <c r="E182" s="16"/>
      <c r="F182" s="14" t="s">
        <v>1540</v>
      </c>
      <c r="G182" s="14" t="s">
        <v>1541</v>
      </c>
      <c r="H182" s="14" t="s">
        <v>1542</v>
      </c>
      <c r="I182" s="15">
        <v>565.79999999999995</v>
      </c>
      <c r="J182" s="77">
        <v>3</v>
      </c>
      <c r="K182" s="92"/>
    </row>
    <row r="183" spans="1:11" ht="22.5" x14ac:dyDescent="0.2">
      <c r="A183" s="14" t="s">
        <v>1506</v>
      </c>
      <c r="B183" s="14" t="s">
        <v>1762</v>
      </c>
      <c r="C183" s="14" t="s">
        <v>1763</v>
      </c>
      <c r="D183" s="16">
        <v>45917</v>
      </c>
      <c r="E183" s="16"/>
      <c r="F183" s="14" t="s">
        <v>1764</v>
      </c>
      <c r="G183" s="14" t="s">
        <v>1528</v>
      </c>
      <c r="H183" s="14" t="s">
        <v>1529</v>
      </c>
      <c r="I183" s="15">
        <v>148.75</v>
      </c>
      <c r="J183" s="77">
        <v>4</v>
      </c>
      <c r="K183" s="92"/>
    </row>
    <row r="184" spans="1:11" ht="67.5" x14ac:dyDescent="0.2">
      <c r="A184" s="14" t="s">
        <v>1506</v>
      </c>
      <c r="B184" s="14" t="s">
        <v>1765</v>
      </c>
      <c r="C184" s="14" t="s">
        <v>1766</v>
      </c>
      <c r="D184" s="16">
        <v>45917</v>
      </c>
      <c r="E184" s="16"/>
      <c r="F184" s="14" t="s">
        <v>1767</v>
      </c>
      <c r="G184" s="14" t="s">
        <v>1625</v>
      </c>
      <c r="H184" s="14" t="s">
        <v>1626</v>
      </c>
      <c r="I184" s="15">
        <v>500</v>
      </c>
      <c r="J184" s="77">
        <v>3</v>
      </c>
      <c r="K184" s="92"/>
    </row>
    <row r="185" spans="1:11" ht="67.5" x14ac:dyDescent="0.2">
      <c r="A185" s="14" t="s">
        <v>1506</v>
      </c>
      <c r="B185" s="14" t="s">
        <v>1768</v>
      </c>
      <c r="C185" s="14" t="s">
        <v>1769</v>
      </c>
      <c r="D185" s="16">
        <v>45917</v>
      </c>
      <c r="E185" s="16"/>
      <c r="F185" s="14" t="s">
        <v>1770</v>
      </c>
      <c r="G185" s="14" t="s">
        <v>1625</v>
      </c>
      <c r="H185" s="14" t="s">
        <v>1626</v>
      </c>
      <c r="I185" s="15">
        <v>300</v>
      </c>
      <c r="J185" s="77">
        <v>3</v>
      </c>
      <c r="K185" s="92"/>
    </row>
    <row r="186" spans="1:11" ht="22.5" x14ac:dyDescent="0.2">
      <c r="A186" s="14" t="s">
        <v>1506</v>
      </c>
      <c r="B186" s="14" t="s">
        <v>1771</v>
      </c>
      <c r="C186" s="14" t="s">
        <v>1772</v>
      </c>
      <c r="D186" s="16">
        <v>45917</v>
      </c>
      <c r="E186" s="16"/>
      <c r="F186" s="14" t="s">
        <v>1773</v>
      </c>
      <c r="G186" s="14" t="s">
        <v>1774</v>
      </c>
      <c r="H186" s="14" t="s">
        <v>1775</v>
      </c>
      <c r="I186" s="15">
        <v>800</v>
      </c>
      <c r="J186" s="77">
        <v>3</v>
      </c>
      <c r="K186" s="92"/>
    </row>
    <row r="187" spans="1:11" ht="22.5" x14ac:dyDescent="0.2">
      <c r="A187" s="14" t="s">
        <v>1506</v>
      </c>
      <c r="B187" s="14" t="s">
        <v>1776</v>
      </c>
      <c r="C187" s="14" t="s">
        <v>1777</v>
      </c>
      <c r="D187" s="16">
        <v>45924</v>
      </c>
      <c r="E187" s="16"/>
      <c r="F187" s="14" t="s">
        <v>1778</v>
      </c>
      <c r="G187" s="14" t="s">
        <v>1779</v>
      </c>
      <c r="H187" s="14" t="s">
        <v>1780</v>
      </c>
      <c r="I187" s="15">
        <v>5250</v>
      </c>
      <c r="J187" s="77">
        <v>3</v>
      </c>
      <c r="K187" s="92"/>
    </row>
    <row r="188" spans="1:11" ht="22.5" x14ac:dyDescent="0.2">
      <c r="A188" s="14" t="s">
        <v>1506</v>
      </c>
      <c r="B188" s="14" t="s">
        <v>1781</v>
      </c>
      <c r="C188" s="14" t="s">
        <v>1782</v>
      </c>
      <c r="D188" s="16">
        <v>45924</v>
      </c>
      <c r="E188" s="16"/>
      <c r="F188" s="14" t="s">
        <v>1783</v>
      </c>
      <c r="G188" s="14" t="s">
        <v>1784</v>
      </c>
      <c r="H188" s="14" t="s">
        <v>1785</v>
      </c>
      <c r="I188" s="15">
        <v>300</v>
      </c>
      <c r="J188" s="77">
        <v>3</v>
      </c>
      <c r="K188" s="92"/>
    </row>
    <row r="189" spans="1:11" ht="33.75" x14ac:dyDescent="0.2">
      <c r="A189" s="14" t="s">
        <v>1506</v>
      </c>
      <c r="B189" s="14" t="s">
        <v>1786</v>
      </c>
      <c r="C189" s="14" t="s">
        <v>1787</v>
      </c>
      <c r="D189" s="16">
        <v>45925</v>
      </c>
      <c r="E189" s="16"/>
      <c r="F189" s="14" t="s">
        <v>1788</v>
      </c>
      <c r="G189" s="14" t="s">
        <v>1789</v>
      </c>
      <c r="H189" s="14" t="s">
        <v>1790</v>
      </c>
      <c r="I189" s="15">
        <v>500</v>
      </c>
      <c r="J189" s="77">
        <v>3</v>
      </c>
      <c r="K189" s="92"/>
    </row>
    <row r="190" spans="1:11" ht="22.5" x14ac:dyDescent="0.2">
      <c r="A190" s="14" t="s">
        <v>1506</v>
      </c>
      <c r="B190" s="14" t="s">
        <v>1791</v>
      </c>
      <c r="C190" s="14" t="s">
        <v>1792</v>
      </c>
      <c r="D190" s="16">
        <v>45925</v>
      </c>
      <c r="E190" s="16"/>
      <c r="F190" s="14" t="s">
        <v>1793</v>
      </c>
      <c r="G190" s="14" t="s">
        <v>1733</v>
      </c>
      <c r="H190" s="14" t="s">
        <v>1734</v>
      </c>
      <c r="I190" s="15">
        <v>1500</v>
      </c>
      <c r="J190" s="77">
        <v>3</v>
      </c>
      <c r="K190" s="92"/>
    </row>
    <row r="191" spans="1:11" ht="12.75" x14ac:dyDescent="0.2">
      <c r="A191" s="14" t="s">
        <v>1506</v>
      </c>
      <c r="B191" s="14" t="s">
        <v>1794</v>
      </c>
      <c r="C191" s="14" t="s">
        <v>1795</v>
      </c>
      <c r="D191" s="16">
        <v>45930</v>
      </c>
      <c r="E191" s="16"/>
      <c r="F191" s="14" t="s">
        <v>1509</v>
      </c>
      <c r="G191" s="14" t="s">
        <v>1510</v>
      </c>
      <c r="H191" s="14" t="s">
        <v>1511</v>
      </c>
      <c r="I191" s="15">
        <v>5</v>
      </c>
      <c r="J191" s="77">
        <v>4</v>
      </c>
      <c r="K191" s="92"/>
    </row>
    <row r="192" spans="1:11" ht="22.5" x14ac:dyDescent="0.2">
      <c r="A192" s="14" t="s">
        <v>1506</v>
      </c>
      <c r="B192" s="14" t="s">
        <v>1796</v>
      </c>
      <c r="C192" s="14" t="s">
        <v>1797</v>
      </c>
      <c r="D192" s="16">
        <v>46021</v>
      </c>
      <c r="E192" s="16"/>
      <c r="F192" s="14" t="s">
        <v>1798</v>
      </c>
      <c r="G192" s="14" t="s">
        <v>1799</v>
      </c>
      <c r="H192" s="14" t="s">
        <v>1800</v>
      </c>
      <c r="I192" s="15">
        <v>1567.72</v>
      </c>
      <c r="J192" s="77">
        <v>4</v>
      </c>
      <c r="K192" s="92"/>
    </row>
    <row r="193" spans="1:11" ht="22.5" x14ac:dyDescent="0.2">
      <c r="A193" s="14" t="s">
        <v>1506</v>
      </c>
      <c r="B193" s="14" t="s">
        <v>1796</v>
      </c>
      <c r="C193" s="14" t="s">
        <v>1797</v>
      </c>
      <c r="D193" s="16">
        <v>46021</v>
      </c>
      <c r="E193" s="16"/>
      <c r="F193" s="14" t="s">
        <v>1801</v>
      </c>
      <c r="G193" s="14" t="s">
        <v>1802</v>
      </c>
      <c r="H193" s="14" t="s">
        <v>1803</v>
      </c>
      <c r="I193" s="15">
        <v>679.69</v>
      </c>
      <c r="J193" s="77">
        <v>4</v>
      </c>
      <c r="K193" s="92"/>
    </row>
    <row r="194" spans="1:11" ht="22.5" x14ac:dyDescent="0.2">
      <c r="A194" s="14" t="s">
        <v>1506</v>
      </c>
      <c r="B194" s="14" t="s">
        <v>1796</v>
      </c>
      <c r="C194" s="14" t="s">
        <v>1797</v>
      </c>
      <c r="D194" s="16">
        <v>46021</v>
      </c>
      <c r="E194" s="16"/>
      <c r="F194" s="14" t="s">
        <v>1804</v>
      </c>
      <c r="G194" s="14" t="s">
        <v>1805</v>
      </c>
      <c r="H194" s="14" t="s">
        <v>1806</v>
      </c>
      <c r="I194" s="15">
        <v>324.48</v>
      </c>
      <c r="J194" s="77">
        <v>4</v>
      </c>
      <c r="K194" s="92"/>
    </row>
    <row r="195" spans="1:11" ht="12.75" x14ac:dyDescent="0.2">
      <c r="A195" s="14" t="s">
        <v>1506</v>
      </c>
      <c r="B195" s="14" t="s">
        <v>1807</v>
      </c>
      <c r="C195" s="14" t="s">
        <v>1808</v>
      </c>
      <c r="D195" s="16">
        <v>45910</v>
      </c>
      <c r="E195" s="16"/>
      <c r="F195" s="14" t="s">
        <v>1809</v>
      </c>
      <c r="G195" s="14"/>
      <c r="H195" s="14" t="s">
        <v>664</v>
      </c>
      <c r="I195" s="15">
        <v>310.55</v>
      </c>
      <c r="J195" s="77">
        <v>3</v>
      </c>
      <c r="K195" s="92"/>
    </row>
    <row r="196" spans="1:11" ht="12.75" x14ac:dyDescent="0.2">
      <c r="A196" s="14" t="s">
        <v>1506</v>
      </c>
      <c r="B196" s="14" t="s">
        <v>1810</v>
      </c>
      <c r="C196" s="14" t="s">
        <v>1811</v>
      </c>
      <c r="D196" s="16">
        <v>45904</v>
      </c>
      <c r="E196" s="16"/>
      <c r="F196" s="14" t="s">
        <v>1812</v>
      </c>
      <c r="G196" s="14" t="s">
        <v>1813</v>
      </c>
      <c r="H196" s="14" t="s">
        <v>1814</v>
      </c>
      <c r="I196" s="15">
        <v>69.8</v>
      </c>
      <c r="J196" s="77">
        <v>4</v>
      </c>
      <c r="K196" s="92"/>
    </row>
    <row r="197" spans="1:11" ht="12.75" x14ac:dyDescent="0.2">
      <c r="A197" s="14" t="s">
        <v>1506</v>
      </c>
      <c r="B197" s="14" t="s">
        <v>1815</v>
      </c>
      <c r="C197" s="14" t="s">
        <v>1816</v>
      </c>
      <c r="D197" s="16">
        <v>45932</v>
      </c>
      <c r="E197" s="16"/>
      <c r="F197" s="14" t="s">
        <v>1817</v>
      </c>
      <c r="G197" s="14"/>
      <c r="H197" s="14" t="s">
        <v>1818</v>
      </c>
      <c r="I197" s="15">
        <v>39.9</v>
      </c>
      <c r="J197" s="77">
        <v>4</v>
      </c>
      <c r="K197" s="92"/>
    </row>
    <row r="198" spans="1:11" ht="22.5" x14ac:dyDescent="0.2">
      <c r="A198" s="14" t="s">
        <v>1506</v>
      </c>
      <c r="B198" s="14" t="s">
        <v>1819</v>
      </c>
      <c r="C198" s="14" t="s">
        <v>1820</v>
      </c>
      <c r="D198" s="16">
        <v>45953</v>
      </c>
      <c r="E198" s="16"/>
      <c r="F198" s="14" t="s">
        <v>1679</v>
      </c>
      <c r="G198" s="14" t="s">
        <v>1670</v>
      </c>
      <c r="H198" s="14" t="s">
        <v>1671</v>
      </c>
      <c r="I198" s="15">
        <v>56.95</v>
      </c>
      <c r="J198" s="77">
        <v>4</v>
      </c>
      <c r="K198" s="92"/>
    </row>
    <row r="199" spans="1:11" ht="12.75" x14ac:dyDescent="0.2">
      <c r="A199" s="14" t="s">
        <v>1506</v>
      </c>
      <c r="B199" s="14" t="s">
        <v>1821</v>
      </c>
      <c r="C199" s="14" t="s">
        <v>1822</v>
      </c>
      <c r="D199" s="16">
        <v>45959</v>
      </c>
      <c r="E199" s="16"/>
      <c r="F199" s="14" t="s">
        <v>1679</v>
      </c>
      <c r="G199" s="14" t="s">
        <v>1813</v>
      </c>
      <c r="H199" s="14" t="s">
        <v>1814</v>
      </c>
      <c r="I199" s="15">
        <v>6.55</v>
      </c>
      <c r="J199" s="77">
        <v>4</v>
      </c>
      <c r="K199" s="92"/>
    </row>
    <row r="200" spans="1:11" ht="12.75" x14ac:dyDescent="0.2">
      <c r="A200" s="14" t="s">
        <v>1506</v>
      </c>
      <c r="B200" s="14" t="s">
        <v>1823</v>
      </c>
      <c r="C200" s="14" t="s">
        <v>1824</v>
      </c>
      <c r="D200" s="16">
        <v>45974</v>
      </c>
      <c r="E200" s="16"/>
      <c r="F200" s="14" t="s">
        <v>151</v>
      </c>
      <c r="G200" s="14" t="s">
        <v>1684</v>
      </c>
      <c r="H200" s="14" t="s">
        <v>1663</v>
      </c>
      <c r="I200" s="15">
        <v>47.55</v>
      </c>
      <c r="J200" s="77">
        <v>4</v>
      </c>
      <c r="K200" s="92"/>
    </row>
    <row r="201" spans="1:11" ht="12.75" x14ac:dyDescent="0.2">
      <c r="A201" s="14" t="s">
        <v>1506</v>
      </c>
      <c r="B201" s="14" t="s">
        <v>1825</v>
      </c>
      <c r="C201" s="14" t="s">
        <v>1826</v>
      </c>
      <c r="D201" s="16">
        <v>45974</v>
      </c>
      <c r="E201" s="16"/>
      <c r="F201" s="14" t="s">
        <v>1827</v>
      </c>
      <c r="G201" s="14" t="s">
        <v>1670</v>
      </c>
      <c r="H201" s="14" t="s">
        <v>1671</v>
      </c>
      <c r="I201" s="15">
        <v>9.9</v>
      </c>
      <c r="J201" s="77">
        <v>4</v>
      </c>
      <c r="K201" s="92"/>
    </row>
    <row r="202" spans="1:11" ht="56.25" x14ac:dyDescent="0.2">
      <c r="A202" s="14" t="s">
        <v>1506</v>
      </c>
      <c r="B202" s="14" t="s">
        <v>1828</v>
      </c>
      <c r="C202" s="14" t="s">
        <v>1829</v>
      </c>
      <c r="D202" s="16">
        <v>46022</v>
      </c>
      <c r="E202" s="16"/>
      <c r="F202" s="14" t="s">
        <v>1830</v>
      </c>
      <c r="G202" s="14"/>
      <c r="H202" s="14" t="s">
        <v>1831</v>
      </c>
      <c r="I202" s="15">
        <v>1449.22</v>
      </c>
      <c r="J202" s="77">
        <v>4</v>
      </c>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47 F150:F5000" xr:uid="{255B499D-B3E6-47A9-A857-DBFE56F071D9}">
      <formula1>$F$96:$F$99</formula1>
    </dataValidation>
    <dataValidation type="list" allowBlank="1" showInputMessage="1" showErrorMessage="1" sqref="A107:A147 A150:A5000" xr:uid="{540C0DA9-E9CD-4805-B659-E67C1C32B21C}">
      <formula1>OFFSET($A$1,0,0,$B$3,1)</formula1>
    </dataValidation>
    <dataValidation allowBlank="1" sqref="G107:G147 G150:G5000" xr:uid="{B36265DD-F5DD-4F0A-AD93-4A0388363C0B}"/>
    <dataValidation type="list" allowBlank="1" showInputMessage="1" showErrorMessage="1" errorTitle="Chyba !" error="zadajte (vyberte zo zoznamu) platný analytický kód podľa nápovedy k bunke I104" sqref="J107:J147 J150: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3" t="str">
        <f>Spolu!C3&amp;", "&amp;Spolu!C6</f>
        <v>SLOVENSKÁ JAZDECKÁ FEDERÁCIA, Olympijské námestie 14290/1, Bratislava, 831 04</v>
      </c>
      <c r="B1" s="373"/>
      <c r="C1" s="373"/>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4" t="s">
        <v>1276</v>
      </c>
      <c r="F3" s="375"/>
      <c r="N3" s="137" t="str">
        <f t="shared" si="0"/>
        <v>c - príspevok Slovenskému paralympijskému výboru</v>
      </c>
      <c r="O3" s="137" t="s">
        <v>342</v>
      </c>
      <c r="P3" s="137" t="s">
        <v>343</v>
      </c>
    </row>
    <row r="4" spans="1:16" ht="45.75" customHeight="1" x14ac:dyDescent="0.2">
      <c r="E4" s="375"/>
      <c r="F4" s="375"/>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6" t="s">
        <v>1289</v>
      </c>
      <c r="B12" s="376"/>
      <c r="C12" s="376"/>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1291</v>
      </c>
    </row>
    <row r="15" spans="1:16" ht="32.1" customHeight="1" thickBot="1" x14ac:dyDescent="0.25">
      <c r="A15" s="139" t="s">
        <v>1292</v>
      </c>
      <c r="B15" s="378" t="s">
        <v>1293</v>
      </c>
      <c r="C15" s="379"/>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31787801</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72" t="s">
        <v>1303</v>
      </c>
      <c r="C22" s="372"/>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Bačiak Masaryková</cp:lastModifiedBy>
  <cp:revision/>
  <cp:lastPrinted>2026-04-16T08:56:11Z</cp:lastPrinted>
  <dcterms:created xsi:type="dcterms:W3CDTF">2017-02-20T06:20:12Z</dcterms:created>
  <dcterms:modified xsi:type="dcterms:W3CDTF">2026-04-16T08:56:33Z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