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to_zošit"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E605DA33-9D7B-4D32-B9AA-43DFE8B7FF39}" xr6:coauthVersionLast="47" xr6:coauthVersionMax="47" xr10:uidLastSave="{00000000-0000-0000-0000-000000000000}"/>
  <bookViews>
    <workbookView xWindow="-120" yWindow="-120" windowWidth="29040" windowHeight="157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16" i="4"/>
  <c r="J16" i="4" s="1"/>
  <c r="M17" i="4"/>
  <c r="K46" i="4"/>
  <c r="M47" i="4"/>
  <c r="C65" i="9"/>
  <c r="L65" i="9"/>
  <c r="C13" i="6"/>
  <c r="C10" i="6"/>
  <c r="K40" i="9"/>
  <c r="L41" i="9"/>
  <c r="L43" i="9"/>
  <c r="L46" i="9" s="1"/>
  <c r="K45" i="9"/>
  <c r="B43" i="9" s="1"/>
  <c r="M13" i="4"/>
  <c r="K12" i="4"/>
  <c r="J12" i="4" s="1"/>
  <c r="C11" i="6"/>
  <c r="L63" i="9" l="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<sst xmlns="http://schemas.openxmlformats.org/spreadsheetml/2006/main" count="2910" uniqueCount="1646">
  <si>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</si>
  <si>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</si>
  <si>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</si>
  <si>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</si>
  <si>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</si>
  <si>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</si>
  <si>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</si>
  <si>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</si>
  <si>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</si>
  <si>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</si>
  <si>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</si>
  <si>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</si>
  <si>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</si>
  <si>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</si>
  <si>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</si>
  <si>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</si>
  <si>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</si>
  <si>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</si>
  <si>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</si>
  <si>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</si>
  <si>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</si>
  <si>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</si>
  <si>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</si>
  <si>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</si>
  <si>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</si>
  <si>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</si>
  <si>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</si>
  <si>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</si>
  <si>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</si>
  <si>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</si>
  <si>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</si>
  <si>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</si>
  <si>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</si>
  <si>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</si>
  <si>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</si>
  <si>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</si>
  <si>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</si>
  <si>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</si>
  <si>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</si>
  <si>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</si>
  <si>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</si>
  <si>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</si>
  <si>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</si>
  <si>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</si>
  <si>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</si>
  <si>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</si>
  <si>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</si>
  <si>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</si>
  <si>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</si>
  <si>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</si>
  <si>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</si>
  <si>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</si>
  <si>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</si>
  <si>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</si>
  <si>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</si>
  <si>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</si>
  <si>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</si>
  <si>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</si>
  <si>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</si>
  <si>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</si>
  <si>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</si>
  <si>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</si>
  <si>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</si>
  <si>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</si>
  <si>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</si>
  <si>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</si>
  <si>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</si>
  <si>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</si>
  <si>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</si>
  <si>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</si>
  <si>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</si>
  <si>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</si>
  <si>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</si>
  <si>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</si>
  <si>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</si>
  <si>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</si>
  <si>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</si>
  <si>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</si>
  <si>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</si>
  <si>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</si>
  <si>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</si>
  <si>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</si>
  <si>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</si>
  <si>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</si>
  <si>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</si>
  <si>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</si>
  <si>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</si>
  <si>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</si>
  <si>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</si>
  <si>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</si>
  <si>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</si>
  <si>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</si>
  <si>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</si>
  <si>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</si>
  <si>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</si>
  <si>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</si>
  <si>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</si>
  <si>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</si>
  <si>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</si>
  <si>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</si>
  <si>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</si>
  <si>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</si>
  <si>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</si>
  <si>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</si>
  <si>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</si>
  <si>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</si>
  <si>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</si>
  <si>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</si>
  <si>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</si>
  <si>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</si>
  <si>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</si>
  <si>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</si>
  <si>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</si>
  <si>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</si>
  <si>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</si>
  <si>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</si>
  <si>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</si>
  <si>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</si>
  <si>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</si>
  <si>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</si>
  <si>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</si>
  <si>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</si>
  <si>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</si>
  <si>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</si>
  <si>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</si>
  <si>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</si>
  <si>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</si>
  <si>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</si>
  <si>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</si>
  <si>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</si>
  <si>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</si>
  <si>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</si>
  <si>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</si>
  <si>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</si>
  <si>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</si>
  <si>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</si>
  <si>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</si>
  <si>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</si>
  <si>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</si>
  <si>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</si>
  <si>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</si>
  <si>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</si>
  <si>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</si>
  <si>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</si>
  <si>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</si>
  <si>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</si>
  <si>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</si>
  <si>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</si>
  <si>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</si>
  <si>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</si>
  <si>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</si>
  <si>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</si>
  <si>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</si>
  <si>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</si>
  <si>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</si>
  <si>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</si>
  <si>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</si>
  <si>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</si>
  <si>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</si>
  <si>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</si>
  <si>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</si>
  <si>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</si>
  <si>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</si>
  <si>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</si>
  <si>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</si>
  <si>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</si>
  <si>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</si>
  <si>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</si>
  <si>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</si>
  <si>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</si>
  <si>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</si>
  <si>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</si>
  <si>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</si>
  <si>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</si>
  <si>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</si>
  <si>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</si>
  <si>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</si>
  <si>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</si>
  <si>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</si>
  <si>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</si>
  <si>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</si>
  <si>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</si>
  <si>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</si>
  <si>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</si>
  <si>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</si>
  <si>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</si>
  <si>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</si>
  <si>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</si>
  <si>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</si>
  <si>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</si>
  <si>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</si>
  <si>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</si>
  <si>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</si>
  <si>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</si>
  <si>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</si>
  <si>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</si>
  <si>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</si>
  <si>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</si>
  <si>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</si>
  <si>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</si>
  <si>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</si>
  <si>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</si>
  <si>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</si>
  <si>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</si>
  <si>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</si>
  <si>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</si>
  <si>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</si>
  <si>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</si>
  <si>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</si>
  <si>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</si>
  <si>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</si>
  <si>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</si>
  <si>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</si>
  <si>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</si>
  <si>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</si>
  <si>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</si>
  <si>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</si>
  <si>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</si>
  <si>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</si>
  <si>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</si>
  <si>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</si>
  <si>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</si>
  <si>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</si>
  <si>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</si>
  <si>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</si>
  <si>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</si>
  <si>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</si>
  <si>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</si>
  <si>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</si>
  <si>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</si>
  <si>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</si>
  <si>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</si>
  <si>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</si>
  <si>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</si>
  <si>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</si>
  <si>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</si>
  <si>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</si>
  <si>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</si>
  <si>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</si>
  <si>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</si>
  <si>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</si>
  <si>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</si>
  <si>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</si>
  <si>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</si>
  <si>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</si>
  <si>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</si>
  <si>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</si>
  <si>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</si>
  <si>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</si>
  <si>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</si>
  <si>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</si>
  <si>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</si>
  <si>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</si>
  <si>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</si>
  <si>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</si>
  <si>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</si>
  <si>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</si>
  <si>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</si>
  <si>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</si>
  <si>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</si>
  <si>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</si>
  <si>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</si>
  <si>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</si>
  <si>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</si>
  <si>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</si>
  <si>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</si>
  <si>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</si>
  <si>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</si>
  <si>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</si>
  <si>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</si>
  <si>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</si>
  <si>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</si>
  <si>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</si>
  <si>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</si>
  <si>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</si>
  <si>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</si>
  <si>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</si>
  <si>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</si>
  <si>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</si>
  <si>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</si>
  <si>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</si>
  <si>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</si>
  <si>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</si>
  <si>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</si>
  <si>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</si>
  <si>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</si>
  <si>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</si>
  <si>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</si>
  <si>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</si>
  <si>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</si>
  <si>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</si>
  <si>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</si>
  <si>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</si>
  <si>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</si>
  <si>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</si>
  <si>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</si>
  <si>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</si>
  <si>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</si>
  <si>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</si>
  <si>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</si>
  <si>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</si>
  <si>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</si>
  <si>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</si>
  <si>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</si>
  <si>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</si>
  <si>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</si>
  <si>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</si>
  <si>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</si>
  <si>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</si>
  <si>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</si>
  <si>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</si>
  <si>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</si>
  <si>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</si>
  <si>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</si>
  <si>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</si>
  <si>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</si>
  <si>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</si>
  <si>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</si>
  <si>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</si>
  <si>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</si>
  <si>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</si>
  <si>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</si>
  <si>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</si>
  <si>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</si>
  <si>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</si>
  <si>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</si>
  <si>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</si>
  <si>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</si>
  <si>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</si>
  <si>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</si>
  <si>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</si>
  <si>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</si>
  <si>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</si>
  <si>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</si>
  <si>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</si>
  <si>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</si>
  <si>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</si>
  <si>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</si>
  <si>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</si>
  <si>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</si>
  <si>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</si>
  <si>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</si>
  <si>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</si>
  <si>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</si>
  <si>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</si>
  <si>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</si>
  <si>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</si>
  <si>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</si>
  <si>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</si>
  <si>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</si>
  <si>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</si>
  <si>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</si>
  <si>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</si>
  <si>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</si>
  <si>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</si>
  <si>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</si>
  <si>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</si>
  <si>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</si>
  <si>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</si>
  <si>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</si>
  <si>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</si>
  <si>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</si>
  <si>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</si>
  <si>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</si>
  <si>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</si>
  <si>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</si>
  <si>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</si>
  <si>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</si>
  <si>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</si>
  <si>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</si>
  <si>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</si>
  <si>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</si>
  <si>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</si>
  <si>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</si>
  <si>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</si>
  <si>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</si>
  <si>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</si>
  <si>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</si>
  <si>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</si>
  <si>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</si>
  <si>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</si>
  <si>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</si>
  <si>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</si>
  <si>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</si>
  <si>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</si>
  <si>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</si>
  <si>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</si>
  <si>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</si>
  <si>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</si>
  <si>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</si>
  <si>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</si>
  <si>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</si>
  <si>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</si>
  <si>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</si>
  <si>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</si>
  <si>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</si>
  <si>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</si>
  <si>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</si>
  <si>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</si>
  <si>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</si>
  <si>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</si>
  <si>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</si>
  <si>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</si>
  <si>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</si>
  <si>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</si>
  <si>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</si>
  <si>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</si>
  <si>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</si>
  <si>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</si>
  <si>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</si>
  <si>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</si>
  <si>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</si>
  <si>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</si>
  <si>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</si>
  <si>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</si>
  <si>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</si>
  <si>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</si>
  <si>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</si>
  <si>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</si>
  <si>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</si>
  <si>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</si>
  <si>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</si>
  <si>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</si>
  <si>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</si>
  <si>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</si>
  <si>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</si>
  <si>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</si>
  <si>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</si>
  <si>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</si>
  <si>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</si>
  <si>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</si>
  <si>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</si>
  <si>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</si>
  <si>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</si>
  <si>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</si>
  <si>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</si>
  <si>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</si>
  <si>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</si>
  <si>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</si>
  <si>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</si>
  <si>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</si>
  <si>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</si>
  <si>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</si>
  <si>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</si>
  <si>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</si>
  <si>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</si>
  <si>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</si>
  <si>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</si>
  <si>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</si>
  <si>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</si>
  <si>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</si>
  <si>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</si>
  <si>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</si>
  <si>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</si>
  <si>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</si>
  <si>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</si>
  <si>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</si>
  <si>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</si>
  <si>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</si>
  <si>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</si>
  <si>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</si>
  <si>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</si>
  <si>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</si>
  <si>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</si>
  <si>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</si>
  <si>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</si>
  <si>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</si>
  <si>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</si>
  <si>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</si>
  <si>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</si>
  <si>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</si>
  <si>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</si>
  <si>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</si>
  <si>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</si>
  <si>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</si>
  <si>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</si>
  <si>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</si>
  <si>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</si>
  <si>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</si>
  <si>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</si>
  <si>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</si>
  <si>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</si>
  <si>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</si>
  <si>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</si>
  <si>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</si>
  <si>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</si>
  <si>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</si>
  <si>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</si>
  <si>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</si>
  <si>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</si>
  <si>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</si>
  <si>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</si>
  <si>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</si>
  <si>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</si>
  <si>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</si>
  <si>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</si>
  <si>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</si>
  <si>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</si>
  <si>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</si>
  <si>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</si>
  <si>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</si>
  <si>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</si>
  <si>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</si>
  <si>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</si>
  <si>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</si>
  <si>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</si>
  <si>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</si>
  <si>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</si>
  <si>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</si>
  <si>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</si>
  <si>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</si>
  <si>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</si>
  <si>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</si>
  <si>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</si>
  <si>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</si>
  <si>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</si>
  <si>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</si>
  <si>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</si>
  <si>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</si>
  <si>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</si>
  <si>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</si>
  <si>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</si>
  <si>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</si>
  <si>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</si>
  <si>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</si>
  <si>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</si>
  <si>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</si>
  <si>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</si>
  <si>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</si>
  <si>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</si>
  <si>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</si>
  <si>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</si>
  <si>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</si>
  <si>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</si>
  <si>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</si>
  <si>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</si>
  <si>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</si>
  <si>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</si>
  <si>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</si>
  <si>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</si>
  <si>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</si>
  <si>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</si>
  <si>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</si>
  <si>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</si>
  <si>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</si>
  <si>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</si>
  <si>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</si>
  <si>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</si>
  <si>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</si>
  <si>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</si>
  <si>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</si>
  <si>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</si>
  <si>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</si>
  <si>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</si>
  <si>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</si>
  <si>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</si>
  <si>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</si>
  <si>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</si>
  <si>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</si>
  <si>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</si>
  <si>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</si>
  <si>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</si>
  <si>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</si>
  <si>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</si>
  <si>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</si>
  <si>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</si>
  <si>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</si>
  <si>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</si>
  <si>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</si>
  <si>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</si>
  <si>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</si>
  <si>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</si>
  <si>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</si>
  <si>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</si>
  <si>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</si>
  <si>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</si>
  <si>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</si>
  <si>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</si>
  <si>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</si>
  <si>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</si>
  <si>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</si>
  <si>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</si>
  <si>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</si>
  <si>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</si>
  <si>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</si>
  <si>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</si>
  <si>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</si>
  <si>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</si>
  <si>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</si>
  <si>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</si>
  <si>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</si>
  <si>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</si>
  <si>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</si>
  <si>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</si>
  <si>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</si>
  <si>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</si>
  <si>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</si>
  <si>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</si>
  <si>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</si>
  <si>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</si>
  <si>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</si>
  <si>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</si>
  <si>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</si>
  <si>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</si>
  <si>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</si>
  <si>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</si>
  <si>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</si>
  <si>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</si>
  <si>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</si>
  <si>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</si>
  <si>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</si>
  <si>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</si>
  <si>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</si>
  <si>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</si>
  <si>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</si>
  <si>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</si>
  <si>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</si>
  <si>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</si>
  <si>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</si>
  <si>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</si>
  <si>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</si>
  <si>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</si>
  <si>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</si>
  <si>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</si>
  <si>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</si>
  <si>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</si>
  <si>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</si>
  <si>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</si>
  <si>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</si>
  <si>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</si>
  <si>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</si>
  <si>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</si>
  <si>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</si>
  <si>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</si>
  <si>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</si>
  <si>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</si>
  <si>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</si>
  <si>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</si>
  <si>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</si>
  <si>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</si>
  <si>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</si>
  <si>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</si>
  <si>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</si>
  <si>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</si>
  <si>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</si>
  <si>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</si>
  <si>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</si>
  <si>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</si>
  <si>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</si>
  <si>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</si>
  <si>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</si>
  <si>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</si>
  <si>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</si>
  <si>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</si>
  <si>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</si>
  <si>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</si>
  <si>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</si>
  <si>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</si>
  <si>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</si>
  <si>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</si>
  <si>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</si>
  <si>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</si>
  <si>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</si>
  <si>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</si>
  <si>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</si>
  <si>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</si>
  <si>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</si>
  <si>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</si>
  <si>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</si>
  <si>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</si>
  <si>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</si>
  <si>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</si>
  <si>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</si>
  <si>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</si>
  <si>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</si>
  <si>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</si>
  <si>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</si>
  <si>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</si>
  <si>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</si>
  <si>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</si>
  <si>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</si>
  <si>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</si>
  <si>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</si>
  <si>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</si>
  <si>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</si>
  <si>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</si>
  <si>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</si>
  <si>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</si>
  <si>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</si>
  <si>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</si>
  <si>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</si>
  <si>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</si>
  <si>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</si>
  <si>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</si>
  <si>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</si>
  <si>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</si>
  <si>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</si>
  <si>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</si>
  <si>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</si>
  <si>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</si>
  <si>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</si>
  <si>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</si>
  <si>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</si>
  <si>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</si>
  <si>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</si>
  <si>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</si>
  <si>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</si>
  <si>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</si>
  <si>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</si>
  <si>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</si>
  <si>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</si>
  <si>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</si>
  <si>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</si>
  <si>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</si>
  <si>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</si>
  <si>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</si>
  <si>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</si>
  <si>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</si>
  <si>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</si>
  <si>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</si>
  <si>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</si>
  <si>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</si>
  <si>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</si>
  <si>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</si>
  <si>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</si>
  <si>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</si>
  <si>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</si>
  <si>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</si>
  <si>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</si>
  <si>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</si>
  <si>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</si>
  <si>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</si>
  <si>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</si>
  <si>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</si>
  <si>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</si>
  <si>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</si>
  <si>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</si>
  <si>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</si>
  <si>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</si>
  <si>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</si>
  <si>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</si>
  <si>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</si>
  <si>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</si>
  <si>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</si>
  <si>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</si>
  <si>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</si>
  <si>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</si>
  <si>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</si>
  <si>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</si>
  <si>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</si>
  <si>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</si>
  <si>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</si>
  <si>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</si>
  <si>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</si>
  <si>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</si>
  <si>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</si>
  <si>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</si>
  <si>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</si>
  <si>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</si>
  <si>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</si>
  <si>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</si>
  <si>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</si>
  <si>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</si>
  <si>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</si>
  <si>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</si>
  <si>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</si>
  <si>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</si>
  <si>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</si>
  <si>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</si>
  <si>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</si>
  <si>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</si>
  <si>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</si>
  <si>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</si>
  <si>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</si>
  <si>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</si>
  <si>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</si>
  <si>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</si>
  <si>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</si>
  <si>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</si>
  <si>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</si>
  <si>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</si>
  <si>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</si>
  <si>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</si>
  <si>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</si>
  <si>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</si>
  <si>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</si>
  <si>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</si>
  <si>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</si>
  <si>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</si>
  <si>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</si>
  <si>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</si>
  <si>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</si>
  <si>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</si>
  <si>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</si>
  <si>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</si>
  <si>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</si>
  <si>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</si>
  <si>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</si>
  <si>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</si>
  <si>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</si>
  <si>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</si>
  <si>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</si>
  <si>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</si>
  <si>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</si>
  <si>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</si>
  <si>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</si>
  <si>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</si>
  <si>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</si>
  <si>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</si>
  <si>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</si>
  <si>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</si>
  <si>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</si>
  <si>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</si>
  <si>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</si>
  <si>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</si>
  <si>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</si>
  <si>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</si>
  <si>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</si>
  <si>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</si>
  <si>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</si>
  <si>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</si>
  <si>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</si>
  <si>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</si>
  <si>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</si>
  <si>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</si>
  <si>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</si>
  <si>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</si>
  <si>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</si>
  <si>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</si>
  <si>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</si>
  <si>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</si>
  <si>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</si>
  <si>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</si>
  <si>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</si>
  <si>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</si>
  <si>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</si>
  <si>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</si>
  <si>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</si>
  <si>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</si>
  <si>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</si>
  <si>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</si>
  <si>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</si>
  <si>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</si>
  <si>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</si>
  <si>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</si>
  <si>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</si>
  <si>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</si>
  <si>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</si>
  <si>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</si>
  <si>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</si>
  <si>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</si>
  <si>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</si>
  <si>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</si>
  <si>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</si>
  <si>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</si>
  <si>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</si>
  <si>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</si>
  <si>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</si>
  <si>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</si>
  <si>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</si>
  <si>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</si>
  <si>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</si>
  <si>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</si>
  <si>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</si>
  <si>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</si>
  <si>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</si>
  <si>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</si>
  <si>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</si>
  <si>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</si>
  <si>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</si>
  <si>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</si>
  <si>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</si>
  <si>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</si>
  <si>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</si>
  <si>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</si>
  <si>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</si>
  <si>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</si>
  <si>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</si>
  <si>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</si>
  <si>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</si>
  <si>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</si>
  <si>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</si>
  <si>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</si>
  <si>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</si>
  <si>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</si>
  <si>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</si>
  <si>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</si>
  <si>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</si>
  <si>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</si>
  <si>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</si>
  <si>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</si>
  <si>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</si>
  <si>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</si>
  <si>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</si>
  <si>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</si>
  <si>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</si>
  <si>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</si>
  <si>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</si>
  <si>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</si>
  <si>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</si>
  <si>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</si>
  <si>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</si>
  <si>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</si>
  <si>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</si>
  <si>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</si>
  <si>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</si>
  <si>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</si>
  <si>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</si>
  <si>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</si>
  <si>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</si>
  <si>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</si>
  <si>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</si>
  <si>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</si>
  <si>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</si>
  <si>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</si>
  <si>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</si>
  <si>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</si>
  <si>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</si>
  <si>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</si>
  <si>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</si>
  <si>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</si>
  <si>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</si>
  <si>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</si>
  <si>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</si>
  <si>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</si>
  <si>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</si>
  <si>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</si>
  <si>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</si>
  <si>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</si>
  <si>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</si>
  <si>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</si>
  <si>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</si>
  <si>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</si>
  <si>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</si>
  <si>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</si>
  <si>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</si>
  <si>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</si>
  <si>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</si>
  <si>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</si>
  <si>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</si>
  <si>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</si>
  <si>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</si>
  <si>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</si>
  <si>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</si>
  <si>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</si>
  <si>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</si>
  <si>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</si>
  <si>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</si>
  <si>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</si>
  <si>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</si>
  <si>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</si>
  <si>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</si>
  <si>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</si>
  <si>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</si>
  <si>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</si>
  <si>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</si>
  <si>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</si>
  <si>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</si>
  <si>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</si>
  <si>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</si>
  <si>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</si>
  <si>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</si>
  <si>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</si>
  <si>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</si>
  <si>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</si>
  <si>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</si>
  <si>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</si>
  <si>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</si>
  <si>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</si>
  <si>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</si>
  <si>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</si>
  <si>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</si>
  <si>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</si>
  <si>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</si>
  <si>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</si>
  <si>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</si>
  <si>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</si>
  <si>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</si>
  <si>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</si>
  <si>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</si>
  <si>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</si>
  <si>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</si>
  <si>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</si>
  <si>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</si>
  <si>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</si>
  <si>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</si>
  <si>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</si>
  <si>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</si>
  <si>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</si>
  <si>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</si>
  <si>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</si>
  <si>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</si>
  <si>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</si>
  <si>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</si>
  <si>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</si>
  <si>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</si>
  <si>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</si>
  <si>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</si>
  <si>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</si>
  <si>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</si>
  <si>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</si>
  <si>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</si>
  <si>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</si>
  <si>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</si>
  <si>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</si>
  <si>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</si>
  <si>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</si>
  <si>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</si>
  <si>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</si>
  <si>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</si>
  <si>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</si>
  <si>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</si>
  <si>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</si>
  <si>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</si>
  <si>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</si>
  <si>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</si>
  <si>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</si>
  <si>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</si>
  <si>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</si>
  <si>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</si>
  <si>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</si>
  <si>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</si>
  <si>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</si>
  <si>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</si>
  <si>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</si>
  <si>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</si>
  <si>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</si>
  <si>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</si>
  <si>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</si>
  <si>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</si>
  <si>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</si>
  <si>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</si>
  <si>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</si>
  <si>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</si>
  <si>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</si>
  <si>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</si>
  <si>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</si>
  <si>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</si>
  <si>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</si>
  <si>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</si>
  <si>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</si>
  <si>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</si>
  <si>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</si>
  <si>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</si>
  <si>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</si>
  <si>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</si>
  <si>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</si>
  <si>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</si>
  <si>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</si>
  <si>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</si>
  <si>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</si>
  <si>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</si>
  <si>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</si>
  <si>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</si>
  <si>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</si>
  <si>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</si>
  <si>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</si>
  <si>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</si>
  <si>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</si>
  <si>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</si>
  <si>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</si>
  <si>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</si>
  <si>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</si>
  <si>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</si>
  <si>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</si>
  <si>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</si>
  <si>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</si>
  <si>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</si>
  <si>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</si>
  <si>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</si>
  <si>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</si>
  <si>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</si>
  <si>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</si>
  <si>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</si>
  <si>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</si>
  <si>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</si>
  <si>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</si>
  <si>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</si>
  <si>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</si>
  <si>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</si>
  <si>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</si>
  <si>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</si>
  <si>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</si>
  <si>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</si>
  <si>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</si>
  <si>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</si>
  <si>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</si>
  <si>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</si>
  <si>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</si>
  <si>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</si>
  <si>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</si>
  <si>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</si>
  <si>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</si>
  <si>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</si>
  <si>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</si>
  <si>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</si>
  <si>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</si>
  <si>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</si>
  <si>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</si>
  <si>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</si>
  <si>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</si>
  <si>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</si>
  <si>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</si>
  <si>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</si>
  <si>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</si>
  <si>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</si>
  <si>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</si>
  <si>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</si>
  <si>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</si>
  <si>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</si>
  <si>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</si>
  <si>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</si>
  <si>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</si>
  <si>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</si>
  <si>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</si>
  <si>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</si>
  <si>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</si>
  <si>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</si>
  <si>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</si>
  <si>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</si>
  <si>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</si>
  <si>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</si>
  <si>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</si>
  <si>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</si>
  <si>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</si>
  <si>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</si>
  <si>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</si>
  <si>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</si>
  <si>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</si>
  <si>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</si>
  <si>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</si>
  <si>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</si>
  <si>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</si>
  <si>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</si>
  <si>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</si>
  <si>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</si>
  <si>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</si>
  <si>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</si>
  <si>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</si>
  <si>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</si>
  <si>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</si>
  <si>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</si>
  <si>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</si>
  <si>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</si>
  <si>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</si>
  <si>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</si>
  <si>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</si>
  <si>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</si>
  <si>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</si>
  <si>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</si>
  <si>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</si>
  <si>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</si>
  <si>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</si>
  <si>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</si>
  <si>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</si>
  <si>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</si>
  <si>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</si>
  <si>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</si>
  <si>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</si>
  <si>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</si>
  <si>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</si>
  <si>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</si>
  <si>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</si>
  <si>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</si>
  <si>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</si>
  <si>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</si>
  <si>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</si>
  <si>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</si>
  <si>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</si>
  <si>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</si>
  <si>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</si>
  <si>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</si>
  <si>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</si>
  <si>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</si>
  <si>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</si>
  <si>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</si>
  <si>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</si>
  <si>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</si>
  <si>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</si>
  <si>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</si>
  <si>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</si>
  <si>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</si>
  <si>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</si>
  <si>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</si>
  <si>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</si>
  <si>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</si>
  <si>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</si>
  <si>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</si>
  <si>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</si>
  <si>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</si>
  <si>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</si>
  <si>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</si>
  <si>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</si>
  <si>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</si>
  <si>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</si>
  <si>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</si>
  <si>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</si>
  <si>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</si>
  <si>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</si>
  <si>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</si>
  <si>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</si>
  <si>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</si>
  <si>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</si>
  <si>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</si>
  <si>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</si>
  <si>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</si>
  <si>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</si>
  <si>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</si>
  <si>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</si>
  <si>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</si>
  <si>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</si>
  <si>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</si>
  <si>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</si>
  <si>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</si>
  <si>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</si>
  <si>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</si>
  <si>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</si>
  <si>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</si>
  <si>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</si>
  <si>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</si>
  <si>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</si>
  <si>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</si>
  <si>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</si>
  <si>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</si>
  <si>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</si>
  <si>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</si>
  <si>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</si>
  <si>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</si>
  <si>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</si>
  <si>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</si>
  <si>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</si>
  <si>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</si>
  <si>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</si>
  <si>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</si>
  <si>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</si>
  <si>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</si>
  <si>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</si>
  <si>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</si>
  <si>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</si>
  <si>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</si>
  <si>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</si>
  <si>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</si>
  <si>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</si>
  <si>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</si>
  <si>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</si>
  <si>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</si>
  <si>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</si>
  <si>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</si>
  <si>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</si>
  <si>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</si>
  <si>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</si>
  <si>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</si>
  <si>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</si>
  <si>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</si>
  <si>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</si>
  <si>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</si>
  <si>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</si>
  <si>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</si>
  <si>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</si>
  <si>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</si>
  <si>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</si>
  <si>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</si>
  <si>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</si>
  <si>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</si>
  <si>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</si>
  <si>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</si>
  <si>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</si>
  <si>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</si>
  <si>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</si>
  <si>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</si>
  <si>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</si>
  <si>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</si>
  <si>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</si>
  <si>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</si>
  <si>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</si>
  <si>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</si>
  <si>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</si>
  <si>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</si>
  <si>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</si>
  <si>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</si>
  <si>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</si>
  <si>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</si>
  <si>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</si>
  <si>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</si>
  <si>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</si>
  <si>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</si>
  <si>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</si>
  <si>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</si>
  <si>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</si>
  <si>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</si>
  <si>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</si>
  <si>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</si>
  <si>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</si>
  <si>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</si>
  <si>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</si>
  <si>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</si>
  <si>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</si>
  <si>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</si>
  <si>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</si>
  <si>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</si>
  <si>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</si>
  <si>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</si>
  <si>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</si>
  <si>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</si>
  <si>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</si>
  <si>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</si>
  <si>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</si>
  <si>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</si>
  <si>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</si>
  <si>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</si>
  <si>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</si>
  <si>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</si>
  <si>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</si>
  <si>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</si>
  <si>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</si>
  <si>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</si>
  <si>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</si>
  <si>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</si>
  <si>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</si>
  <si>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</si>
  <si>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</si>
  <si>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</si>
  <si>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</si>
  <si>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</si>
  <si>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</si>
  <si>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</si>
  <si>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</si>
  <si>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</si>
  <si>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</si>
  <si>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</si>
  <si>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</si>
  <si>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</si>
  <si>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</si>
  <si>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</si>
  <si>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</si>
  <si>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</si>
  <si>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</si>
  <si>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</si>
  <si>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</si>
  <si>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</si>
  <si>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</si>
  <si>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</si>
  <si>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</si>
  <si>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</si>
  <si>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</si>
  <si>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</si>
  <si>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</si>
  <si>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</si>
  <si>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</si>
  <si>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</si>
  <si>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</si>
  <si>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</si>
  <si>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</si>
  <si>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</si>
  <si>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</si>
  <si>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</si>
  <si>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</si>
  <si>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</si>
  <si>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</si>
  <si>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</si>
  <si>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</si>
  <si>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</si>
  <si>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</si>
  <si>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</si>
  <si>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</si>
  <si>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</si>
  <si>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</si>
  <si>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</si>
  <si>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</si>
  <si>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</si>
  <si>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</si>
  <si>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</si>
  <si>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</si>
  <si>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</si>
  <si>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</si>
  <si>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</si>
  <si>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</si>
  <si>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</si>
  <si>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</si>
  <si>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</si>
  <si>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</si>
  <si>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</si>
  <si>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</si>
  <si>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</si>
  <si>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</si>
  <si>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</si>
  <si>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</si>
  <si>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</si>
  <si>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</si>
  <si>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</si>
  <si>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</si>
  <si>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</si>
  <si>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</si>
  <si>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</si>
  <si>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</si>
  <si>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</si>
  <si>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</si>
  <si>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</si>
  <si>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</si>
  <si>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</si>
  <si>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</si>
  <si>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</si>
  <si>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</si>
  <si>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</si>
  <si>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</si>
  <si>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</si>
  <si>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</si>
  <si>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</si>
  <si>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</si>
  <si>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</si>
  <si>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</si>
  <si>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</si>
  <si>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</si>
  <si>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</si>
  <si>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</si>
  <si>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</si>
  <si>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</si>
  <si>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</si>
  <si>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</si>
  <si>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</si>
  <si>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</si>
  <si>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</si>
  <si>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</si>
  <si>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</si>
  <si>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</si>
  <si>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</si>
  <si>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</si>
  <si>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</si>
  <si>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</si>
  <si>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</si>
  <si>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</si>
  <si>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</si>
  <si>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</si>
  <si>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</si>
  <si>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</si>
  <si>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</si>
  <si>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</si>
  <si>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</si>
  <si>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</si>
  <si>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</si>
  <si>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</si>
  <si>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</si>
  <si>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</si>
  <si>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</si>
  <si>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</si>
  <si>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</si>
  <si>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</si>
  <si>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</si>
  <si>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</si>
  <si>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</si>
  <si>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</si>
  <si>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</si>
  <si>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</si>
  <si>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</si>
  <si>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</si>
  <si>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</si>
  <si>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</si>
  <si>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</si>
  <si>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</si>
  <si>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</si>
  <si>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</si>
  <si>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</si>
  <si>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</si>
  <si>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</si>
  <si>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</si>
  <si>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</si>
  <si>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</si>
  <si>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</si>
  <si>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</si>
  <si>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</si>
  <si>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</si>
  <si>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</si>
  <si>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</si>
  <si>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</si>
  <si>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</si>
  <si>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</si>
  <si>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</si>
  <si>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</si>
  <si>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</si>
  <si>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</si>
  <si>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</si>
  <si>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</si>
  <si>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</si>
  <si>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</si>
  <si>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</si>
  <si>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</si>
  <si>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</si>
  <si>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</si>
  <si>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</si>
  <si>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</si>
  <si>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</si>
  <si>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</si>
  <si>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</si>
  <si>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</si>
  <si>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</si>
  <si>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</si>
  <si>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</si>
  <si>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</si>
  <si>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</si>
  <si>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</si>
  <si>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</si>
  <si>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</si>
  <si>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</si>
  <si>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</si>
  <si>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</si>
  <si>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</si>
  <si>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jazdectvo - bežné transfery</t>
  </si>
  <si>
    <t>VU1</t>
  </si>
  <si>
    <t>BU</t>
  </si>
  <si>
    <t>bankový poplatok</t>
  </si>
  <si>
    <t>00151653</t>
  </si>
  <si>
    <t>SLSP a.s. Bratislava</t>
  </si>
  <si>
    <t>zDF7020250001</t>
  </si>
  <si>
    <t>195486</t>
  </si>
  <si>
    <t xml:space="preserve">členské FEI </t>
  </si>
  <si>
    <t>Féderation Equestre Internationale Lausanne, Švajčiarsko</t>
  </si>
  <si>
    <t>poplatok zahr. Platba</t>
  </si>
  <si>
    <t>zDF7020250008</t>
  </si>
  <si>
    <t>0107</t>
  </si>
  <si>
    <t>členské EEF</t>
  </si>
  <si>
    <t>European Equestrian Federation, Belgicko</t>
  </si>
  <si>
    <t>IDX20250002</t>
  </si>
  <si>
    <t>CP0045</t>
  </si>
  <si>
    <t xml:space="preserve">pracovná cesta zasadanie predsedníctva 23.1.2025  </t>
  </si>
  <si>
    <t>1 osoba</t>
  </si>
  <si>
    <t>DF3020250028</t>
  </si>
  <si>
    <t>70250004</t>
  </si>
  <si>
    <t>poštovne 01</t>
  </si>
  <si>
    <t>35862289</t>
  </si>
  <si>
    <t>Dom športu, s.r.o. Bratislava</t>
  </si>
  <si>
    <t>VU2</t>
  </si>
  <si>
    <t>BU 2/2025</t>
  </si>
  <si>
    <t>DF3020250040</t>
  </si>
  <si>
    <t>50250151</t>
  </si>
  <si>
    <t>najom kancelárske priestpry</t>
  </si>
  <si>
    <t>DF3020250054</t>
  </si>
  <si>
    <t>70250063</t>
  </si>
  <si>
    <t>postovne 02</t>
  </si>
  <si>
    <t>DF3020250056</t>
  </si>
  <si>
    <t>2251107406</t>
  </si>
  <si>
    <t>licenčné poplatky k hudobným dielam</t>
  </si>
  <si>
    <t>00178454</t>
  </si>
  <si>
    <t>Slovenský ochranny zväz autorský pre práva k hudobným dielam Bratislava</t>
  </si>
  <si>
    <t>DF3020250053</t>
  </si>
  <si>
    <t>250001</t>
  </si>
  <si>
    <t>sústredenie jazdca s trénerom  - 1 osoba</t>
  </si>
  <si>
    <t>31788246</t>
  </si>
  <si>
    <t>Jazdecký klub Alexandria Hviezdoslavo</t>
  </si>
  <si>
    <t>DF3020250067</t>
  </si>
  <si>
    <t>2025044</t>
  </si>
  <si>
    <t>odpocovacia deka na MSR 30 ks</t>
  </si>
  <si>
    <t>52929591</t>
  </si>
  <si>
    <t>EquitopCorp s.r.o. Bernolákovo</t>
  </si>
  <si>
    <t>VU3</t>
  </si>
  <si>
    <t>BU 3/2025</t>
  </si>
  <si>
    <t>DF3020250069</t>
  </si>
  <si>
    <t>2251109026</t>
  </si>
  <si>
    <t>DF3020250082</t>
  </si>
  <si>
    <t>70250095</t>
  </si>
  <si>
    <t>Postovne 03</t>
  </si>
  <si>
    <t>zDF7020250017</t>
  </si>
  <si>
    <t>CSIO2025</t>
  </si>
  <si>
    <t>CSIO kvalifikačné kolo do pohára národov skoky senior  5 ludí 30.4-5.5.2024</t>
  </si>
  <si>
    <t>Reiter Verein Mannhein Nemecko</t>
  </si>
  <si>
    <t>zDF7020250024</t>
  </si>
  <si>
    <t>2540048</t>
  </si>
  <si>
    <t>reprezentačné oblečenie panske sako  20 ks, tričko 5 ks,panska bunda 5 ks, rajtky 10 ks s logom a vyšivkami</t>
  </si>
  <si>
    <t>16211871</t>
  </si>
  <si>
    <t>Rudolf Skřivan LITEX, Litomyšl, Česká republika</t>
  </si>
  <si>
    <t>zDF7020250025</t>
  </si>
  <si>
    <t>2540049</t>
  </si>
  <si>
    <t>reprezentačné oblečenie ,panska bunda 20 ks, dámska bunda 25 ks s logom a vyšivkami</t>
  </si>
  <si>
    <t>VU4</t>
  </si>
  <si>
    <t>BU 4/2025</t>
  </si>
  <si>
    <t>DF3020250093</t>
  </si>
  <si>
    <t>50250264</t>
  </si>
  <si>
    <t>DF3020250096</t>
  </si>
  <si>
    <t>22025</t>
  </si>
  <si>
    <t>voltížne sústredenie jazdcov s trénermi  - 22 osôb</t>
  </si>
  <si>
    <t>37858980</t>
  </si>
  <si>
    <t>Jazdecký klub pri NŽ Topoľčianky</t>
  </si>
  <si>
    <t>DF3020250095</t>
  </si>
  <si>
    <t>2251111149</t>
  </si>
  <si>
    <t>DF3020250099</t>
  </si>
  <si>
    <t>70250127</t>
  </si>
  <si>
    <t>poštovné 04</t>
  </si>
  <si>
    <t>IDX20250021</t>
  </si>
  <si>
    <t>CP0052</t>
  </si>
  <si>
    <t xml:space="preserve">výjazd na zasadnie predsedníctva SJF 6.5.2025 </t>
  </si>
  <si>
    <t>VU5</t>
  </si>
  <si>
    <t>BU 5/2025</t>
  </si>
  <si>
    <t>zDF7020250056</t>
  </si>
  <si>
    <t>02/25CDL</t>
  </si>
  <si>
    <t>MS seniori vo vytrvalosť 4 účastníci 20-21/6/2025 Taliansko</t>
  </si>
  <si>
    <t>Italia Endurance Associazione Sportiva Dilettantistica Taliansko</t>
  </si>
  <si>
    <t>zDF7020250055</t>
  </si>
  <si>
    <t>10/25CDL</t>
  </si>
  <si>
    <t>MS seniori vo vytrvalosť 4 účastníci 20-21/6/2025 Taliansko-box</t>
  </si>
  <si>
    <t>DF3020250111</t>
  </si>
  <si>
    <t>10250230</t>
  </si>
  <si>
    <t>zasadanie predsedníctva SJF</t>
  </si>
  <si>
    <t>DF3020250101</t>
  </si>
  <si>
    <t>1000074625</t>
  </si>
  <si>
    <t>gravírovanie medailí na MSR 2025 216 ks</t>
  </si>
  <si>
    <t>35774282</t>
  </si>
  <si>
    <t>Victory sport, spol. s r.o. Bratislava</t>
  </si>
  <si>
    <t>DF3020250103</t>
  </si>
  <si>
    <t xml:space="preserve">start pre účasť na CSIO EEF Cup Šamorín 11.-13.6.2025 5 účastníkov </t>
  </si>
  <si>
    <t>51127822</t>
  </si>
  <si>
    <t>Riders&amp;Dreams o.z. Bratislava</t>
  </si>
  <si>
    <t>DF3020250112</t>
  </si>
  <si>
    <t>2251114789</t>
  </si>
  <si>
    <t>DF3020250107</t>
  </si>
  <si>
    <t>70250159</t>
  </si>
  <si>
    <t>Postovne 05</t>
  </si>
  <si>
    <t>zDF7020250044</t>
  </si>
  <si>
    <t>TSE-2025-805</t>
  </si>
  <si>
    <t>semifinále v skokoch CSIO3*-senior 5 účastníkov 25-29.6.2025 Budapešť</t>
  </si>
  <si>
    <t>Tattersall Sportegyesulet Maďarsko</t>
  </si>
  <si>
    <t>VU6</t>
  </si>
  <si>
    <t>BU 6/2025</t>
  </si>
  <si>
    <t>bankový poplatok za prevod Madarsko</t>
  </si>
  <si>
    <t>DF3020250119</t>
  </si>
  <si>
    <t>12/2025</t>
  </si>
  <si>
    <t>príspevok na organizačné zabezpečenie -staviteľ parkúru pre oblasť BAO-všestrannosť-8-10.5.2025</t>
  </si>
  <si>
    <t>42297796</t>
  </si>
  <si>
    <t>Jazdecký klub RS Team Bratislava</t>
  </si>
  <si>
    <t>DF3020250118</t>
  </si>
  <si>
    <t>13/2025</t>
  </si>
  <si>
    <t>príspevok na organizačné zabezpečenie -časomiera pre oblasť BAO-skoky - 7-8.6.2025</t>
  </si>
  <si>
    <t>DF3020250121</t>
  </si>
  <si>
    <t>11/2025</t>
  </si>
  <si>
    <t>príspevok na organizačné zabezpečenie -rozhodca pre oblasť BAO-drezúra - 8.5.2025</t>
  </si>
  <si>
    <t>DF3020250122</t>
  </si>
  <si>
    <t>7151250299</t>
  </si>
  <si>
    <t>odpocovacia deka na ME senior vytrvavlosť 4 ks + vyšívka</t>
  </si>
  <si>
    <t>45676445</t>
  </si>
  <si>
    <t>Equistyle, s.r.o. Rovinka</t>
  </si>
  <si>
    <t>zDF7020250057</t>
  </si>
  <si>
    <t>84</t>
  </si>
  <si>
    <t>vyšívanie slovenského znaku pre reprezentáciu 30 ks</t>
  </si>
  <si>
    <t>Makebe s.r. I.s Unipersonale Taliansko</t>
  </si>
  <si>
    <t>zDF20250003</t>
  </si>
  <si>
    <t>2025P10012</t>
  </si>
  <si>
    <t>ME skoky junior 7-13.7.2025 Nemecko</t>
  </si>
  <si>
    <t>Riesenbeck International  Riesenbeck Nemecko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</si>
</sst>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2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1356</v>
      </c>
      <c r="C6" s="205"/>
      <c r="D6" s="205"/>
    </row>
    <row r="7" spans="1:4" s="18" customFormat="1" ht="15" customHeight="1" x14ac:dyDescent="0.2">
      <c r="A7" s="296" t="s">
        <v>4</v>
      </c>
      <c r="C7" s="205"/>
      <c r="D7" s="205"/>
    </row>
    <row r="8" spans="1:4" s="18" customFormat="1" ht="15" customHeight="1" x14ac:dyDescent="0.2">
      <c r="A8" s="269" t="s">
        <v>1357</v>
      </c>
      <c r="C8" s="205"/>
      <c r="D8" s="205"/>
    </row>
    <row r="9" spans="1:4" s="18" customFormat="1" ht="15" customHeight="1" x14ac:dyDescent="0.2">
      <c r="A9" s="269" t="s">
        <v>1358</v>
      </c>
      <c r="C9" s="205"/>
      <c r="D9" s="205"/>
    </row>
    <row r="10" spans="1:4" s="18" customFormat="1" ht="15.75" customHeight="1" x14ac:dyDescent="0.2">
      <c r="A10" s="296" t="s">
        <v>1359</v>
      </c>
      <c r="C10" s="205"/>
      <c r="D10" s="205"/>
    </row>
    <row r="11" spans="1:4" s="18" customFormat="1" ht="42.75" customHeight="1" x14ac:dyDescent="0.2">
      <c r="A11" s="296" t="s">
        <v>1360</v>
      </c>
      <c r="C11" s="205"/>
      <c r="D11" s="205"/>
    </row>
    <row r="12" spans="1:4" s="18" customFormat="1" ht="20.45" customHeight="1" x14ac:dyDescent="0.2">
      <c r="A12" s="304" t="s">
        <v>1379</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26.3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1380</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1361</v>
      </c>
    </row>
    <row r="32" spans="1:4" ht="12.6" customHeight="1" x14ac:dyDescent="0.2"/>
    <row r="33" spans="1:3" ht="15.75" customHeight="1" x14ac:dyDescent="0.2">
      <c r="A33" s="19" t="s">
        <v>1362</v>
      </c>
    </row>
    <row r="34" spans="1:3" ht="12.6" customHeight="1" x14ac:dyDescent="0.2"/>
    <row r="35" spans="1:3" ht="51" x14ac:dyDescent="0.2">
      <c r="A35" s="19" t="s">
        <v>1364</v>
      </c>
    </row>
    <row r="36" spans="1:3" ht="12" customHeight="1" x14ac:dyDescent="0.2"/>
    <row r="37" spans="1:3" ht="25.5" x14ac:dyDescent="0.2">
      <c r="A37" s="271" t="s">
        <v>1363</v>
      </c>
    </row>
    <row r="39" spans="1:3" ht="76.5" x14ac:dyDescent="0.2">
      <c r="A39" s="23" t="s">
        <v>1365</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1366</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1367</v>
      </c>
    </row>
    <row r="49" spans="1:1" ht="12" customHeight="1" x14ac:dyDescent="0.2"/>
    <row r="50" spans="1:1" ht="38.25" x14ac:dyDescent="0.2">
      <c r="A50" s="19" t="s">
        <v>1368</v>
      </c>
    </row>
    <row r="51" spans="1:1" ht="12.75" customHeight="1" x14ac:dyDescent="0.2"/>
    <row r="52" spans="1:1" ht="76.5" x14ac:dyDescent="0.2">
      <c r="A52" s="19" t="s">
        <v>1369</v>
      </c>
    </row>
    <row r="53" spans="1:1" ht="12.75" customHeight="1" x14ac:dyDescent="0.2"/>
    <row r="54" spans="1:1" ht="38.25" x14ac:dyDescent="0.2">
      <c r="A54" s="19" t="s">
        <v>1370</v>
      </c>
    </row>
    <row r="56" spans="1:1" x14ac:dyDescent="0.2">
      <c r="A56" s="19" t="s">
        <v>16</v>
      </c>
    </row>
    <row r="58" spans="1:1" x14ac:dyDescent="0.2">
      <c r="A58" s="19" t="s">
        <v>17</v>
      </c>
    </row>
    <row r="60" spans="1:1" ht="121.7" customHeight="1" x14ac:dyDescent="0.2">
      <c r="A60" s="23" t="s">
        <v>1371</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1372</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1390</v>
      </c>
    </row>
    <row r="73" spans="1:1" ht="38.25" x14ac:dyDescent="0.2">
      <c r="A73" s="23" t="s">
        <v>1391</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1381</v>
      </c>
    </row>
    <row r="96" spans="1:2" x14ac:dyDescent="0.2">
      <c r="A96" s="23"/>
    </row>
    <row r="97" spans="1:4" x14ac:dyDescent="0.2">
      <c r="A97" s="260" t="s">
        <v>40</v>
      </c>
    </row>
    <row r="98" spans="1:4" ht="68.45" customHeight="1" x14ac:dyDescent="0.2">
      <c r="A98" s="23" t="s">
        <v>1382</v>
      </c>
    </row>
    <row r="99" spans="1:4" x14ac:dyDescent="0.2">
      <c r="A99" s="23"/>
    </row>
    <row r="100" spans="1:4" x14ac:dyDescent="0.2">
      <c r="A100" s="260" t="s">
        <v>41</v>
      </c>
    </row>
    <row r="101" spans="1:4" ht="89.25" x14ac:dyDescent="0.2">
      <c r="A101" s="23" t="s">
        <v>1383</v>
      </c>
    </row>
    <row r="102" spans="1:4" x14ac:dyDescent="0.2">
      <c r="A102" s="23"/>
    </row>
    <row r="103" spans="1:4" x14ac:dyDescent="0.2">
      <c r="A103" s="297" t="s">
        <v>42</v>
      </c>
    </row>
    <row r="104" spans="1:4" ht="51" x14ac:dyDescent="0.2">
      <c r="A104" s="23" t="s">
        <v>1384</v>
      </c>
    </row>
    <row r="105" spans="1:4" x14ac:dyDescent="0.2">
      <c r="A105" s="23"/>
      <c r="B105" s="20" t="s">
        <v>43</v>
      </c>
    </row>
    <row r="106" spans="1:4" x14ac:dyDescent="0.2">
      <c r="A106" s="260" t="s">
        <v>44</v>
      </c>
    </row>
    <row r="107" spans="1:4" ht="71.25" customHeight="1" x14ac:dyDescent="0.2">
      <c r="A107" s="19" t="s">
        <v>1385</v>
      </c>
    </row>
    <row r="108" spans="1:4" ht="38.25" x14ac:dyDescent="0.2">
      <c r="A108" s="19" t="s">
        <v>1375</v>
      </c>
    </row>
    <row r="109" spans="1:4" ht="25.5" x14ac:dyDescent="0.2">
      <c r="A109" s="19" t="s">
        <v>45</v>
      </c>
    </row>
    <row r="110" spans="1:4" ht="10.5" customHeight="1" x14ac:dyDescent="0.2">
      <c r="D110" s="20" t="s">
        <v>43</v>
      </c>
    </row>
    <row r="111" spans="1:4" ht="99.75" customHeight="1" x14ac:dyDescent="0.2">
      <c r="A111" s="23" t="s">
        <v>1374</v>
      </c>
    </row>
    <row r="112" spans="1:4" ht="25.5" x14ac:dyDescent="0.2">
      <c r="A112" s="19" t="s">
        <v>1373</v>
      </c>
    </row>
    <row r="114" spans="1:2" ht="178.5" x14ac:dyDescent="0.2">
      <c r="A114" s="23" t="s">
        <v>1386</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1387</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1376</v>
      </c>
    </row>
    <row r="133" spans="1:1" ht="61.5" customHeight="1" x14ac:dyDescent="0.2">
      <c r="A133" s="303" t="s">
        <v>1388</v>
      </c>
    </row>
    <row r="134" spans="1:1" x14ac:dyDescent="0.2">
      <c r="A134" s="260" t="s">
        <v>1389</v>
      </c>
    </row>
    <row r="135" spans="1:1" ht="102" x14ac:dyDescent="0.2">
      <c r="A135" s="303" t="s">
        <v>1377</v>
      </c>
    </row>
    <row r="136" spans="1:1" x14ac:dyDescent="0.2">
      <c r="A136"/>
    </row>
    <row r="137" spans="1:1" ht="71.45" customHeight="1" x14ac:dyDescent="0.2">
      <c r="A137" s="302" t="s">
        <v>1378</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V2</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45838</v>
      </c>
      <c r="D1" s="26"/>
      <c r="G1" s="252">
        <v>45688</v>
      </c>
    </row>
    <row r="2" spans="1:7" ht="15" x14ac:dyDescent="0.25">
      <c r="A2" s="28"/>
      <c r="B2" s="28"/>
      <c r="G2" s="252">
        <v>45716</v>
      </c>
    </row>
    <row r="3" spans="1:7" ht="14.25" x14ac:dyDescent="0.2">
      <c r="A3" s="30" t="s">
        <v>312</v>
      </c>
      <c r="B3" s="326" t="str">
        <f>INDEX(Adr!B:B,Doklady!B102+1)</f>
        <v>SLOVENSKÁ JAZDECKÁ FEDERÁCIA</v>
      </c>
      <c r="C3" s="326"/>
      <c r="D3" s="326"/>
      <c r="G3" s="252">
        <v>45747</v>
      </c>
    </row>
    <row r="4" spans="1:7" ht="14.25" x14ac:dyDescent="0.2">
      <c r="A4" s="30" t="s">
        <v>313</v>
      </c>
      <c r="B4" s="29" t="str">
        <f>RIGHT("0000"&amp;INDEX(Adr!A:A,Doklady!B102+1),8)</f>
        <v>31787801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99236</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99236</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32.1" customHeight="1" x14ac:dyDescent="0.25">
      <c r="A1" s="349" t="s">
        <v>1504</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INDEX(Adr!B2:B87,Doklady!B102)</f>
        <v>SLOVENSKÁ JAZDECKÁ FEDERÁCIA</v>
      </c>
      <c r="D3" s="350"/>
      <c r="E3" s="350"/>
      <c r="F3" s="350"/>
      <c r="G3" s="215"/>
      <c r="H3" s="215"/>
      <c r="I3" s="65" t="str">
        <f>Doklady!I100</f>
        <v>V2</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INDEX(Adr!A2:A89,Doklady!B102)</f>
        <v>31787801</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INDEX(Adr!D2:D89,Doklady!B102)&amp;", "&amp;INDEX(Adr!E2:E89,Doklady!B102)&amp;", "&amp;INDEX(Adr!F2:F89,Doklady!B102)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330</v>
      </c>
      <c r="C9" s="125" t="s">
        <v>331</v>
      </c>
      <c r="D9" s="125" t="s">
        <v>332</v>
      </c>
      <c r="E9" s="351" t="s">
        <v>333</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334</v>
      </c>
      <c r="M10" s="118"/>
      <c r="N10" s="118"/>
      <c r="O10" s="118"/>
      <c r="P10" s="118"/>
      <c r="Q10" s="118"/>
      <c r="R10" s="118"/>
      <c r="S10" s="118"/>
    </row>
    <row r="11" spans="1:26" ht="18" x14ac:dyDescent="0.25">
      <c r="A11" s="69" t="s">
        <v>319</v>
      </c>
      <c r="B11" s="70" t="s">
        <v>320</v>
      </c>
      <c r="C11" s="126">
        <f>SUMIF(FP!J:J,Doklady!$B$1&amp;A11,FP!D:D)</f>
        <v>99236</v>
      </c>
      <c r="D11" s="126">
        <f>+C11-E11</f>
        <v>45370.18</v>
      </c>
      <c r="E11" s="353">
        <f>+I39-I42+I44-I47</f>
        <v>53865.82</v>
      </c>
      <c r="F11" s="354"/>
      <c r="J11" s="176"/>
      <c r="L11" s="161" t="str">
        <f>L41</f>
        <v>a - jazdectvo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jazdectvo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335</v>
      </c>
      <c r="B16" s="337" t="s">
        <v>336</v>
      </c>
      <c r="C16" s="338"/>
      <c r="D16" s="338"/>
      <c r="E16" s="338"/>
      <c r="F16" s="338"/>
      <c r="G16" s="338"/>
      <c r="H16" s="339"/>
      <c r="I16" s="136" t="s">
        <v>337</v>
      </c>
      <c r="J16" s="85"/>
      <c r="K16" s="85"/>
      <c r="L16" s="85"/>
      <c r="M16" s="85"/>
      <c r="N16" s="85"/>
      <c r="O16" s="85"/>
      <c r="P16" s="85"/>
      <c r="Q16" s="85"/>
      <c r="R16" s="85"/>
      <c r="S16" s="85"/>
      <c r="T16" s="85"/>
      <c r="U16" s="85"/>
      <c r="V16" s="85"/>
      <c r="W16" s="85"/>
      <c r="X16" s="85"/>
      <c r="Y16" s="85"/>
      <c r="Z16" s="85"/>
    </row>
    <row r="17" spans="1:20" x14ac:dyDescent="0.2">
      <c r="A17" s="115" t="s">
        <v>338</v>
      </c>
      <c r="B17" s="340" t="s">
        <v>339</v>
      </c>
      <c r="C17" s="340"/>
      <c r="D17" s="340"/>
      <c r="E17" s="340"/>
      <c r="F17" s="340"/>
      <c r="G17" s="340"/>
      <c r="H17" s="340"/>
      <c r="I17" s="73">
        <f>SUMIF(FP!I:I,Doklady!$B$1&amp;A17,FP!D:D)</f>
        <v>99236</v>
      </c>
      <c r="T17" s="86"/>
    </row>
    <row r="18" spans="1:20" x14ac:dyDescent="0.2">
      <c r="A18" s="135" t="s">
        <v>340</v>
      </c>
      <c r="B18" s="340" t="s">
        <v>341</v>
      </c>
      <c r="C18" s="340"/>
      <c r="D18" s="340"/>
      <c r="E18" s="340"/>
      <c r="F18" s="340"/>
      <c r="G18" s="340"/>
      <c r="H18" s="340"/>
      <c r="I18" s="73">
        <f>SUMIF(FP!I:I,Doklady!$B$1&amp;A18,FP!D:D)</f>
        <v>0</v>
      </c>
    </row>
    <row r="19" spans="1:20" x14ac:dyDescent="0.2">
      <c r="A19" s="115" t="s">
        <v>342</v>
      </c>
      <c r="B19" s="340" t="s">
        <v>343</v>
      </c>
      <c r="C19" s="340"/>
      <c r="D19" s="340"/>
      <c r="E19" s="340"/>
      <c r="F19" s="340"/>
      <c r="G19" s="340"/>
      <c r="H19" s="340"/>
      <c r="I19" s="73">
        <f>SUMIF(FP!I:I,Doklady!$B$1&amp;A19,FP!D:D)</f>
        <v>0</v>
      </c>
    </row>
    <row r="20" spans="1:20" x14ac:dyDescent="0.2">
      <c r="A20" s="135" t="s">
        <v>344</v>
      </c>
      <c r="B20" s="334" t="s">
        <v>345</v>
      </c>
      <c r="C20" s="335"/>
      <c r="D20" s="335"/>
      <c r="E20" s="335"/>
      <c r="F20" s="335"/>
      <c r="G20" s="335"/>
      <c r="H20" s="336"/>
      <c r="I20" s="73">
        <f>SUMIF(FP!I:I,Doklady!$B$1&amp;A20,FP!D:D)</f>
        <v>0</v>
      </c>
      <c r="T20" s="86"/>
    </row>
    <row r="21" spans="1:20" x14ac:dyDescent="0.2">
      <c r="A21" s="115" t="s">
        <v>346</v>
      </c>
      <c r="B21" s="334" t="s">
        <v>347</v>
      </c>
      <c r="C21" s="335"/>
      <c r="D21" s="335"/>
      <c r="E21" s="335"/>
      <c r="F21" s="335"/>
      <c r="G21" s="335"/>
      <c r="H21" s="336"/>
      <c r="I21" s="73">
        <f>SUMIF(FP!I:I,Doklady!$B$1&amp;A21,FP!D:D)</f>
        <v>0</v>
      </c>
      <c r="T21" s="86"/>
    </row>
    <row r="22" spans="1:20" x14ac:dyDescent="0.2">
      <c r="A22" s="135" t="s">
        <v>348</v>
      </c>
      <c r="B22" s="341" t="s">
        <v>349</v>
      </c>
      <c r="C22" s="342"/>
      <c r="D22" s="342"/>
      <c r="E22" s="342"/>
      <c r="F22" s="342"/>
      <c r="G22" s="342"/>
      <c r="H22" s="343"/>
      <c r="I22" s="73">
        <f>SUMIF(FP!I:I,Doklady!$B$1&amp;A22,FP!D:D)</f>
        <v>0</v>
      </c>
      <c r="T22" s="86"/>
    </row>
    <row r="23" spans="1:20" x14ac:dyDescent="0.2">
      <c r="A23" s="115" t="s">
        <v>350</v>
      </c>
      <c r="B23" s="334" t="s">
        <v>351</v>
      </c>
      <c r="C23" s="335"/>
      <c r="D23" s="335"/>
      <c r="E23" s="335"/>
      <c r="F23" s="335"/>
      <c r="G23" s="335"/>
      <c r="H23" s="336"/>
      <c r="I23" s="73">
        <f>SUMIF(FP!I:I,Doklady!$B$1&amp;A23,FP!D:D)</f>
        <v>0</v>
      </c>
      <c r="T23" s="86"/>
    </row>
    <row r="24" spans="1:20" x14ac:dyDescent="0.2">
      <c r="A24" s="135" t="s">
        <v>352</v>
      </c>
      <c r="B24" s="334" t="s">
        <v>353</v>
      </c>
      <c r="C24" s="335"/>
      <c r="D24" s="335"/>
      <c r="E24" s="335"/>
      <c r="F24" s="335"/>
      <c r="G24" s="335"/>
      <c r="H24" s="336"/>
      <c r="I24" s="73">
        <f>SUMIF(FP!I:I,Doklady!$B$1&amp;A24,FP!D:D)</f>
        <v>0</v>
      </c>
      <c r="T24" s="86"/>
    </row>
    <row r="25" spans="1:20" x14ac:dyDescent="0.2">
      <c r="A25" s="115" t="s">
        <v>354</v>
      </c>
      <c r="B25" s="357" t="s">
        <v>355</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335</v>
      </c>
      <c r="B38" s="67" t="str">
        <f>"Šport "&amp;K40</f>
        <v>Šport jazdectvo</v>
      </c>
      <c r="C38" s="68" t="s">
        <v>370</v>
      </c>
      <c r="D38" s="68" t="s">
        <v>371</v>
      </c>
      <c r="E38" s="68" t="s">
        <v>372</v>
      </c>
      <c r="F38" s="68" t="s">
        <v>373</v>
      </c>
      <c r="G38" s="68" t="s">
        <v>374</v>
      </c>
      <c r="H38" s="68" t="s">
        <v>375</v>
      </c>
      <c r="I38" s="67" t="s">
        <v>327</v>
      </c>
      <c r="L38" s="84">
        <f>COUNTIF(FP!N:N,Doklady!B1&amp;"aB")</f>
        <v>1</v>
      </c>
    </row>
    <row r="39" spans="1:21" x14ac:dyDescent="0.2">
      <c r="A39" s="115" t="s">
        <v>338</v>
      </c>
      <c r="B39" s="116" t="s">
        <v>376</v>
      </c>
      <c r="C39" s="78">
        <f>I39*0</f>
        <v>0</v>
      </c>
      <c r="D39" s="78">
        <f>I39*0</f>
        <v>0</v>
      </c>
      <c r="E39" s="78">
        <f>I39*0</f>
        <v>0</v>
      </c>
      <c r="F39" s="78">
        <f>+I39*0.2</f>
        <v>19847.2</v>
      </c>
      <c r="G39" s="78">
        <f>+MAX(I39-C39-D39-E39-F39-H39,0)</f>
        <v>79388.800000000003</v>
      </c>
      <c r="H39" s="78">
        <f>+IFERROR(VLOOKUP(K40&amp;" - kapitálové transfery",B$53:C$90,2,0),0)</f>
        <v>0</v>
      </c>
      <c r="I39" s="73">
        <f>SUMIF(FP!K:K,K40,FP!D:D)</f>
        <v>99236</v>
      </c>
      <c r="L39" s="84">
        <f>COUNTIF(FP!N:N,Doklady!B1&amp;"aK")</f>
        <v>0</v>
      </c>
      <c r="T39" s="86"/>
    </row>
    <row r="40" spans="1:21" x14ac:dyDescent="0.2">
      <c r="A40" s="115" t="s">
        <v>338</v>
      </c>
      <c r="B40" s="116" t="s">
        <v>377</v>
      </c>
      <c r="C40" s="78">
        <f>DSUM(Doklady!A103:J10000,"GGG",Spolu!L40:M42)</f>
        <v>0</v>
      </c>
      <c r="D40" s="78">
        <f>DSUM(Doklady!A103:J10000,"GGG",Spolu!N40:O42)</f>
        <v>0</v>
      </c>
      <c r="E40" s="78">
        <f>DSUM(Doklady!A103:J10000,"GGG",Spolu!P40:Q42)</f>
        <v>32516.170000000002</v>
      </c>
      <c r="F40" s="78">
        <f>DSUM(Doklady!A103:J10000,"GGG",Spolu!R40:S42)</f>
        <v>12854.01</v>
      </c>
      <c r="G40" s="78">
        <f>DSUM(Doklady!A103:J10000,"GGG",Spolu!T40:U42)-H40</f>
        <v>0</v>
      </c>
      <c r="H40" s="78">
        <f>+IFERROR(VLOOKUP(K40&amp;" - kapitálové transfery",B$53:D$90,3,0),0)</f>
        <v>0</v>
      </c>
      <c r="I40" s="73">
        <f>+C40+D40+E40+F40+G40+H40</f>
        <v>45370.18</v>
      </c>
      <c r="J40" s="218" t="str">
        <f>+K45</f>
        <v>.</v>
      </c>
      <c r="K40" s="218" t="str">
        <f>IF(L38&gt;0,INDEX(FP!K:K,Doklady!B2),".")</f>
        <v>jazdectvo</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2">
      <c r="A41" s="115" t="s">
        <v>338</v>
      </c>
      <c r="B41" s="123" t="s">
        <v>379</v>
      </c>
      <c r="C41" s="78">
        <f>MAX(C39-C40,0)</f>
        <v>0</v>
      </c>
      <c r="D41" s="78">
        <f>MAX(D39-D40,0)</f>
        <v>0</v>
      </c>
      <c r="E41" s="78">
        <f>MAX(E39-E40,0)</f>
        <v>0</v>
      </c>
      <c r="F41" s="78">
        <f>MIN(I39,MAX(-F39+F40,0))</f>
        <v>0</v>
      </c>
      <c r="G41" s="78">
        <f>MIN(J39,MAX(-G39+G40+MIN(F40-F39,0),0))</f>
        <v>0</v>
      </c>
      <c r="H41" s="78">
        <f>MAX(H39-H40,0)</f>
        <v>0</v>
      </c>
      <c r="I41" s="124">
        <f>+I39-I42</f>
        <v>53865.82</v>
      </c>
      <c r="J41" s="219">
        <f>+K46</f>
        <v>0</v>
      </c>
      <c r="K41" s="219">
        <f>+I41-H41</f>
        <v>53865.82</v>
      </c>
      <c r="L41" s="161" t="str">
        <f>IF(L38&gt;0,"a - "&amp;INDEX(FP!C:C,Doklady!B2),2)</f>
        <v>a - jazdectvo - bežné transfery</v>
      </c>
      <c r="M41" s="120">
        <v>1</v>
      </c>
      <c r="N41" s="161" t="str">
        <f>+L41</f>
        <v>a - jazdectvo - bežné transfery</v>
      </c>
      <c r="O41" s="120">
        <v>2</v>
      </c>
      <c r="P41" s="161" t="str">
        <f>+L41</f>
        <v>a - jazdectvo - bežné transfery</v>
      </c>
      <c r="Q41" s="120">
        <v>3</v>
      </c>
      <c r="R41" s="161" t="str">
        <f>+L41</f>
        <v>a - jazdectvo - bežné transfery</v>
      </c>
      <c r="S41" s="120">
        <v>4</v>
      </c>
      <c r="T41" s="161" t="str">
        <f>+L41</f>
        <v>a - jazdectvo - bežné transfery</v>
      </c>
      <c r="U41" s="120">
        <v>5</v>
      </c>
    </row>
    <row r="42" spans="1:21" ht="10.5" customHeight="1" x14ac:dyDescent="0.2">
      <c r="A42" s="115" t="s">
        <v>338</v>
      </c>
      <c r="B42" s="116" t="s">
        <v>380</v>
      </c>
      <c r="C42" s="73">
        <f>+C40</f>
        <v>0</v>
      </c>
      <c r="D42" s="216">
        <f>+D40</f>
        <v>0</v>
      </c>
      <c r="E42" s="216">
        <f>+E40</f>
        <v>32516.170000000002</v>
      </c>
      <c r="F42" s="216">
        <f>+MIN(F39:F40)</f>
        <v>12854.01</v>
      </c>
      <c r="G42" s="216">
        <f>+MIN(G39+MAX(F39-F40,0)-MAX(E40-E39,0)-MAX(D40-D39,0)-MAX(C40-C39,0),G40)</f>
        <v>0</v>
      </c>
      <c r="H42" s="216">
        <f>+MIN(H39:H40)</f>
        <v>0</v>
      </c>
      <c r="I42" s="73">
        <f>+C42+D42+E42+MIN(F39:F40)+G42+H42</f>
        <v>45370.18</v>
      </c>
      <c r="J42" s="219">
        <f>+K47</f>
        <v>0</v>
      </c>
      <c r="K42" s="219">
        <f>+I42-H42</f>
        <v>45370.18</v>
      </c>
      <c r="L42" s="161" t="str">
        <f>+SUBSTITUTE(L41,"bežné","kapitálové")</f>
        <v>a - jazdectvo - kapitálové transfery</v>
      </c>
      <c r="M42" s="120">
        <v>1</v>
      </c>
      <c r="N42" s="161" t="str">
        <f>+L42</f>
        <v>a - jazdectvo - kapitálové transfery</v>
      </c>
      <c r="O42" s="120">
        <v>2</v>
      </c>
      <c r="P42" s="161" t="str">
        <f>+L42</f>
        <v>a - jazdectvo - kapitálové transfery</v>
      </c>
      <c r="Q42" s="120">
        <v>3</v>
      </c>
      <c r="R42" s="161" t="str">
        <f>+L42</f>
        <v>a - jazdectvo - kapitálové transfery</v>
      </c>
      <c r="S42" s="120">
        <v>4</v>
      </c>
      <c r="T42" s="161" t="str">
        <f>+L42</f>
        <v>a - jazdectvo - kapitálové transfery</v>
      </c>
      <c r="U42" s="120">
        <v>5</v>
      </c>
    </row>
    <row r="43" spans="1:21" ht="33.75" x14ac:dyDescent="0.2">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x14ac:dyDescent="0.2">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338</v>
      </c>
      <c r="B45" s="116" t="s">
        <v>377</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x14ac:dyDescent="0.2">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2">
      <c r="A53" s="75" t="str">
        <f>Doklady!D1</f>
        <v>a</v>
      </c>
      <c r="B53" s="119" t="str">
        <f>Doklady!H1</f>
        <v>jazdectvo - bežné transfery</v>
      </c>
      <c r="C53" s="73">
        <f>IF(A53&lt;&gt;"",INDEX(FP!D:D,Doklady!B$2+(ROW()-53)),"")</f>
        <v>99236</v>
      </c>
      <c r="D53" s="73">
        <f>IF(A53&lt;&gt;"",Doklady!I1-Doklady!J1,"")</f>
        <v>45370.180000000008</v>
      </c>
      <c r="E53" s="73">
        <f>IF(A53&lt;&gt;"",MIN(D53,C53)*Doklady!C1/(1-Doklady!C1),"")</f>
        <v>0</v>
      </c>
      <c r="F53" s="71">
        <f>IF(A53&lt;&gt;"",Doklady!J1,"")</f>
        <v>0</v>
      </c>
      <c r="G53" s="73">
        <f>+IFERROR(HLOOKUP(IF(RIGHT(B53,15)="bežné transfery",LEFT(B53,LEN(B53)-18),0),$J$40:$K$42,3,0),MIN(C53,D53))</f>
        <v>45370.18</v>
      </c>
      <c r="H53" s="71"/>
      <c r="I53" s="73">
        <f>IF(A53&lt;&gt;"",MAX(IF(G53&lt;C53,C53-G53,0)+IF(F53&lt;E53,E53-F53,0),0),0)</f>
        <v>53865.82</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hidden="1"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idden="1"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idden="1"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99236</v>
      </c>
      <c r="D130" s="228">
        <f t="shared" ref="D130:I130" si="9">SUM(D53:D129)</f>
        <v>45370.180000000008</v>
      </c>
      <c r="E130" s="228">
        <f t="shared" si="9"/>
        <v>0</v>
      </c>
      <c r="F130" s="228">
        <f t="shared" si="9"/>
        <v>0</v>
      </c>
      <c r="G130" s="228">
        <f t="shared" si="9"/>
        <v>45370.18</v>
      </c>
      <c r="H130" s="228">
        <f t="shared" si="9"/>
        <v>0</v>
      </c>
      <c r="I130" s="228">
        <f t="shared" si="9"/>
        <v>53865.82</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395</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396</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397</v>
      </c>
      <c r="C141" s="214"/>
      <c r="D141" s="344" t="s">
        <v>398</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L110" sqref="L110"/>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jazdectvo - bežné transfery</v>
      </c>
      <c r="B1" s="232" t="str">
        <f>INDEX(Adr!A:A,B102+1)</f>
        <v>31787801</v>
      </c>
      <c r="C1" s="233">
        <f>IF(ROW()&lt;=B$3,INDEX(FP!E:E,B$2+ROW()-1),"")</f>
        <v>0</v>
      </c>
      <c r="D1" s="234" t="str">
        <f>IF(ROW()&lt;=B$3,INDEX(FP!F:F,B$2+ROW()-1),"")</f>
        <v>a</v>
      </c>
      <c r="E1" s="234"/>
      <c r="F1" s="234" t="str">
        <f>IF(ROW()&lt;=B$3,INDEX(FP!G:G,B$2+ROW()-1),"")</f>
        <v>026 02</v>
      </c>
      <c r="G1" s="234"/>
      <c r="H1" s="235" t="str">
        <f>IF(ROW()&lt;=B$3,INDEX(FP!C:C,B$2+ROW()-1),"")</f>
        <v>jazdectvo - bežné transfery</v>
      </c>
      <c r="I1" s="236">
        <f t="shared" ref="I1:I6" si="0">IF(ROW()&lt;=B$3,SUMIF(A$107:A$10042,A1,I$107:I$10042),"")</f>
        <v>45370.180000000008</v>
      </c>
      <c r="J1" s="236">
        <f t="shared" ref="J1:J32" si="1">IF(ROW()&lt;=B$3,SUMIFS(I$103:I$50042,A$103:A$50042,K1,J$103:J$50042,L1),"")</f>
        <v>0</v>
      </c>
      <c r="K1" s="110" t="str">
        <f>$A1</f>
        <v>a - jazdectvo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24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334</v>
      </c>
      <c r="N2" s="98" t="s">
        <v>378</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334</v>
      </c>
      <c r="N4" s="103" t="s">
        <v>378</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334</v>
      </c>
      <c r="N6" s="98" t="s">
        <v>378</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334</v>
      </c>
      <c r="N8" s="103" t="s">
        <v>378</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334</v>
      </c>
      <c r="N10" s="98" t="s">
        <v>378</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334</v>
      </c>
      <c r="N12" s="103" t="s">
        <v>378</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334</v>
      </c>
      <c r="N14" s="98" t="s">
        <v>378</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334</v>
      </c>
      <c r="N16" s="103" t="s">
        <v>378</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334</v>
      </c>
      <c r="N18" s="98" t="s">
        <v>378</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334</v>
      </c>
      <c r="N20" s="103" t="s">
        <v>378</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334</v>
      </c>
      <c r="N22" s="95" t="s">
        <v>378</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334</v>
      </c>
      <c r="N24" s="103" t="s">
        <v>378</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334</v>
      </c>
      <c r="N26" s="95" t="s">
        <v>378</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334</v>
      </c>
      <c r="N28" s="103" t="s">
        <v>378</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334</v>
      </c>
      <c r="N30" s="95" t="s">
        <v>378</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334</v>
      </c>
      <c r="N32" s="103" t="s">
        <v>378</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334</v>
      </c>
      <c r="N34" s="95" t="s">
        <v>378</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334</v>
      </c>
      <c r="N36" s="103" t="s">
        <v>378</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334</v>
      </c>
      <c r="N38" s="95" t="s">
        <v>378</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334</v>
      </c>
      <c r="N40" s="103" t="s">
        <v>378</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334</v>
      </c>
      <c r="N42" s="95" t="s">
        <v>378</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334</v>
      </c>
      <c r="N44" s="103" t="s">
        <v>378</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334</v>
      </c>
      <c r="N46" s="95" t="s">
        <v>378</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334</v>
      </c>
      <c r="N48" s="103" t="s">
        <v>378</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334</v>
      </c>
      <c r="N50" s="95" t="s">
        <v>378</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334</v>
      </c>
      <c r="N52" s="103" t="s">
        <v>378</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334</v>
      </c>
      <c r="N54" s="95" t="s">
        <v>378</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334</v>
      </c>
      <c r="N56" s="103" t="s">
        <v>378</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334</v>
      </c>
      <c r="N58" s="95" t="s">
        <v>378</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334</v>
      </c>
      <c r="N60" s="103" t="s">
        <v>378</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334</v>
      </c>
      <c r="N62" s="95" t="s">
        <v>378</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334</v>
      </c>
      <c r="N64" s="103" t="s">
        <v>378</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334</v>
      </c>
      <c r="N66" s="95" t="s">
        <v>378</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334</v>
      </c>
      <c r="N68" s="103" t="s">
        <v>378</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334</v>
      </c>
      <c r="N70" s="95" t="s">
        <v>378</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334</v>
      </c>
      <c r="N72" s="103" t="s">
        <v>378</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334</v>
      </c>
      <c r="N74" s="95" t="s">
        <v>378</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334</v>
      </c>
      <c r="N76" s="103" t="s">
        <v>378</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334</v>
      </c>
      <c r="N78" s="95" t="s">
        <v>378</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334</v>
      </c>
      <c r="N80" s="103" t="s">
        <v>378</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334</v>
      </c>
      <c r="N82" s="95" t="s">
        <v>378</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334</v>
      </c>
      <c r="N84" s="103" t="s">
        <v>378</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334</v>
      </c>
      <c r="N86" s="95" t="s">
        <v>378</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334</v>
      </c>
      <c r="N88" s="103" t="s">
        <v>378</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334</v>
      </c>
      <c r="N90" s="95" t="s">
        <v>378</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334</v>
      </c>
      <c r="N92" s="103" t="s">
        <v>378</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334</v>
      </c>
      <c r="N94" s="95" t="s">
        <v>378</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6" customHeight="1" x14ac:dyDescent="0.25">
      <c r="A100" s="361" t="s">
        <v>1505</v>
      </c>
      <c r="B100" s="361"/>
      <c r="C100" s="361"/>
      <c r="D100" s="361"/>
      <c r="E100" s="361"/>
      <c r="F100" s="361"/>
      <c r="G100" s="361"/>
      <c r="H100" s="361"/>
      <c r="I100" s="363" t="s">
        <v>1488</v>
      </c>
      <c r="J100" s="363"/>
      <c r="K100" s="89"/>
    </row>
    <row r="101" spans="1:25" ht="15.75" x14ac:dyDescent="0.25">
      <c r="A101" s="364"/>
      <c r="B101" s="364"/>
      <c r="C101" s="364"/>
      <c r="D101" s="364"/>
      <c r="E101" s="364"/>
      <c r="F101" s="364"/>
      <c r="G101" s="364"/>
      <c r="H101" s="364"/>
      <c r="I101" s="362">
        <v>45887</v>
      </c>
      <c r="J101" s="362"/>
    </row>
    <row r="102" spans="1:25" ht="14.25" x14ac:dyDescent="0.2">
      <c r="A102" s="249" t="s">
        <v>403</v>
      </c>
      <c r="B102" s="250">
        <v>21</v>
      </c>
      <c r="C102" s="250"/>
      <c r="D102" s="251"/>
      <c r="E102" s="251"/>
      <c r="F102" s="251"/>
      <c r="G102" s="251"/>
      <c r="H102" s="251"/>
      <c r="I102" s="86"/>
      <c r="J102" s="220"/>
    </row>
    <row r="103" spans="1:25" s="83" customFormat="1" x14ac:dyDescent="0.2">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5" t="s">
        <v>412</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1506</v>
      </c>
      <c r="B107" s="14" t="s">
        <v>1507</v>
      </c>
      <c r="C107" s="14" t="s">
        <v>1508</v>
      </c>
      <c r="D107" s="16">
        <v>45688</v>
      </c>
      <c r="E107" s="16"/>
      <c r="F107" s="14" t="s">
        <v>1509</v>
      </c>
      <c r="G107" s="14" t="s">
        <v>1510</v>
      </c>
      <c r="H107" s="14" t="s">
        <v>1511</v>
      </c>
      <c r="I107" s="15">
        <v>5</v>
      </c>
      <c r="J107" s="77">
        <v>4</v>
      </c>
      <c r="K107" s="92"/>
    </row>
    <row r="108" spans="1:25" ht="33.75" x14ac:dyDescent="0.2">
      <c r="A108" s="14" t="s">
        <v>1506</v>
      </c>
      <c r="B108" s="14" t="s">
        <v>1512</v>
      </c>
      <c r="C108" s="14" t="s">
        <v>1513</v>
      </c>
      <c r="D108" s="16">
        <v>45693</v>
      </c>
      <c r="E108" s="16"/>
      <c r="F108" s="14" t="s">
        <v>1514</v>
      </c>
      <c r="G108" s="14"/>
      <c r="H108" s="14" t="s">
        <v>1515</v>
      </c>
      <c r="I108" s="15">
        <v>6545.93</v>
      </c>
      <c r="J108" s="77">
        <v>4</v>
      </c>
      <c r="K108" s="92"/>
    </row>
    <row r="109" spans="1:25" ht="12.75" x14ac:dyDescent="0.2">
      <c r="A109" s="14" t="s">
        <v>1506</v>
      </c>
      <c r="B109" s="14" t="s">
        <v>1507</v>
      </c>
      <c r="C109" s="14" t="s">
        <v>1508</v>
      </c>
      <c r="D109" s="16">
        <v>45693</v>
      </c>
      <c r="E109" s="16"/>
      <c r="F109" s="14" t="s">
        <v>1516</v>
      </c>
      <c r="G109" s="14" t="s">
        <v>1510</v>
      </c>
      <c r="H109" s="14" t="s">
        <v>1511</v>
      </c>
      <c r="I109" s="15">
        <v>30</v>
      </c>
      <c r="J109" s="77">
        <v>4</v>
      </c>
      <c r="K109" s="92"/>
    </row>
    <row r="110" spans="1:25" ht="22.5" x14ac:dyDescent="0.2">
      <c r="A110" s="14" t="s">
        <v>1506</v>
      </c>
      <c r="B110" s="14" t="s">
        <v>1517</v>
      </c>
      <c r="C110" s="14" t="s">
        <v>1518</v>
      </c>
      <c r="D110" s="16">
        <v>45693</v>
      </c>
      <c r="E110" s="16"/>
      <c r="F110" s="14" t="s">
        <v>1519</v>
      </c>
      <c r="G110" s="14"/>
      <c r="H110" s="14" t="s">
        <v>1520</v>
      </c>
      <c r="I110" s="15">
        <v>2250</v>
      </c>
      <c r="J110" s="77">
        <v>4</v>
      </c>
      <c r="K110" s="92"/>
    </row>
    <row r="111" spans="1:25" ht="22.5" x14ac:dyDescent="0.2">
      <c r="A111" s="14" t="s">
        <v>1506</v>
      </c>
      <c r="B111" s="14" t="s">
        <v>1521</v>
      </c>
      <c r="C111" s="14" t="s">
        <v>1522</v>
      </c>
      <c r="D111" s="16">
        <v>45699</v>
      </c>
      <c r="E111" s="16"/>
      <c r="F111" s="14" t="s">
        <v>1523</v>
      </c>
      <c r="G111" s="14"/>
      <c r="H111" s="14" t="s">
        <v>1524</v>
      </c>
      <c r="I111" s="15">
        <v>191.97</v>
      </c>
      <c r="J111" s="77">
        <v>4</v>
      </c>
      <c r="K111" s="92"/>
    </row>
    <row r="112" spans="1:25" ht="22.5" x14ac:dyDescent="0.2">
      <c r="A112" s="14" t="s">
        <v>1506</v>
      </c>
      <c r="B112" s="14" t="s">
        <v>1525</v>
      </c>
      <c r="C112" s="14" t="s">
        <v>1526</v>
      </c>
      <c r="D112" s="16">
        <v>45707</v>
      </c>
      <c r="E112" s="16"/>
      <c r="F112" s="14" t="s">
        <v>1527</v>
      </c>
      <c r="G112" s="14" t="s">
        <v>1528</v>
      </c>
      <c r="H112" s="14" t="s">
        <v>1529</v>
      </c>
      <c r="I112" s="15">
        <v>157.75</v>
      </c>
      <c r="J112" s="77">
        <v>4</v>
      </c>
      <c r="K112" s="92"/>
    </row>
    <row r="113" spans="1:11" ht="12.75" x14ac:dyDescent="0.2">
      <c r="A113" s="14" t="s">
        <v>1506</v>
      </c>
      <c r="B113" s="14" t="s">
        <v>1530</v>
      </c>
      <c r="C113" s="14" t="s">
        <v>1531</v>
      </c>
      <c r="D113" s="16">
        <v>45716</v>
      </c>
      <c r="E113" s="16"/>
      <c r="F113" s="14" t="s">
        <v>1509</v>
      </c>
      <c r="G113" s="14" t="s">
        <v>1510</v>
      </c>
      <c r="H113" s="14" t="s">
        <v>1511</v>
      </c>
      <c r="I113" s="15">
        <v>5</v>
      </c>
      <c r="J113" s="77">
        <v>4</v>
      </c>
      <c r="K113" s="92"/>
    </row>
    <row r="114" spans="1:11" ht="22.5" x14ac:dyDescent="0.2">
      <c r="A114" s="14" t="s">
        <v>1506</v>
      </c>
      <c r="B114" s="14" t="s">
        <v>1532</v>
      </c>
      <c r="C114" s="14" t="s">
        <v>1533</v>
      </c>
      <c r="D114" s="16">
        <v>45720</v>
      </c>
      <c r="E114" s="16"/>
      <c r="F114" s="14" t="s">
        <v>1534</v>
      </c>
      <c r="G114" s="14" t="s">
        <v>1528</v>
      </c>
      <c r="H114" s="14" t="s">
        <v>1529</v>
      </c>
      <c r="I114" s="15">
        <v>1303.93</v>
      </c>
      <c r="J114" s="77">
        <v>4</v>
      </c>
      <c r="K114" s="92"/>
    </row>
    <row r="115" spans="1:11" ht="22.5" x14ac:dyDescent="0.2">
      <c r="A115" s="14" t="s">
        <v>1506</v>
      </c>
      <c r="B115" s="14" t="s">
        <v>1535</v>
      </c>
      <c r="C115" s="14" t="s">
        <v>1536</v>
      </c>
      <c r="D115" s="16">
        <v>45744</v>
      </c>
      <c r="E115" s="16"/>
      <c r="F115" s="14" t="s">
        <v>1537</v>
      </c>
      <c r="G115" s="14" t="s">
        <v>1528</v>
      </c>
      <c r="H115" s="14" t="s">
        <v>1529</v>
      </c>
      <c r="I115" s="15">
        <v>268.05</v>
      </c>
      <c r="J115" s="77">
        <v>4</v>
      </c>
      <c r="K115" s="92"/>
    </row>
    <row r="116" spans="1:11" ht="33.75" x14ac:dyDescent="0.2">
      <c r="A116" s="14" t="s">
        <v>1506</v>
      </c>
      <c r="B116" s="14" t="s">
        <v>1538</v>
      </c>
      <c r="C116" s="14" t="s">
        <v>1539</v>
      </c>
      <c r="D116" s="16">
        <v>45744</v>
      </c>
      <c r="E116" s="16"/>
      <c r="F116" s="14" t="s">
        <v>1540</v>
      </c>
      <c r="G116" s="14" t="s">
        <v>1541</v>
      </c>
      <c r="H116" s="14" t="s">
        <v>1542</v>
      </c>
      <c r="I116" s="15">
        <v>78.72</v>
      </c>
      <c r="J116" s="77">
        <v>3</v>
      </c>
      <c r="K116" s="92"/>
    </row>
    <row r="117" spans="1:11" ht="22.5" x14ac:dyDescent="0.2">
      <c r="A117" s="14" t="s">
        <v>1506</v>
      </c>
      <c r="B117" s="14" t="s">
        <v>1543</v>
      </c>
      <c r="C117" s="14" t="s">
        <v>1544</v>
      </c>
      <c r="D117" s="16">
        <v>45744</v>
      </c>
      <c r="E117" s="16"/>
      <c r="F117" s="14" t="s">
        <v>1545</v>
      </c>
      <c r="G117" s="14" t="s">
        <v>1546</v>
      </c>
      <c r="H117" s="14" t="s">
        <v>1547</v>
      </c>
      <c r="I117" s="15">
        <v>100</v>
      </c>
      <c r="J117" s="77">
        <v>3</v>
      </c>
      <c r="K117" s="92"/>
    </row>
    <row r="118" spans="1:11" ht="22.5" x14ac:dyDescent="0.2">
      <c r="A118" s="14" t="s">
        <v>1506</v>
      </c>
      <c r="B118" s="14" t="s">
        <v>1548</v>
      </c>
      <c r="C118" s="14" t="s">
        <v>1549</v>
      </c>
      <c r="D118" s="16">
        <v>45744</v>
      </c>
      <c r="E118" s="16"/>
      <c r="F118" s="14" t="s">
        <v>1550</v>
      </c>
      <c r="G118" s="14" t="s">
        <v>1551</v>
      </c>
      <c r="H118" s="14" t="s">
        <v>1552</v>
      </c>
      <c r="I118" s="15">
        <v>2398.5</v>
      </c>
      <c r="J118" s="77">
        <v>3</v>
      </c>
      <c r="K118" s="92"/>
    </row>
    <row r="119" spans="1:11" ht="12.75" x14ac:dyDescent="0.2">
      <c r="A119" s="14" t="s">
        <v>1506</v>
      </c>
      <c r="B119" s="14" t="s">
        <v>1553</v>
      </c>
      <c r="C119" s="14" t="s">
        <v>1554</v>
      </c>
      <c r="D119" s="16">
        <v>45744</v>
      </c>
      <c r="E119" s="16"/>
      <c r="F119" s="14" t="s">
        <v>1509</v>
      </c>
      <c r="G119" s="14" t="s">
        <v>1510</v>
      </c>
      <c r="H119" s="14" t="s">
        <v>1511</v>
      </c>
      <c r="I119" s="15">
        <v>5</v>
      </c>
      <c r="J119" s="77">
        <v>4</v>
      </c>
      <c r="K119" s="92"/>
    </row>
    <row r="120" spans="1:11" ht="33.75" x14ac:dyDescent="0.2">
      <c r="A120" s="14" t="s">
        <v>1506</v>
      </c>
      <c r="B120" s="14" t="s">
        <v>1555</v>
      </c>
      <c r="C120" s="14" t="s">
        <v>1556</v>
      </c>
      <c r="D120" s="16">
        <v>45750</v>
      </c>
      <c r="E120" s="16"/>
      <c r="F120" s="14" t="s">
        <v>1540</v>
      </c>
      <c r="G120" s="14" t="s">
        <v>1541</v>
      </c>
      <c r="H120" s="14" t="s">
        <v>1542</v>
      </c>
      <c r="I120" s="15">
        <v>174.29</v>
      </c>
      <c r="J120" s="77">
        <v>3</v>
      </c>
      <c r="K120" s="92"/>
    </row>
    <row r="121" spans="1:11" ht="22.5" x14ac:dyDescent="0.2">
      <c r="A121" s="14" t="s">
        <v>1506</v>
      </c>
      <c r="B121" s="14" t="s">
        <v>1557</v>
      </c>
      <c r="C121" s="14" t="s">
        <v>1558</v>
      </c>
      <c r="D121" s="16">
        <v>45757</v>
      </c>
      <c r="E121" s="16"/>
      <c r="F121" s="14" t="s">
        <v>1559</v>
      </c>
      <c r="G121" s="14" t="s">
        <v>1528</v>
      </c>
      <c r="H121" s="14" t="s">
        <v>1529</v>
      </c>
      <c r="I121" s="15">
        <v>135.85</v>
      </c>
      <c r="J121" s="77">
        <v>4</v>
      </c>
      <c r="K121" s="92"/>
    </row>
    <row r="122" spans="1:11" ht="22.5" x14ac:dyDescent="0.2">
      <c r="A122" s="14" t="s">
        <v>1506</v>
      </c>
      <c r="B122" s="14" t="s">
        <v>1560</v>
      </c>
      <c r="C122" s="14" t="s">
        <v>1561</v>
      </c>
      <c r="D122" s="16">
        <v>45757</v>
      </c>
      <c r="E122" s="16"/>
      <c r="F122" s="14" t="s">
        <v>1562</v>
      </c>
      <c r="G122" s="14"/>
      <c r="H122" s="14" t="s">
        <v>1563</v>
      </c>
      <c r="I122" s="15">
        <v>3685.5</v>
      </c>
      <c r="J122" s="77">
        <v>3</v>
      </c>
      <c r="K122" s="92"/>
    </row>
    <row r="123" spans="1:11" ht="33.75" x14ac:dyDescent="0.2">
      <c r="A123" s="14" t="s">
        <v>1506</v>
      </c>
      <c r="B123" s="14" t="s">
        <v>1564</v>
      </c>
      <c r="C123" s="14" t="s">
        <v>1565</v>
      </c>
      <c r="D123" s="16">
        <v>45762</v>
      </c>
      <c r="E123" s="16"/>
      <c r="F123" s="14" t="s">
        <v>1566</v>
      </c>
      <c r="G123" s="14" t="s">
        <v>1567</v>
      </c>
      <c r="H123" s="14" t="s">
        <v>1568</v>
      </c>
      <c r="I123" s="15">
        <v>4809.75</v>
      </c>
      <c r="J123" s="77">
        <v>3</v>
      </c>
      <c r="K123" s="92"/>
    </row>
    <row r="124" spans="1:11" ht="33.75" x14ac:dyDescent="0.2">
      <c r="A124" s="14" t="s">
        <v>1506</v>
      </c>
      <c r="B124" s="14" t="s">
        <v>1569</v>
      </c>
      <c r="C124" s="14" t="s">
        <v>1570</v>
      </c>
      <c r="D124" s="16">
        <v>45762</v>
      </c>
      <c r="E124" s="16"/>
      <c r="F124" s="14" t="s">
        <v>1571</v>
      </c>
      <c r="G124" s="14" t="s">
        <v>1567</v>
      </c>
      <c r="H124" s="14" t="s">
        <v>1568</v>
      </c>
      <c r="I124" s="15">
        <v>4089.8</v>
      </c>
      <c r="J124" s="77">
        <v>3</v>
      </c>
      <c r="K124" s="92"/>
    </row>
    <row r="125" spans="1:11" ht="12.75" x14ac:dyDescent="0.2">
      <c r="A125" s="14" t="s">
        <v>1506</v>
      </c>
      <c r="B125" s="14" t="s">
        <v>1572</v>
      </c>
      <c r="C125" s="14" t="s">
        <v>1573</v>
      </c>
      <c r="D125" s="16">
        <v>45777</v>
      </c>
      <c r="E125" s="16"/>
      <c r="F125" s="14" t="s">
        <v>1509</v>
      </c>
      <c r="G125" s="14" t="s">
        <v>1510</v>
      </c>
      <c r="H125" s="14" t="s">
        <v>1511</v>
      </c>
      <c r="I125" s="15">
        <v>5</v>
      </c>
      <c r="J125" s="77">
        <v>4</v>
      </c>
      <c r="K125" s="92"/>
    </row>
    <row r="126" spans="1:11" ht="22.5" x14ac:dyDescent="0.2">
      <c r="A126" s="14" t="s">
        <v>1506</v>
      </c>
      <c r="B126" s="14" t="s">
        <v>1574</v>
      </c>
      <c r="C126" s="14" t="s">
        <v>1575</v>
      </c>
      <c r="D126" s="16">
        <v>45783</v>
      </c>
      <c r="E126" s="16"/>
      <c r="F126" s="14" t="s">
        <v>1534</v>
      </c>
      <c r="G126" s="14" t="s">
        <v>1528</v>
      </c>
      <c r="H126" s="14" t="s">
        <v>1529</v>
      </c>
      <c r="I126" s="15">
        <v>1303.93</v>
      </c>
      <c r="J126" s="77">
        <v>4</v>
      </c>
      <c r="K126" s="92"/>
    </row>
    <row r="127" spans="1:11" ht="22.5" x14ac:dyDescent="0.2">
      <c r="A127" s="14" t="s">
        <v>1506</v>
      </c>
      <c r="B127" s="14" t="s">
        <v>1576</v>
      </c>
      <c r="C127" s="14" t="s">
        <v>1577</v>
      </c>
      <c r="D127" s="16">
        <v>45783</v>
      </c>
      <c r="E127" s="16"/>
      <c r="F127" s="14" t="s">
        <v>1578</v>
      </c>
      <c r="G127" s="14" t="s">
        <v>1579</v>
      </c>
      <c r="H127" s="14" t="s">
        <v>1580</v>
      </c>
      <c r="I127" s="15">
        <v>500</v>
      </c>
      <c r="J127" s="77">
        <v>3</v>
      </c>
      <c r="K127" s="92"/>
    </row>
    <row r="128" spans="1:11" ht="33.75" x14ac:dyDescent="0.2">
      <c r="A128" s="14" t="s">
        <v>1506</v>
      </c>
      <c r="B128" s="14" t="s">
        <v>1581</v>
      </c>
      <c r="C128" s="14" t="s">
        <v>1582</v>
      </c>
      <c r="D128" s="16">
        <v>45783</v>
      </c>
      <c r="E128" s="16"/>
      <c r="F128" s="14" t="s">
        <v>1540</v>
      </c>
      <c r="G128" s="14" t="s">
        <v>1541</v>
      </c>
      <c r="H128" s="14" t="s">
        <v>1542</v>
      </c>
      <c r="I128" s="15">
        <v>92.37</v>
      </c>
      <c r="J128" s="77">
        <v>3</v>
      </c>
      <c r="K128" s="92"/>
    </row>
    <row r="129" spans="1:11" ht="22.5" x14ac:dyDescent="0.2">
      <c r="A129" s="14" t="s">
        <v>1506</v>
      </c>
      <c r="B129" s="14" t="s">
        <v>1583</v>
      </c>
      <c r="C129" s="14" t="s">
        <v>1584</v>
      </c>
      <c r="D129" s="16">
        <v>45797</v>
      </c>
      <c r="E129" s="16"/>
      <c r="F129" s="14" t="s">
        <v>1585</v>
      </c>
      <c r="G129" s="14" t="s">
        <v>1528</v>
      </c>
      <c r="H129" s="14" t="s">
        <v>1529</v>
      </c>
      <c r="I129" s="15">
        <v>114.45</v>
      </c>
      <c r="J129" s="77">
        <v>4</v>
      </c>
      <c r="K129" s="92"/>
    </row>
    <row r="130" spans="1:11" ht="22.5" x14ac:dyDescent="0.2">
      <c r="A130" s="14" t="s">
        <v>1506</v>
      </c>
      <c r="B130" s="14" t="s">
        <v>1586</v>
      </c>
      <c r="C130" s="14" t="s">
        <v>1587</v>
      </c>
      <c r="D130" s="16">
        <v>45799</v>
      </c>
      <c r="E130" s="16"/>
      <c r="F130" s="14" t="s">
        <v>1588</v>
      </c>
      <c r="G130" s="14"/>
      <c r="H130" s="14" t="s">
        <v>1524</v>
      </c>
      <c r="I130" s="15">
        <v>194.9</v>
      </c>
      <c r="J130" s="77">
        <v>4</v>
      </c>
      <c r="K130" s="92"/>
    </row>
    <row r="131" spans="1:11" ht="12.75" x14ac:dyDescent="0.2">
      <c r="A131" s="14" t="s">
        <v>1506</v>
      </c>
      <c r="B131" s="14" t="s">
        <v>1589</v>
      </c>
      <c r="C131" s="14" t="s">
        <v>1590</v>
      </c>
      <c r="D131" s="16">
        <v>45808</v>
      </c>
      <c r="E131" s="16"/>
      <c r="F131" s="14" t="s">
        <v>1509</v>
      </c>
      <c r="G131" s="14" t="s">
        <v>1510</v>
      </c>
      <c r="H131" s="14" t="s">
        <v>1511</v>
      </c>
      <c r="I131" s="15">
        <v>5</v>
      </c>
      <c r="J131" s="77">
        <v>4</v>
      </c>
      <c r="K131" s="92"/>
    </row>
    <row r="132" spans="1:11" ht="22.5" x14ac:dyDescent="0.2">
      <c r="A132" s="14" t="s">
        <v>1506</v>
      </c>
      <c r="B132" s="14" t="s">
        <v>1591</v>
      </c>
      <c r="C132" s="14" t="s">
        <v>1592</v>
      </c>
      <c r="D132" s="16">
        <v>45811</v>
      </c>
      <c r="E132" s="16"/>
      <c r="F132" s="14" t="s">
        <v>1593</v>
      </c>
      <c r="G132" s="14"/>
      <c r="H132" s="14" t="s">
        <v>1594</v>
      </c>
      <c r="I132" s="15">
        <v>4800</v>
      </c>
      <c r="J132" s="77">
        <v>3</v>
      </c>
      <c r="K132" s="92"/>
    </row>
    <row r="133" spans="1:11" ht="22.5" x14ac:dyDescent="0.2">
      <c r="A133" s="14" t="s">
        <v>1506</v>
      </c>
      <c r="B133" s="14" t="s">
        <v>1595</v>
      </c>
      <c r="C133" s="14" t="s">
        <v>1596</v>
      </c>
      <c r="D133" s="16">
        <v>45811</v>
      </c>
      <c r="E133" s="16"/>
      <c r="F133" s="14" t="s">
        <v>1597</v>
      </c>
      <c r="G133" s="14"/>
      <c r="H133" s="14" t="s">
        <v>1594</v>
      </c>
      <c r="I133" s="15">
        <v>300</v>
      </c>
      <c r="J133" s="77">
        <v>3</v>
      </c>
      <c r="K133" s="92"/>
    </row>
    <row r="134" spans="1:11" ht="22.5" x14ac:dyDescent="0.2">
      <c r="A134" s="14" t="s">
        <v>1506</v>
      </c>
      <c r="B134" s="14" t="s">
        <v>1598</v>
      </c>
      <c r="C134" s="14" t="s">
        <v>1599</v>
      </c>
      <c r="D134" s="16">
        <v>45812</v>
      </c>
      <c r="E134" s="16"/>
      <c r="F134" s="14" t="s">
        <v>1600</v>
      </c>
      <c r="G134" s="14" t="s">
        <v>1528</v>
      </c>
      <c r="H134" s="14" t="s">
        <v>1529</v>
      </c>
      <c r="I134" s="15">
        <v>123</v>
      </c>
      <c r="J134" s="77">
        <v>4</v>
      </c>
      <c r="K134" s="92"/>
    </row>
    <row r="135" spans="1:11" ht="22.5" x14ac:dyDescent="0.2">
      <c r="A135" s="14" t="s">
        <v>1506</v>
      </c>
      <c r="B135" s="14" t="s">
        <v>1601</v>
      </c>
      <c r="C135" s="14" t="s">
        <v>1602</v>
      </c>
      <c r="D135" s="16">
        <v>45812</v>
      </c>
      <c r="E135" s="16"/>
      <c r="F135" s="14" t="s">
        <v>1603</v>
      </c>
      <c r="G135" s="14" t="s">
        <v>1604</v>
      </c>
      <c r="H135" s="14" t="s">
        <v>1605</v>
      </c>
      <c r="I135" s="15">
        <v>398.08</v>
      </c>
      <c r="J135" s="77">
        <v>3</v>
      </c>
      <c r="K135" s="92"/>
    </row>
    <row r="136" spans="1:11" ht="22.5" x14ac:dyDescent="0.2">
      <c r="A136" s="14" t="s">
        <v>1506</v>
      </c>
      <c r="B136" s="14" t="s">
        <v>1606</v>
      </c>
      <c r="C136" s="14" t="s">
        <v>1577</v>
      </c>
      <c r="D136" s="16">
        <v>45817</v>
      </c>
      <c r="E136" s="16"/>
      <c r="F136" s="14" t="s">
        <v>1607</v>
      </c>
      <c r="G136" s="14" t="s">
        <v>1608</v>
      </c>
      <c r="H136" s="14" t="s">
        <v>1609</v>
      </c>
      <c r="I136" s="15">
        <v>3400</v>
      </c>
      <c r="J136" s="77">
        <v>3</v>
      </c>
      <c r="K136" s="92"/>
    </row>
    <row r="137" spans="1:11" ht="33.75" x14ac:dyDescent="0.2">
      <c r="A137" s="14" t="s">
        <v>1506</v>
      </c>
      <c r="B137" s="14" t="s">
        <v>1610</v>
      </c>
      <c r="C137" s="14" t="s">
        <v>1611</v>
      </c>
      <c r="D137" s="16">
        <v>45819</v>
      </c>
      <c r="E137" s="16"/>
      <c r="F137" s="14" t="s">
        <v>1540</v>
      </c>
      <c r="G137" s="14" t="s">
        <v>1541</v>
      </c>
      <c r="H137" s="14" t="s">
        <v>1542</v>
      </c>
      <c r="I137" s="15">
        <v>403.44</v>
      </c>
      <c r="J137" s="77">
        <v>3</v>
      </c>
      <c r="K137" s="92"/>
    </row>
    <row r="138" spans="1:11" ht="22.5" x14ac:dyDescent="0.2">
      <c r="A138" s="14" t="s">
        <v>1506</v>
      </c>
      <c r="B138" s="14" t="s">
        <v>1612</v>
      </c>
      <c r="C138" s="14" t="s">
        <v>1613</v>
      </c>
      <c r="D138" s="16">
        <v>45819</v>
      </c>
      <c r="E138" s="16"/>
      <c r="F138" s="14" t="s">
        <v>1614</v>
      </c>
      <c r="G138" s="14" t="s">
        <v>1528</v>
      </c>
      <c r="H138" s="14" t="s">
        <v>1529</v>
      </c>
      <c r="I138" s="15">
        <v>189.25</v>
      </c>
      <c r="J138" s="77">
        <v>4</v>
      </c>
      <c r="K138" s="92"/>
    </row>
    <row r="139" spans="1:11" ht="22.5" x14ac:dyDescent="0.2">
      <c r="A139" s="14" t="s">
        <v>1506</v>
      </c>
      <c r="B139" s="14" t="s">
        <v>1615</v>
      </c>
      <c r="C139" s="14" t="s">
        <v>1616</v>
      </c>
      <c r="D139" s="16">
        <v>45826</v>
      </c>
      <c r="E139" s="16"/>
      <c r="F139" s="14" t="s">
        <v>1617</v>
      </c>
      <c r="G139" s="14"/>
      <c r="H139" s="14" t="s">
        <v>1618</v>
      </c>
      <c r="I139" s="15">
        <v>3325</v>
      </c>
      <c r="J139" s="77">
        <v>3</v>
      </c>
      <c r="K139" s="92"/>
    </row>
    <row r="140" spans="1:11" ht="12.75" x14ac:dyDescent="0.2">
      <c r="A140" s="14" t="s">
        <v>1506</v>
      </c>
      <c r="B140" s="14" t="s">
        <v>1619</v>
      </c>
      <c r="C140" s="14" t="s">
        <v>1620</v>
      </c>
      <c r="D140" s="16">
        <v>45826</v>
      </c>
      <c r="E140" s="16"/>
      <c r="F140" s="14" t="s">
        <v>1621</v>
      </c>
      <c r="G140" s="14" t="s">
        <v>1510</v>
      </c>
      <c r="H140" s="14" t="s">
        <v>1511</v>
      </c>
      <c r="I140" s="15">
        <v>15</v>
      </c>
      <c r="J140" s="77">
        <v>4</v>
      </c>
      <c r="K140" s="92"/>
    </row>
    <row r="141" spans="1:11" ht="33.75" x14ac:dyDescent="0.2">
      <c r="A141" s="14" t="s">
        <v>1506</v>
      </c>
      <c r="B141" s="14" t="s">
        <v>1622</v>
      </c>
      <c r="C141" s="14" t="s">
        <v>1623</v>
      </c>
      <c r="D141" s="16">
        <v>45826</v>
      </c>
      <c r="E141" s="16"/>
      <c r="F141" s="14" t="s">
        <v>1624</v>
      </c>
      <c r="G141" s="14" t="s">
        <v>1625</v>
      </c>
      <c r="H141" s="14" t="s">
        <v>1626</v>
      </c>
      <c r="I141" s="15">
        <v>300</v>
      </c>
      <c r="J141" s="77">
        <v>3</v>
      </c>
      <c r="K141" s="92"/>
    </row>
    <row r="142" spans="1:11" ht="33.75" x14ac:dyDescent="0.2">
      <c r="A142" s="14" t="s">
        <v>1506</v>
      </c>
      <c r="B142" s="14" t="s">
        <v>1627</v>
      </c>
      <c r="C142" s="14" t="s">
        <v>1628</v>
      </c>
      <c r="D142" s="16">
        <v>45826</v>
      </c>
      <c r="E142" s="16"/>
      <c r="F142" s="14" t="s">
        <v>1629</v>
      </c>
      <c r="G142" s="14" t="s">
        <v>1625</v>
      </c>
      <c r="H142" s="14" t="s">
        <v>1626</v>
      </c>
      <c r="I142" s="15">
        <v>300</v>
      </c>
      <c r="J142" s="77">
        <v>3</v>
      </c>
      <c r="K142" s="92"/>
    </row>
    <row r="143" spans="1:11" ht="33.75" x14ac:dyDescent="0.2">
      <c r="A143" s="14" t="s">
        <v>1506</v>
      </c>
      <c r="B143" s="14" t="s">
        <v>1630</v>
      </c>
      <c r="C143" s="14" t="s">
        <v>1631</v>
      </c>
      <c r="D143" s="16">
        <v>45827</v>
      </c>
      <c r="E143" s="16"/>
      <c r="F143" s="14" t="s">
        <v>1632</v>
      </c>
      <c r="G143" s="14" t="s">
        <v>1625</v>
      </c>
      <c r="H143" s="14" t="s">
        <v>1626</v>
      </c>
      <c r="I143" s="15">
        <v>200</v>
      </c>
      <c r="J143" s="77">
        <v>3</v>
      </c>
      <c r="K143" s="92"/>
    </row>
    <row r="144" spans="1:11" ht="22.5" x14ac:dyDescent="0.2">
      <c r="A144" s="14" t="s">
        <v>1506</v>
      </c>
      <c r="B144" s="14" t="s">
        <v>1633</v>
      </c>
      <c r="C144" s="14" t="s">
        <v>1634</v>
      </c>
      <c r="D144" s="16">
        <v>45827</v>
      </c>
      <c r="E144" s="16"/>
      <c r="F144" s="14" t="s">
        <v>1635</v>
      </c>
      <c r="G144" s="14" t="s">
        <v>1636</v>
      </c>
      <c r="H144" s="14" t="s">
        <v>1637</v>
      </c>
      <c r="I144" s="15">
        <v>395.32</v>
      </c>
      <c r="J144" s="77">
        <v>3</v>
      </c>
      <c r="K144" s="92"/>
    </row>
    <row r="145" spans="1:11" ht="22.5" x14ac:dyDescent="0.2">
      <c r="A145" s="14" t="s">
        <v>1506</v>
      </c>
      <c r="B145" s="14" t="s">
        <v>1638</v>
      </c>
      <c r="C145" s="14" t="s">
        <v>1639</v>
      </c>
      <c r="D145" s="16">
        <v>45832</v>
      </c>
      <c r="E145" s="16"/>
      <c r="F145" s="14" t="s">
        <v>1640</v>
      </c>
      <c r="G145" s="14"/>
      <c r="H145" s="14" t="s">
        <v>1641</v>
      </c>
      <c r="I145" s="15">
        <v>1000.4</v>
      </c>
      <c r="J145" s="77">
        <v>3</v>
      </c>
      <c r="K145" s="92"/>
    </row>
    <row r="146" spans="1:11" ht="22.5" x14ac:dyDescent="0.2">
      <c r="A146" s="14" t="s">
        <v>1506</v>
      </c>
      <c r="B146" s="14" t="s">
        <v>1642</v>
      </c>
      <c r="C146" s="14" t="s">
        <v>1643</v>
      </c>
      <c r="D146" s="16">
        <v>45833</v>
      </c>
      <c r="E146" s="16"/>
      <c r="F146" s="14" t="s">
        <v>1644</v>
      </c>
      <c r="G146" s="14"/>
      <c r="H146" s="14" t="s">
        <v>1645</v>
      </c>
      <c r="I146" s="15">
        <v>1765</v>
      </c>
      <c r="J146" s="77">
        <v>3</v>
      </c>
      <c r="K146" s="92"/>
    </row>
    <row r="147" spans="1:11" ht="12.75" x14ac:dyDescent="0.2">
      <c r="A147" s="14" t="s">
        <v>1506</v>
      </c>
      <c r="B147" s="14" t="s">
        <v>1619</v>
      </c>
      <c r="C147" s="14" t="s">
        <v>1620</v>
      </c>
      <c r="D147" s="16">
        <v>45838</v>
      </c>
      <c r="E147" s="16"/>
      <c r="F147" s="14" t="s">
        <v>1509</v>
      </c>
      <c r="G147" s="14" t="s">
        <v>1510</v>
      </c>
      <c r="H147" s="14" t="s">
        <v>1511</v>
      </c>
      <c r="I147" s="15">
        <v>5</v>
      </c>
      <c r="J147" s="77">
        <v>4</v>
      </c>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0"/>
  <sheetViews>
    <sheetView zoomScaleNormal="100" workbookViewId="0">
      <pane ySplit="1" topLeftCell="A24" activePane="bottomLeft" state="frozen"/>
      <selection activeCell="I2" sqref="I2:L73"/>
      <selection pane="bottomLeft" activeCell="B87" sqref="B87"/>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x14ac:dyDescent="0.2">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22.5" x14ac:dyDescent="0.2">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x14ac:dyDescent="0.2">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x14ac:dyDescent="0.2">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x14ac:dyDescent="0.2">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x14ac:dyDescent="0.2">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ht="22.5" x14ac:dyDescent="0.2">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x14ac:dyDescent="0.2">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x14ac:dyDescent="0.2">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x14ac:dyDescent="0.2">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22.5" x14ac:dyDescent="0.2">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x14ac:dyDescent="0.2">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x14ac:dyDescent="0.2">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x14ac:dyDescent="0.2">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x14ac:dyDescent="0.2">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x14ac:dyDescent="0.2">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x14ac:dyDescent="0.2">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x14ac:dyDescent="0.2">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x14ac:dyDescent="0.2">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x14ac:dyDescent="0.2">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ht="22.5" x14ac:dyDescent="0.2">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x14ac:dyDescent="0.2">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x14ac:dyDescent="0.2">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x14ac:dyDescent="0.2">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x14ac:dyDescent="0.2">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x14ac:dyDescent="0.2">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x14ac:dyDescent="0.2">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x14ac:dyDescent="0.2">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x14ac:dyDescent="0.2">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x14ac:dyDescent="0.2">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x14ac:dyDescent="0.2">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x14ac:dyDescent="0.2">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x14ac:dyDescent="0.2">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x14ac:dyDescent="0.2">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x14ac:dyDescent="0.2">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x14ac:dyDescent="0.2">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x14ac:dyDescent="0.2">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x14ac:dyDescent="0.2">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x14ac:dyDescent="0.2">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x14ac:dyDescent="0.2">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x14ac:dyDescent="0.2">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x14ac:dyDescent="0.2">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x14ac:dyDescent="0.2">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x14ac:dyDescent="0.2">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ht="22.5" x14ac:dyDescent="0.2">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x14ac:dyDescent="0.2">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x14ac:dyDescent="0.2">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x14ac:dyDescent="0.2">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x14ac:dyDescent="0.2">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x14ac:dyDescent="0.2">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x14ac:dyDescent="0.2">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x14ac:dyDescent="0.2">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x14ac:dyDescent="0.2">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x14ac:dyDescent="0.2">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x14ac:dyDescent="0.2">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x14ac:dyDescent="0.2">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x14ac:dyDescent="0.2">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x14ac:dyDescent="0.2">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x14ac:dyDescent="0.2">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x14ac:dyDescent="0.2">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x14ac:dyDescent="0.2">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x14ac:dyDescent="0.2">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x14ac:dyDescent="0.2">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x14ac:dyDescent="0.2">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x14ac:dyDescent="0.2">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x14ac:dyDescent="0.2">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x14ac:dyDescent="0.2">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2">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2">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2">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2">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2">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2">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2">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2">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2">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2">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2">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2">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2">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2">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2">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2">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2">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2">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2">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2">
      <c r="A88" s="203"/>
      <c r="B88" s="287"/>
      <c r="C88" s="287"/>
      <c r="D88" s="287"/>
      <c r="E88" s="287"/>
      <c r="F88" s="287"/>
      <c r="G88" s="287"/>
      <c r="H88" s="287"/>
      <c r="I88" s="287"/>
      <c r="J88" s="287"/>
      <c r="K88" s="287"/>
      <c r="L88" s="288"/>
      <c r="M88" s="287"/>
      <c r="N88" s="287"/>
      <c r="O88" s="287"/>
      <c r="P88" s="287"/>
      <c r="R88" s="276">
        <f t="shared" si="2"/>
        <v>0</v>
      </c>
    </row>
    <row r="89" spans="1:18" x14ac:dyDescent="0.2">
      <c r="A89" s="203"/>
      <c r="B89" s="287"/>
      <c r="C89" s="287"/>
      <c r="D89" s="287"/>
      <c r="E89" s="287"/>
      <c r="F89" s="287"/>
      <c r="G89" s="287"/>
      <c r="H89" s="287"/>
      <c r="I89" s="287"/>
      <c r="J89" s="287"/>
      <c r="K89" s="287"/>
      <c r="L89" s="288"/>
      <c r="M89" s="287"/>
      <c r="N89" s="287"/>
      <c r="O89" s="287"/>
      <c r="P89" s="287"/>
      <c r="R89" s="276">
        <f t="shared" si="2"/>
        <v>0</v>
      </c>
    </row>
    <row r="90" spans="1:18" x14ac:dyDescent="0.2">
      <c r="A90" s="203"/>
      <c r="B90" s="287"/>
      <c r="C90" s="287"/>
      <c r="D90" s="287"/>
      <c r="E90" s="287"/>
      <c r="F90" s="287"/>
      <c r="G90" s="287"/>
      <c r="H90" s="287"/>
      <c r="I90" s="287"/>
      <c r="J90" s="287"/>
      <c r="K90" s="287"/>
      <c r="L90" s="288"/>
      <c r="M90" s="287"/>
      <c r="N90" s="287"/>
      <c r="O90" s="287"/>
      <c r="P90" s="287"/>
      <c r="R90" s="276">
        <f t="shared" si="2"/>
        <v>0</v>
      </c>
    </row>
  </sheetData>
  <sheetProtection sheet="1" objects="1" scenarios="1"/>
  <sortState xmlns:xlrd2="http://schemas.microsoft.com/office/spreadsheetml/2017/richdata2" ref="A2:P67">
    <sortCondition ref="B2:B67"/>
  </sortState>
  <hyperlinks>
    <hyperlink ref="G36" r:id="rId1" xr:uid="{ADCD2104-3D48-4877-87CB-B3C077E2D33C}"/>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2">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2">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2">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2">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2">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x14ac:dyDescent="0.2">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x14ac:dyDescent="0.2">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x14ac:dyDescent="0.2">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x14ac:dyDescent="0.2">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x14ac:dyDescent="0.2">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2">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2">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2">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x14ac:dyDescent="0.2">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2">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x14ac:dyDescent="0.2">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x14ac:dyDescent="0.2">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2">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2">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2">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2">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x14ac:dyDescent="0.2">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2">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2">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2">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2">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2">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2">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x14ac:dyDescent="0.2">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2">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2">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2">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2">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2">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2">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2">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2">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2">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2">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2">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2">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2">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2">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2">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x14ac:dyDescent="0.2">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2">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x14ac:dyDescent="0.2">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2">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2">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x14ac:dyDescent="0.2">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x14ac:dyDescent="0.2">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2">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x14ac:dyDescent="0.2">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2">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2">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2">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2">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2">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2">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x14ac:dyDescent="0.2">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2">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2">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2">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2">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2">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x14ac:dyDescent="0.2">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x14ac:dyDescent="0.2">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x14ac:dyDescent="0.2">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2">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x14ac:dyDescent="0.2">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x14ac:dyDescent="0.2">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2">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2">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2">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2">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2">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2">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2">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2">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2">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x14ac:dyDescent="0.2">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x14ac:dyDescent="0.2">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x14ac:dyDescent="0.2">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2">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2">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2">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2">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2">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2">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x14ac:dyDescent="0.2">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x14ac:dyDescent="0.2">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2">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2">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2">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2">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2">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2">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2">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2">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2">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2">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2">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2">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2">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2">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2">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2">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2">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2">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2">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2">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2">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2">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2">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2">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2">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2">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2">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2">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2">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2">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2">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2">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2">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2">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2">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2">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2">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2">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2">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2">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2">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2">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2">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2">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2">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2">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2">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2">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2">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2">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2">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2">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2">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2">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2">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2">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2">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2">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2">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2">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2">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2">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2">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2">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2">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2">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2">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2">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2">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2">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2">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2">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2">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2">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2">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2">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2">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2">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2">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2">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2">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2">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2">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2">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2">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2">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2">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2">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2">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2">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2">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2">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2">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2">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2">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2">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2">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2">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2">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2">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2">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2">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2">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2">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2">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2">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2">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2">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2">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2">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2">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2">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2">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2">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2">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2">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2">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2">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2">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2">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2">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2">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2">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2">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2">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2">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2">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2">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2">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2">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2">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2">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2">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2">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2">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2">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2">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2">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2">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2">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2">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2">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2">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2">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2">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2">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2">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2">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2">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2">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2">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2">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2">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2">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2">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2">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2">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2">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2">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2">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2">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2">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2">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2">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2">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2">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2">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2">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2">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2">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2">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2">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2">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2">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2">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2">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2">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2">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2">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2">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2">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2">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2">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2">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2">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2">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2">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2">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2">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2">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2">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2">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2">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2">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2">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2">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2">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2">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2">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2">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2">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2">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2">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2">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2">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2">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2">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2">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2">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2">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2">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2">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2">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2">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2">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2">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2">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2">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2">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2">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2">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2">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2">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2">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2">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2">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2">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2">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2">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2">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2">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2">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2">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2">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2">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2">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2">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2">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2">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2">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2">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2">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2">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2">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2">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2">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2">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2">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2">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2">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2">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2">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2">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2">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2">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2">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2">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2">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2">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2">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2">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2">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2">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2">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2">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2">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2">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2">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2">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2">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2">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2">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2">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2">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2">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2">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2">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2">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2">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2">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2">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2">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2">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2">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2">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2">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2">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2">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2">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2">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2">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2">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2">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2">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2">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2">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2">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2">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2">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2">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2">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2">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2">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2">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2">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2">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2">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2">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2">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2">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2">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2">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2">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2">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2">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2">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2">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2">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2">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2">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2">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2">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2">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2">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2">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2">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2">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2">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2">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2">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2">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2">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2">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2">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2">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2">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2">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2">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2">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2">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2">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2">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2">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2">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2">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2">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2">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2">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2">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2">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2">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2">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2">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2">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2">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2">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2">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2">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2">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2">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2">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2">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2">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2">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2">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2">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2">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2">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2">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2">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2">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2">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2">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2">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2">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2">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2">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2">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2">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2">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2">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2">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2">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2">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2">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2">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2">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2">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2">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2">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2">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2">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2">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2">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2">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2">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2">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2">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2">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2">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2">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2">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2">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2">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2">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2">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2">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2">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2">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2">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2">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2">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2">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2">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2">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2">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2">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2">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2">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2">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2">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2">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2">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2">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2">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2">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2">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2">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2">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2">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2">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2">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2">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2">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2">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2">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2">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2">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2">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2">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2">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2">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2">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2">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2">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2">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2">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2">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2">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2">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2">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2">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2">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2">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2">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2">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2">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2">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2">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2">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2">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2">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2">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2">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2">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2">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2">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2">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2">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2">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2">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2">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2">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2">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2">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2">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2">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2">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2">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2">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2">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2">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2">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2">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2">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2">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2">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2">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2">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2">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2">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2">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2">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2">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2">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2">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2">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2">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2">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2">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2">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2">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2">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2">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2">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2">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2">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2">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2">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2">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2">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2">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2">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2">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2">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2">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2">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2">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2">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2">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2">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2">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2">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2">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2">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2">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2">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2">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2">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2">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2">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2">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2">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2">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2">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2">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2">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2">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2">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2">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2">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2">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2">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2">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2">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2">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2">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2">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2">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2">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2">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2">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2">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2">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2">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2">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2">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2">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2">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2">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2">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2">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2">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2">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2">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2">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2">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2">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2">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2">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2">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2">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2">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2">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2">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2">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2">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2">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2">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2">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2">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2">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2">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2">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2">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2">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2">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2">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2">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2">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2">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2">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2">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2">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2">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2">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2">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2">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2">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2">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2">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2">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2">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2">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2">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2">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2">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2">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2">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2">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2">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2">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2">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2">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2">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2">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2">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2">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2">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2">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2">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2">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2">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2">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2">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2">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2">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2">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2">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2">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2">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2">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2">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2">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2">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2">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2">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2">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2">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2">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2">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2">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2">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2">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2">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2">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2">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2">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2">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2">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2">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2">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2">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2">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2">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2">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2">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2">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2">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2">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2">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2">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2">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2">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2">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2">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2">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2">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2">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2">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2">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2">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2">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2">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2">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2">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2">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2">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2">
      <c r="C788" s="196"/>
      <c r="G788" s="185"/>
      <c r="H788" s="185"/>
    </row>
    <row r="789" spans="1:14" x14ac:dyDescent="0.2">
      <c r="C789" s="196"/>
      <c r="G789" s="185"/>
      <c r="H789" s="185"/>
    </row>
    <row r="790" spans="1:14" x14ac:dyDescent="0.2">
      <c r="G790" s="185"/>
      <c r="H790" s="185"/>
    </row>
    <row r="791" spans="1:14" x14ac:dyDescent="0.2">
      <c r="G791" s="185"/>
      <c r="H791" s="185"/>
    </row>
    <row r="792" spans="1:14" x14ac:dyDescent="0.2">
      <c r="G792" s="185"/>
      <c r="H792" s="185"/>
    </row>
    <row r="793" spans="1:14" x14ac:dyDescent="0.2">
      <c r="G793" s="185"/>
      <c r="H793" s="185"/>
    </row>
  </sheetData>
  <sheetProtection sheet="1"/>
  <sortState xmlns:xlrd2="http://schemas.microsoft.com/office/spreadsheetml/2017/richdata2"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1054</v>
      </c>
      <c r="B1" s="2"/>
      <c r="C1" s="2" t="s">
        <v>335</v>
      </c>
      <c r="D1" s="2" t="s">
        <v>1219</v>
      </c>
      <c r="E1" s="2" t="s">
        <v>1220</v>
      </c>
      <c r="F1" s="2" t="s">
        <v>315</v>
      </c>
      <c r="G1" s="2" t="s">
        <v>1221</v>
      </c>
      <c r="H1" s="2"/>
      <c r="I1" s="2" t="s">
        <v>315</v>
      </c>
      <c r="J1" s="2" t="s">
        <v>1222</v>
      </c>
      <c r="K1" s="2"/>
      <c r="L1" s="2"/>
      <c r="M1" s="2"/>
      <c r="N1" s="2"/>
    </row>
    <row r="2" spans="1:14" x14ac:dyDescent="0.2">
      <c r="A2" t="s">
        <v>1223</v>
      </c>
      <c r="C2" t="s">
        <v>338</v>
      </c>
      <c r="D2" t="s">
        <v>1224</v>
      </c>
      <c r="E2">
        <v>1</v>
      </c>
      <c r="F2" t="s">
        <v>319</v>
      </c>
      <c r="G2" t="s">
        <v>1225</v>
      </c>
      <c r="I2" t="s">
        <v>317</v>
      </c>
      <c r="J2" t="s">
        <v>1226</v>
      </c>
    </row>
    <row r="3" spans="1:14" x14ac:dyDescent="0.2">
      <c r="A3" t="s">
        <v>1060</v>
      </c>
      <c r="C3" t="s">
        <v>340</v>
      </c>
      <c r="D3" t="s">
        <v>1227</v>
      </c>
      <c r="E3">
        <v>1</v>
      </c>
      <c r="F3" t="s">
        <v>319</v>
      </c>
      <c r="G3" t="s">
        <v>1225</v>
      </c>
      <c r="I3" t="s">
        <v>319</v>
      </c>
      <c r="J3" t="s">
        <v>320</v>
      </c>
    </row>
    <row r="4" spans="1:14" x14ac:dyDescent="0.2">
      <c r="A4" t="s">
        <v>1124</v>
      </c>
      <c r="C4" t="s">
        <v>342</v>
      </c>
      <c r="D4" t="s">
        <v>1228</v>
      </c>
      <c r="E4">
        <v>1</v>
      </c>
      <c r="F4" t="s">
        <v>319</v>
      </c>
      <c r="G4" t="s">
        <v>1225</v>
      </c>
      <c r="I4" t="s">
        <v>321</v>
      </c>
      <c r="J4" t="s">
        <v>322</v>
      </c>
    </row>
    <row r="5" spans="1:14" x14ac:dyDescent="0.2">
      <c r="A5" t="s">
        <v>1080</v>
      </c>
      <c r="C5" t="s">
        <v>344</v>
      </c>
      <c r="D5" t="s">
        <v>1229</v>
      </c>
      <c r="E5">
        <v>1</v>
      </c>
      <c r="F5" t="s">
        <v>319</v>
      </c>
      <c r="G5" t="s">
        <v>1225</v>
      </c>
      <c r="I5" t="s">
        <v>323</v>
      </c>
      <c r="J5" t="s">
        <v>324</v>
      </c>
    </row>
    <row r="6" spans="1:14" x14ac:dyDescent="0.2">
      <c r="A6" t="s">
        <v>1230</v>
      </c>
      <c r="C6" t="s">
        <v>346</v>
      </c>
      <c r="D6" t="s">
        <v>1231</v>
      </c>
      <c r="E6">
        <v>1</v>
      </c>
      <c r="F6" t="s">
        <v>319</v>
      </c>
      <c r="G6" t="s">
        <v>1225</v>
      </c>
      <c r="I6" t="s">
        <v>325</v>
      </c>
      <c r="J6" t="s">
        <v>1232</v>
      </c>
    </row>
    <row r="7" spans="1:14" x14ac:dyDescent="0.2">
      <c r="A7" t="s">
        <v>1233</v>
      </c>
      <c r="C7" t="s">
        <v>348</v>
      </c>
      <c r="D7" t="s">
        <v>1234</v>
      </c>
      <c r="E7">
        <v>2</v>
      </c>
      <c r="F7" t="s">
        <v>321</v>
      </c>
      <c r="G7" t="s">
        <v>1235</v>
      </c>
    </row>
    <row r="8" spans="1:14" x14ac:dyDescent="0.2">
      <c r="A8" t="s">
        <v>1088</v>
      </c>
      <c r="C8" t="s">
        <v>350</v>
      </c>
      <c r="D8" t="s">
        <v>1236</v>
      </c>
      <c r="E8">
        <v>3</v>
      </c>
      <c r="F8" t="s">
        <v>321</v>
      </c>
      <c r="G8" t="s">
        <v>1237</v>
      </c>
    </row>
    <row r="9" spans="1:14" x14ac:dyDescent="0.2">
      <c r="A9" t="s">
        <v>1238</v>
      </c>
      <c r="C9" t="s">
        <v>352</v>
      </c>
      <c r="D9" t="s">
        <v>1239</v>
      </c>
      <c r="E9">
        <v>3</v>
      </c>
      <c r="F9" t="s">
        <v>321</v>
      </c>
      <c r="G9" t="s">
        <v>1240</v>
      </c>
    </row>
    <row r="10" spans="1:14" x14ac:dyDescent="0.2">
      <c r="A10" t="s">
        <v>1162</v>
      </c>
      <c r="C10" t="s">
        <v>354</v>
      </c>
      <c r="D10" t="s">
        <v>1241</v>
      </c>
      <c r="E10">
        <v>4</v>
      </c>
      <c r="F10" t="s">
        <v>321</v>
      </c>
      <c r="G10" t="s">
        <v>1242</v>
      </c>
    </row>
    <row r="11" spans="1:14" x14ac:dyDescent="0.2">
      <c r="A11" t="s">
        <v>1164</v>
      </c>
      <c r="C11" t="s">
        <v>356</v>
      </c>
      <c r="D11" t="s">
        <v>1243</v>
      </c>
      <c r="E11">
        <v>4</v>
      </c>
      <c r="F11" t="s">
        <v>317</v>
      </c>
      <c r="G11" t="s">
        <v>1242</v>
      </c>
    </row>
    <row r="12" spans="1:14" x14ac:dyDescent="0.2">
      <c r="A12" t="s">
        <v>1126</v>
      </c>
      <c r="C12" t="s">
        <v>358</v>
      </c>
      <c r="D12" t="s">
        <v>1244</v>
      </c>
      <c r="E12">
        <v>4</v>
      </c>
      <c r="F12" t="s">
        <v>317</v>
      </c>
      <c r="G12" t="s">
        <v>1242</v>
      </c>
    </row>
    <row r="13" spans="1:14" x14ac:dyDescent="0.2">
      <c r="A13" t="s">
        <v>1166</v>
      </c>
      <c r="C13" t="s">
        <v>360</v>
      </c>
      <c r="D13" t="s">
        <v>1245</v>
      </c>
      <c r="E13">
        <v>4</v>
      </c>
      <c r="F13" t="s">
        <v>325</v>
      </c>
      <c r="G13" t="s">
        <v>1242</v>
      </c>
    </row>
    <row r="14" spans="1:14" x14ac:dyDescent="0.2">
      <c r="A14" t="s">
        <v>1062</v>
      </c>
      <c r="C14" t="s">
        <v>362</v>
      </c>
      <c r="D14" t="s">
        <v>1246</v>
      </c>
      <c r="E14">
        <v>4</v>
      </c>
      <c r="F14" t="s">
        <v>321</v>
      </c>
      <c r="G14" t="s">
        <v>1242</v>
      </c>
    </row>
    <row r="15" spans="1:14" x14ac:dyDescent="0.2">
      <c r="A15" t="s">
        <v>1064</v>
      </c>
      <c r="C15" t="s">
        <v>364</v>
      </c>
    </row>
    <row r="16" spans="1:14" x14ac:dyDescent="0.2">
      <c r="A16" t="s">
        <v>1128</v>
      </c>
      <c r="C16" t="s">
        <v>365</v>
      </c>
    </row>
    <row r="17" spans="1:3" x14ac:dyDescent="0.2">
      <c r="A17" t="s">
        <v>1090</v>
      </c>
      <c r="C17" t="s">
        <v>366</v>
      </c>
    </row>
    <row r="18" spans="1:3" x14ac:dyDescent="0.2">
      <c r="A18" t="s">
        <v>1130</v>
      </c>
      <c r="C18" t="s">
        <v>367</v>
      </c>
    </row>
    <row r="19" spans="1:3" x14ac:dyDescent="0.2">
      <c r="A19" t="s">
        <v>1132</v>
      </c>
      <c r="C19" t="s">
        <v>368</v>
      </c>
    </row>
    <row r="20" spans="1:3" x14ac:dyDescent="0.2">
      <c r="A20" t="s">
        <v>1168</v>
      </c>
      <c r="C20" t="s">
        <v>1247</v>
      </c>
    </row>
    <row r="21" spans="1:3" x14ac:dyDescent="0.2">
      <c r="A21" t="s">
        <v>1248</v>
      </c>
      <c r="C21" t="s">
        <v>1249</v>
      </c>
    </row>
    <row r="22" spans="1:3" x14ac:dyDescent="0.2">
      <c r="A22" t="s">
        <v>1250</v>
      </c>
      <c r="C22" t="s">
        <v>1251</v>
      </c>
    </row>
    <row r="23" spans="1:3" x14ac:dyDescent="0.2">
      <c r="A23" t="s">
        <v>1170</v>
      </c>
      <c r="C23" t="s">
        <v>1252</v>
      </c>
    </row>
    <row r="24" spans="1:3" x14ac:dyDescent="0.2">
      <c r="A24" t="s">
        <v>1253</v>
      </c>
      <c r="C24" t="s">
        <v>1254</v>
      </c>
    </row>
    <row r="25" spans="1:3" x14ac:dyDescent="0.2">
      <c r="A25" t="s">
        <v>1172</v>
      </c>
      <c r="C25" t="s">
        <v>1255</v>
      </c>
    </row>
    <row r="26" spans="1:3" x14ac:dyDescent="0.2">
      <c r="A26" t="s">
        <v>1134</v>
      </c>
      <c r="C26" t="s">
        <v>1256</v>
      </c>
    </row>
    <row r="27" spans="1:3" x14ac:dyDescent="0.2">
      <c r="A27" t="s">
        <v>1076</v>
      </c>
      <c r="C27" t="s">
        <v>1257</v>
      </c>
    </row>
    <row r="28" spans="1:3" x14ac:dyDescent="0.2">
      <c r="A28" t="s">
        <v>1094</v>
      </c>
    </row>
    <row r="29" spans="1:3" x14ac:dyDescent="0.2">
      <c r="A29" t="s">
        <v>1096</v>
      </c>
    </row>
    <row r="30" spans="1:3" x14ac:dyDescent="0.2">
      <c r="A30" t="s">
        <v>1174</v>
      </c>
    </row>
    <row r="31" spans="1:3" x14ac:dyDescent="0.2">
      <c r="A31" t="s">
        <v>1136</v>
      </c>
    </row>
    <row r="32" spans="1:3" x14ac:dyDescent="0.2">
      <c r="A32" t="s">
        <v>1176</v>
      </c>
    </row>
    <row r="33" spans="1:1" x14ac:dyDescent="0.2">
      <c r="A33" t="s">
        <v>1100</v>
      </c>
    </row>
    <row r="34" spans="1:1" x14ac:dyDescent="0.2">
      <c r="A34" t="s">
        <v>1178</v>
      </c>
    </row>
    <row r="35" spans="1:1" x14ac:dyDescent="0.2">
      <c r="A35" t="s">
        <v>1198</v>
      </c>
    </row>
    <row r="36" spans="1:1" x14ac:dyDescent="0.2">
      <c r="A36" t="s">
        <v>1102</v>
      </c>
    </row>
    <row r="37" spans="1:1" x14ac:dyDescent="0.2">
      <c r="A37" t="s">
        <v>1180</v>
      </c>
    </row>
    <row r="38" spans="1:1" x14ac:dyDescent="0.2">
      <c r="A38" t="s">
        <v>1258</v>
      </c>
    </row>
    <row r="39" spans="1:1" x14ac:dyDescent="0.2">
      <c r="A39" t="s">
        <v>1182</v>
      </c>
    </row>
    <row r="40" spans="1:1" x14ac:dyDescent="0.2">
      <c r="A40" t="s">
        <v>1216</v>
      </c>
    </row>
    <row r="41" spans="1:1" x14ac:dyDescent="0.2">
      <c r="A41" t="s">
        <v>1078</v>
      </c>
    </row>
    <row r="42" spans="1:1" x14ac:dyDescent="0.2">
      <c r="A42" t="s">
        <v>1140</v>
      </c>
    </row>
    <row r="43" spans="1:1" x14ac:dyDescent="0.2">
      <c r="A43" t="s">
        <v>1259</v>
      </c>
    </row>
    <row r="44" spans="1:1" x14ac:dyDescent="0.2">
      <c r="A44" t="s">
        <v>1260</v>
      </c>
    </row>
    <row r="45" spans="1:1" x14ac:dyDescent="0.2">
      <c r="A45" t="s">
        <v>1261</v>
      </c>
    </row>
    <row r="46" spans="1:1" x14ac:dyDescent="0.2">
      <c r="A46" t="s">
        <v>1184</v>
      </c>
    </row>
    <row r="47" spans="1:1" x14ac:dyDescent="0.2">
      <c r="A47" t="s">
        <v>1104</v>
      </c>
    </row>
    <row r="48" spans="1:1" x14ac:dyDescent="0.2">
      <c r="A48" t="s">
        <v>1144</v>
      </c>
    </row>
    <row r="49" spans="1:1" x14ac:dyDescent="0.2">
      <c r="A49" t="s">
        <v>1142</v>
      </c>
    </row>
    <row r="50" spans="1:1" x14ac:dyDescent="0.2">
      <c r="A50" t="s">
        <v>1218</v>
      </c>
    </row>
    <row r="51" spans="1:1" x14ac:dyDescent="0.2">
      <c r="A51" t="s">
        <v>1186</v>
      </c>
    </row>
    <row r="52" spans="1:1" x14ac:dyDescent="0.2">
      <c r="A52" t="s">
        <v>1106</v>
      </c>
    </row>
    <row r="53" spans="1:1" x14ac:dyDescent="0.2">
      <c r="A53" t="s">
        <v>1262</v>
      </c>
    </row>
    <row r="54" spans="1:1" x14ac:dyDescent="0.2">
      <c r="A54" t="s">
        <v>1188</v>
      </c>
    </row>
    <row r="55" spans="1:1" x14ac:dyDescent="0.2">
      <c r="A55" t="s">
        <v>1263</v>
      </c>
    </row>
    <row r="56" spans="1:1" x14ac:dyDescent="0.2">
      <c r="A56" t="s">
        <v>1110</v>
      </c>
    </row>
    <row r="57" spans="1:1" x14ac:dyDescent="0.2">
      <c r="A57" t="s">
        <v>1264</v>
      </c>
    </row>
    <row r="58" spans="1:1" x14ac:dyDescent="0.2">
      <c r="A58" t="s">
        <v>1214</v>
      </c>
    </row>
    <row r="59" spans="1:1" x14ac:dyDescent="0.2">
      <c r="A59" t="s">
        <v>1265</v>
      </c>
    </row>
    <row r="60" spans="1:1" x14ac:dyDescent="0.2">
      <c r="A60" t="s">
        <v>1190</v>
      </c>
    </row>
    <row r="61" spans="1:1" x14ac:dyDescent="0.2">
      <c r="A61" t="s">
        <v>1266</v>
      </c>
    </row>
    <row r="62" spans="1:1" x14ac:dyDescent="0.2">
      <c r="A62" t="s">
        <v>1192</v>
      </c>
    </row>
    <row r="63" spans="1:1" x14ac:dyDescent="0.2">
      <c r="A63" t="s">
        <v>1267</v>
      </c>
    </row>
    <row r="64" spans="1:1" x14ac:dyDescent="0.2">
      <c r="A64" t="s">
        <v>1112</v>
      </c>
    </row>
    <row r="65" spans="1:1" x14ac:dyDescent="0.2">
      <c r="A65" t="s">
        <v>1194</v>
      </c>
    </row>
    <row r="66" spans="1:1" x14ac:dyDescent="0.2">
      <c r="A66" t="s">
        <v>1146</v>
      </c>
    </row>
    <row r="67" spans="1:1" x14ac:dyDescent="0.2">
      <c r="A67" t="s">
        <v>1268</v>
      </c>
    </row>
    <row r="68" spans="1:1" x14ac:dyDescent="0.2">
      <c r="A68" t="s">
        <v>1196</v>
      </c>
    </row>
    <row r="69" spans="1:1" x14ac:dyDescent="0.2">
      <c r="A69" t="s">
        <v>1269</v>
      </c>
    </row>
    <row r="70" spans="1:1" x14ac:dyDescent="0.2">
      <c r="A70" t="s">
        <v>1270</v>
      </c>
    </row>
    <row r="71" spans="1:1" x14ac:dyDescent="0.2">
      <c r="A71" t="s">
        <v>1072</v>
      </c>
    </row>
    <row r="72" spans="1:1" x14ac:dyDescent="0.2">
      <c r="A72" t="s">
        <v>1114</v>
      </c>
    </row>
    <row r="73" spans="1:1" x14ac:dyDescent="0.2">
      <c r="A73" t="s">
        <v>1271</v>
      </c>
    </row>
    <row r="74" spans="1:1" x14ac:dyDescent="0.2">
      <c r="A74" t="s">
        <v>1116</v>
      </c>
    </row>
    <row r="75" spans="1:1" x14ac:dyDescent="0.2">
      <c r="A75" t="s">
        <v>1118</v>
      </c>
    </row>
    <row r="76" spans="1:1" x14ac:dyDescent="0.2">
      <c r="A76" t="s">
        <v>1148</v>
      </c>
    </row>
    <row r="77" spans="1:1" x14ac:dyDescent="0.2">
      <c r="A77" t="s">
        <v>1150</v>
      </c>
    </row>
    <row r="78" spans="1:1" x14ac:dyDescent="0.2">
      <c r="A78" t="s">
        <v>1272</v>
      </c>
    </row>
    <row r="79" spans="1:1" x14ac:dyDescent="0.2">
      <c r="A79" t="s">
        <v>1273</v>
      </c>
    </row>
    <row r="80" spans="1:1" x14ac:dyDescent="0.2">
      <c r="A80" t="s">
        <v>1152</v>
      </c>
    </row>
    <row r="81" spans="1:1" x14ac:dyDescent="0.2">
      <c r="A81" t="s">
        <v>1154</v>
      </c>
    </row>
    <row r="82" spans="1:1" x14ac:dyDescent="0.2">
      <c r="A82" t="s">
        <v>1212</v>
      </c>
    </row>
    <row r="83" spans="1:1" x14ac:dyDescent="0.2">
      <c r="A83" t="s">
        <v>1274</v>
      </c>
    </row>
    <row r="84" spans="1:1" x14ac:dyDescent="0.2">
      <c r="A84" t="s">
        <v>1200</v>
      </c>
    </row>
    <row r="85" spans="1:1" x14ac:dyDescent="0.2">
      <c r="A85" t="s">
        <v>1074</v>
      </c>
    </row>
    <row r="86" spans="1:1" x14ac:dyDescent="0.2">
      <c r="A86" t="s">
        <v>1084</v>
      </c>
    </row>
    <row r="87" spans="1:1" x14ac:dyDescent="0.2">
      <c r="A87" t="s">
        <v>1202</v>
      </c>
    </row>
    <row r="88" spans="1:1" x14ac:dyDescent="0.2">
      <c r="A88" t="s">
        <v>1156</v>
      </c>
    </row>
    <row r="89" spans="1:1" x14ac:dyDescent="0.2">
      <c r="A89" t="s">
        <v>1108</v>
      </c>
    </row>
    <row r="90" spans="1:1" x14ac:dyDescent="0.2">
      <c r="A90" t="s">
        <v>1120</v>
      </c>
    </row>
    <row r="91" spans="1:1" x14ac:dyDescent="0.2">
      <c r="A91" t="s">
        <v>1158</v>
      </c>
    </row>
    <row r="92" spans="1:1" x14ac:dyDescent="0.2">
      <c r="A92" t="s">
        <v>1204</v>
      </c>
    </row>
    <row r="93" spans="1:1" x14ac:dyDescent="0.2">
      <c r="A93" t="s">
        <v>1275</v>
      </c>
    </row>
    <row r="94" spans="1:1" x14ac:dyDescent="0.2">
      <c r="A94" t="s">
        <v>1206</v>
      </c>
    </row>
    <row r="95" spans="1:1" x14ac:dyDescent="0.2">
      <c r="A95" t="s">
        <v>1122</v>
      </c>
    </row>
    <row r="96" spans="1:1" x14ac:dyDescent="0.2">
      <c r="A96" t="s">
        <v>1208</v>
      </c>
    </row>
    <row r="97" spans="1:1" x14ac:dyDescent="0.2">
      <c r="A97" t="s">
        <v>1066</v>
      </c>
    </row>
    <row r="98" spans="1:1" x14ac:dyDescent="0.2">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9" t="str">
        <f>Spolu!C3&amp;", "&amp;Spolu!C6</f>
        <v>SLOVENSKÁ JAZDECKÁ FEDERÁCIA, Olympijské námestie 14290/1, Bratislava, 831 04</v>
      </c>
      <c r="B1" s="369"/>
      <c r="C1" s="369"/>
      <c r="N1" s="137" t="str">
        <f>O1&amp;" - "&amp;P1</f>
        <v>a - príspevok uznaným športom</v>
      </c>
      <c r="O1" s="137" t="s">
        <v>338</v>
      </c>
      <c r="P1" s="137" t="s">
        <v>339</v>
      </c>
    </row>
    <row r="2" spans="1:16" x14ac:dyDescent="0.2">
      <c r="N2" s="137" t="str">
        <f t="shared" ref="N2:N18" si="0">O2&amp;" - "&amp;P2</f>
        <v>b - príspevok Slovenskému olympijskému a športovému výboru</v>
      </c>
      <c r="O2" s="137" t="s">
        <v>340</v>
      </c>
      <c r="P2" s="137" t="s">
        <v>341</v>
      </c>
    </row>
    <row r="3" spans="1:16" x14ac:dyDescent="0.2">
      <c r="E3" s="370" t="s">
        <v>1276</v>
      </c>
      <c r="F3" s="371"/>
      <c r="N3" s="137" t="str">
        <f t="shared" si="0"/>
        <v>c - príspevok Slovenskému paralympijskému výboru</v>
      </c>
      <c r="O3" s="137" t="s">
        <v>342</v>
      </c>
      <c r="P3" s="137" t="s">
        <v>343</v>
      </c>
    </row>
    <row r="4" spans="1:16" ht="45.75" customHeight="1" x14ac:dyDescent="0.2">
      <c r="E4" s="371"/>
      <c r="F4" s="371"/>
      <c r="N4" s="137" t="str">
        <f t="shared" si="0"/>
        <v>d - príspevok športovcom top tímu</v>
      </c>
      <c r="O4" s="137" t="s">
        <v>344</v>
      </c>
      <c r="P4" s="137" t="s">
        <v>345</v>
      </c>
    </row>
    <row r="5" spans="1:16" ht="30.75" customHeight="1" x14ac:dyDescent="0.2">
      <c r="C5" s="138" t="s">
        <v>1277</v>
      </c>
      <c r="N5" s="137" t="str">
        <f t="shared" si="0"/>
        <v>e - rozvoj športov, ktoré nie sú uznanými podľa zákona č. 440/2015 Z. z.</v>
      </c>
      <c r="O5" s="137" t="s">
        <v>346</v>
      </c>
      <c r="P5" s="137" t="s">
        <v>351</v>
      </c>
    </row>
    <row r="6" spans="1:16" ht="30" x14ac:dyDescent="0.2">
      <c r="C6" s="138" t="s">
        <v>1278</v>
      </c>
      <c r="E6" s="140" t="s">
        <v>1279</v>
      </c>
      <c r="F6" s="149"/>
      <c r="N6" s="137" t="str">
        <f t="shared" si="0"/>
        <v>f - organizovanie významných a tradičných športových podujatí na území SR v roku 2020</v>
      </c>
      <c r="O6" s="137" t="s">
        <v>348</v>
      </c>
      <c r="P6" s="137" t="s">
        <v>1280</v>
      </c>
    </row>
    <row r="7" spans="1:16" x14ac:dyDescent="0.2">
      <c r="C7" s="138" t="s">
        <v>1281</v>
      </c>
      <c r="E7" s="140" t="s">
        <v>1282</v>
      </c>
      <c r="F7" s="150"/>
      <c r="N7" s="137" t="str">
        <f t="shared" si="0"/>
        <v>g - projekty školského, univerzitného športu a športu pre všetkých</v>
      </c>
      <c r="O7" s="137" t="s">
        <v>350</v>
      </c>
      <c r="P7" s="137" t="s">
        <v>1283</v>
      </c>
    </row>
    <row r="8" spans="1:16" x14ac:dyDescent="0.2">
      <c r="C8" s="138" t="s">
        <v>1284</v>
      </c>
      <c r="E8" s="140" t="s">
        <v>1285</v>
      </c>
      <c r="F8" s="151"/>
      <c r="N8" s="137" t="str">
        <f t="shared" si="0"/>
        <v>h - podpora a rozvoj turistických a cykloturistických trás</v>
      </c>
      <c r="O8" s="137" t="s">
        <v>352</v>
      </c>
      <c r="P8" s="137" t="s">
        <v>353</v>
      </c>
    </row>
    <row r="9" spans="1:16" x14ac:dyDescent="0.2">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2">
      <c r="N10" s="137" t="str">
        <f t="shared" si="0"/>
        <v>j - projekty pre popularizáciu pohybových aktivít detí, mládeže a seniorov</v>
      </c>
      <c r="O10" s="137" t="s">
        <v>356</v>
      </c>
      <c r="P10" s="137" t="s">
        <v>1288</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2" t="s">
        <v>1289</v>
      </c>
      <c r="B12" s="372"/>
      <c r="C12" s="372"/>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1290</v>
      </c>
    </row>
    <row r="14" spans="1:16" ht="45" customHeight="1" x14ac:dyDescent="0.2">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1291</v>
      </c>
    </row>
    <row r="15" spans="1:16" ht="32.1" customHeight="1" thickBot="1" x14ac:dyDescent="0.25">
      <c r="A15" s="139" t="s">
        <v>1292</v>
      </c>
      <c r="B15" s="374" t="s">
        <v>1293</v>
      </c>
      <c r="C15" s="375"/>
      <c r="N15" s="137" t="str">
        <f t="shared" si="0"/>
        <v>o - účasť na významnej súťaži podľa § 3 písm. h) druhého až štvrtého bodu Zákona o športe vrátane prípravy na túto súťaž</v>
      </c>
      <c r="O15" s="137" t="s">
        <v>365</v>
      </c>
      <c r="P15" s="137" t="s">
        <v>1294</v>
      </c>
    </row>
    <row r="16" spans="1:16" x14ac:dyDescent="0.2">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2">
      <c r="A17" s="139" t="s">
        <v>1298</v>
      </c>
      <c r="B17" s="254" t="s">
        <v>1299</v>
      </c>
      <c r="C17" s="194"/>
      <c r="E17" s="147"/>
      <c r="F17" s="284"/>
      <c r="N17" s="137" t="str">
        <f t="shared" si="0"/>
        <v xml:space="preserve">q - </v>
      </c>
      <c r="O17" s="137" t="s">
        <v>367</v>
      </c>
    </row>
    <row r="18" spans="1:16" x14ac:dyDescent="0.2">
      <c r="B18" s="193" t="s">
        <v>1300</v>
      </c>
      <c r="C18" s="142" t="str">
        <f>Spolu!C4</f>
        <v>31787801</v>
      </c>
      <c r="E18" s="147" t="s">
        <v>1301</v>
      </c>
      <c r="F18" s="284">
        <v>421947749446</v>
      </c>
      <c r="N18" s="137" t="str">
        <f t="shared" si="0"/>
        <v xml:space="preserve">r - </v>
      </c>
      <c r="O18" s="137" t="s">
        <v>368</v>
      </c>
    </row>
    <row r="19" spans="1:16" x14ac:dyDescent="0.2">
      <c r="E19" s="147" t="s">
        <v>1302</v>
      </c>
      <c r="F19" s="284">
        <v>421947749756</v>
      </c>
    </row>
    <row r="20" spans="1:16" ht="15.75" thickBot="1" x14ac:dyDescent="0.25">
      <c r="A20" s="139" t="s">
        <v>396</v>
      </c>
      <c r="B20" s="143">
        <f>F6</f>
        <v>0</v>
      </c>
      <c r="E20" s="208"/>
      <c r="F20" s="285"/>
    </row>
    <row r="21" spans="1:16" ht="189" customHeight="1" x14ac:dyDescent="0.2">
      <c r="B21" s="211"/>
      <c r="C21" s="144"/>
    </row>
    <row r="22" spans="1:16" ht="39.75" customHeight="1" x14ac:dyDescent="0.2">
      <c r="B22" s="368" t="s">
        <v>1303</v>
      </c>
      <c r="C22" s="368"/>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1304</v>
      </c>
    </row>
    <row r="29" spans="1:16" x14ac:dyDescent="0.2">
      <c r="N29" s="137" t="s">
        <v>1305</v>
      </c>
    </row>
    <row r="30" spans="1:16" x14ac:dyDescent="0.2">
      <c r="N30" s="137" t="s">
        <v>1306</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9" t="str">
        <f>Spolu!C3&amp;", "&amp;Spolu!C6</f>
        <v>SLOVENSKÁ JAZDECKÁ FEDERÁCIA, Olympijské námestie 14290/1, Bratislava, 831 04</v>
      </c>
      <c r="B1" s="369"/>
      <c r="C1" s="369"/>
      <c r="N1" s="137" t="str">
        <f>O1&amp;" - "&amp;P1</f>
        <v>a - príspevok uznaným športom</v>
      </c>
      <c r="O1" s="137" t="s">
        <v>338</v>
      </c>
      <c r="P1" s="137" t="str">
        <f>Spolu!B17</f>
        <v>príspevok uznaným športom</v>
      </c>
    </row>
    <row r="2" spans="1:16" x14ac:dyDescent="0.2">
      <c r="N2" s="137" t="str">
        <f t="shared" ref="N2:N19" si="0">O2&amp;" - "&amp;P2</f>
        <v>b - príspevok Slovenskému olympijskému a športovému výboru</v>
      </c>
      <c r="O2" s="137" t="s">
        <v>340</v>
      </c>
      <c r="P2" s="137" t="str">
        <f>Spolu!B18</f>
        <v>príspevok Slovenskému olympijskému a športovému výboru</v>
      </c>
    </row>
    <row r="3" spans="1:16" x14ac:dyDescent="0.2">
      <c r="E3" s="370" t="s">
        <v>1276</v>
      </c>
      <c r="F3" s="371"/>
      <c r="N3" s="137" t="str">
        <f t="shared" si="0"/>
        <v>c - príspevok Slovenskému paralympijskému výboru</v>
      </c>
      <c r="O3" s="137" t="s">
        <v>342</v>
      </c>
      <c r="P3" s="137" t="str">
        <f>Spolu!B19</f>
        <v>príspevok Slovenskému paralympijskému výboru</v>
      </c>
    </row>
    <row r="4" spans="1:16" ht="45.75" customHeight="1" x14ac:dyDescent="0.2">
      <c r="E4" s="371"/>
      <c r="F4" s="371"/>
      <c r="N4" s="137" t="str">
        <f t="shared" si="0"/>
        <v>d - príspevok športovcom top tímu</v>
      </c>
      <c r="O4" s="137" t="s">
        <v>344</v>
      </c>
      <c r="P4" s="137" t="str">
        <f>Spolu!B20</f>
        <v>príspevok športovcom top tímu</v>
      </c>
    </row>
    <row r="5" spans="1:16" ht="30.75" customHeight="1" x14ac:dyDescent="0.2">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0" x14ac:dyDescent="0.2">
      <c r="C6" s="138" t="s">
        <v>1278</v>
      </c>
      <c r="E6" s="140" t="s">
        <v>1279</v>
      </c>
      <c r="F6" s="149"/>
      <c r="N6" s="137" t="str">
        <f t="shared" si="0"/>
        <v>f - plnenie úloh verejného záujmu v športe</v>
      </c>
      <c r="O6" s="137" t="s">
        <v>348</v>
      </c>
      <c r="P6" s="137" t="str">
        <f>Spolu!B22</f>
        <v>plnenie úloh verejného záujmu v športe</v>
      </c>
    </row>
    <row r="7" spans="1:16" x14ac:dyDescent="0.2">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x14ac:dyDescent="0.2">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2">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2">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2" t="s">
        <v>1308</v>
      </c>
      <c r="B12" s="372"/>
      <c r="C12" s="372"/>
      <c r="D12" s="138"/>
      <c r="E12" s="138"/>
      <c r="F12" s="195" t="s">
        <v>1309</v>
      </c>
      <c r="G12" s="138"/>
      <c r="N12" s="137" t="str">
        <f t="shared" si="0"/>
        <v>l - podpora zdravotne postihnutých športovcov</v>
      </c>
      <c r="O12" s="137" t="s">
        <v>360</v>
      </c>
      <c r="P12" s="137" t="str">
        <f>Spolu!B28</f>
        <v>podpora zdravotne postihnutých športovcov</v>
      </c>
    </row>
    <row r="13" spans="1:16" ht="55.35" customHeight="1" x14ac:dyDescent="0.2">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1400</v>
      </c>
      <c r="N13" s="137" t="str">
        <f t="shared" si="0"/>
        <v>m - organizácia tradičných športových podujatí</v>
      </c>
      <c r="O13" s="137" t="s">
        <v>362</v>
      </c>
      <c r="P13" s="137" t="str">
        <f>Spolu!B29</f>
        <v>organizácia tradičných športových podujatí</v>
      </c>
    </row>
    <row r="14" spans="1:16" ht="34.35" customHeight="1" x14ac:dyDescent="0.2">
      <c r="A14" s="139" t="s">
        <v>1292</v>
      </c>
      <c r="B14" s="374" t="s">
        <v>1310</v>
      </c>
      <c r="C14" s="375"/>
      <c r="F14" s="313"/>
      <c r="N14" s="137" t="str">
        <f t="shared" si="0"/>
        <v xml:space="preserve">n - </v>
      </c>
      <c r="O14" s="137" t="s">
        <v>364</v>
      </c>
    </row>
    <row r="15" spans="1:16" ht="34.35" customHeight="1" x14ac:dyDescent="0.2">
      <c r="A15" s="139" t="s">
        <v>1311</v>
      </c>
      <c r="B15" s="374"/>
      <c r="C15" s="375"/>
      <c r="F15" s="377"/>
      <c r="N15" s="137" t="str">
        <f t="shared" si="0"/>
        <v xml:space="preserve">o - </v>
      </c>
      <c r="O15" s="137" t="s">
        <v>365</v>
      </c>
    </row>
    <row r="16" spans="1:16" x14ac:dyDescent="0.2">
      <c r="A16" s="139" t="s">
        <v>1295</v>
      </c>
      <c r="B16" s="142">
        <f>F8</f>
        <v>0</v>
      </c>
      <c r="C16" s="137"/>
      <c r="F16" s="377"/>
      <c r="N16" s="137" t="str">
        <f t="shared" si="0"/>
        <v xml:space="preserve">p - </v>
      </c>
      <c r="O16" s="137" t="s">
        <v>366</v>
      </c>
    </row>
    <row r="17" spans="1:16" ht="32.1" customHeight="1" x14ac:dyDescent="0.2">
      <c r="A17" s="139" t="s">
        <v>1298</v>
      </c>
      <c r="B17" s="142">
        <f>F9</f>
        <v>0</v>
      </c>
      <c r="C17" s="137"/>
      <c r="F17" s="377"/>
      <c r="N17" s="137" t="str">
        <f t="shared" si="0"/>
        <v xml:space="preserve">q - </v>
      </c>
      <c r="O17" s="137" t="s">
        <v>367</v>
      </c>
    </row>
    <row r="18" spans="1:16" ht="15.75" thickBot="1" x14ac:dyDescent="0.25">
      <c r="B18" s="193" t="s">
        <v>1312</v>
      </c>
      <c r="C18" s="194">
        <v>31</v>
      </c>
      <c r="N18" s="137" t="str">
        <f t="shared" si="0"/>
        <v xml:space="preserve">r - </v>
      </c>
      <c r="O18" s="137" t="s">
        <v>368</v>
      </c>
    </row>
    <row r="19" spans="1:16" x14ac:dyDescent="0.2">
      <c r="B19" s="193" t="s">
        <v>1300</v>
      </c>
      <c r="C19" s="142" t="str">
        <f>Spolu!C4</f>
        <v>31787801</v>
      </c>
      <c r="F19" s="145" t="s">
        <v>1296</v>
      </c>
      <c r="G19" s="207"/>
      <c r="H19" s="146"/>
      <c r="N19" s="137" t="str">
        <f t="shared" si="0"/>
        <v xml:space="preserve"> - </v>
      </c>
    </row>
    <row r="20" spans="1:16" x14ac:dyDescent="0.2">
      <c r="A20" s="139" t="s">
        <v>396</v>
      </c>
      <c r="B20" s="143">
        <f>F6</f>
        <v>0</v>
      </c>
      <c r="C20" s="137"/>
      <c r="F20" s="147"/>
      <c r="G20" s="286"/>
      <c r="H20" s="148"/>
    </row>
    <row r="21" spans="1:16" x14ac:dyDescent="0.2">
      <c r="B21" s="137"/>
      <c r="C21" s="137"/>
      <c r="F21" s="147" t="s">
        <v>1301</v>
      </c>
      <c r="G21" s="286">
        <v>421947749446</v>
      </c>
      <c r="H21" s="148"/>
      <c r="N21" s="137" t="str">
        <f>O21&amp;" - "&amp;P21</f>
        <v>026 01 - Šport pre všetkých, školský a univerzitný šport</v>
      </c>
      <c r="O21" s="137" t="s">
        <v>317</v>
      </c>
      <c r="P21" s="137" t="s">
        <v>318</v>
      </c>
    </row>
    <row r="22" spans="1:16" x14ac:dyDescent="0.2">
      <c r="A22" s="137"/>
      <c r="B22" s="137"/>
      <c r="F22" s="147" t="s">
        <v>1302</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6" t="s">
        <v>1303</v>
      </c>
      <c r="C24" s="376"/>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1313</v>
      </c>
    </row>
    <row r="28" spans="1:16" x14ac:dyDescent="0.2">
      <c r="N28" s="137" t="s">
        <v>1314</v>
      </c>
    </row>
    <row r="29" spans="1:16" x14ac:dyDescent="0.2">
      <c r="N29" s="137" t="s">
        <v>1315</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1316</v>
      </c>
    </row>
    <row r="2" spans="1:2" ht="30" customHeight="1" x14ac:dyDescent="0.2">
      <c r="A2" s="378" t="s">
        <v>1317</v>
      </c>
      <c r="B2" s="378"/>
    </row>
    <row r="3" spans="1:2" x14ac:dyDescent="0.2">
      <c r="A3" s="61" t="s">
        <v>1318</v>
      </c>
      <c r="B3" s="61" t="s">
        <v>1319</v>
      </c>
    </row>
    <row r="4" spans="1:2" x14ac:dyDescent="0.2">
      <c r="A4" s="62" t="s">
        <v>1320</v>
      </c>
      <c r="B4" s="62" t="s">
        <v>1321</v>
      </c>
    </row>
    <row r="5" spans="1:2" x14ac:dyDescent="0.2">
      <c r="A5" s="62" t="s">
        <v>1322</v>
      </c>
      <c r="B5" s="62" t="s">
        <v>1323</v>
      </c>
    </row>
    <row r="6" spans="1:2" x14ac:dyDescent="0.2">
      <c r="A6" s="62" t="s">
        <v>1324</v>
      </c>
      <c r="B6" s="62" t="s">
        <v>1325</v>
      </c>
    </row>
    <row r="7" spans="1:2" x14ac:dyDescent="0.2">
      <c r="A7" s="62" t="s">
        <v>1326</v>
      </c>
      <c r="B7" s="62" t="s">
        <v>1327</v>
      </c>
    </row>
    <row r="8" spans="1:2" x14ac:dyDescent="0.2">
      <c r="A8" s="62" t="s">
        <v>1328</v>
      </c>
      <c r="B8" s="62" t="s">
        <v>1329</v>
      </c>
    </row>
    <row r="9" spans="1:2" x14ac:dyDescent="0.2">
      <c r="A9" s="62" t="s">
        <v>1330</v>
      </c>
      <c r="B9" s="62" t="s">
        <v>1331</v>
      </c>
    </row>
    <row r="10" spans="1:2" x14ac:dyDescent="0.2">
      <c r="A10" s="62" t="s">
        <v>1332</v>
      </c>
      <c r="B10" s="62" t="s">
        <v>1333</v>
      </c>
    </row>
    <row r="11" spans="1:2" x14ac:dyDescent="0.2">
      <c r="A11" s="62" t="s">
        <v>1334</v>
      </c>
      <c r="B11" s="62" t="s">
        <v>1335</v>
      </c>
    </row>
    <row r="12" spans="1:2" x14ac:dyDescent="0.2">
      <c r="A12" s="62" t="s">
        <v>1336</v>
      </c>
      <c r="B12" s="62" t="s">
        <v>1337</v>
      </c>
    </row>
    <row r="13" spans="1:2" x14ac:dyDescent="0.2">
      <c r="A13" s="62" t="s">
        <v>1338</v>
      </c>
      <c r="B13" s="62" t="s">
        <v>1339</v>
      </c>
    </row>
    <row r="14" spans="1:2" x14ac:dyDescent="0.2">
      <c r="A14" s="62" t="s">
        <v>1340</v>
      </c>
      <c r="B14" s="62" t="s">
        <v>1341</v>
      </c>
    </row>
    <row r="15" spans="1:2" x14ac:dyDescent="0.2">
      <c r="A15" s="62" t="s">
        <v>1342</v>
      </c>
      <c r="B15" s="62" t="s">
        <v>1343</v>
      </c>
    </row>
    <row r="16" spans="1:2" x14ac:dyDescent="0.2">
      <c r="A16" s="62" t="s">
        <v>1344</v>
      </c>
      <c r="B16" s="62" t="s">
        <v>1345</v>
      </c>
    </row>
    <row r="17" spans="1:2" x14ac:dyDescent="0.2">
      <c r="A17" s="62" t="s">
        <v>1346</v>
      </c>
      <c r="B17" s="62" t="s">
        <v>1347</v>
      </c>
    </row>
    <row r="18" spans="1:2" x14ac:dyDescent="0.2">
      <c r="A18" s="62" t="s">
        <v>1348</v>
      </c>
      <c r="B18" s="62" t="s">
        <v>1349</v>
      </c>
    </row>
    <row r="19" spans="1:2" x14ac:dyDescent="0.2">
      <c r="A19" s="62" t="s">
        <v>1350</v>
      </c>
      <c r="B19" s="62" t="s">
        <v>1351</v>
      </c>
    </row>
    <row r="20" spans="1:2" x14ac:dyDescent="0.2">
      <c r="A20" s="62" t="s">
        <v>1352</v>
      </c>
      <c r="B20" s="62" t="s">
        <v>1353</v>
      </c>
    </row>
    <row r="21" spans="1:2" x14ac:dyDescent="0.2">
      <c r="A21" s="62" t="s">
        <v>1354</v>
      </c>
      <c r="B21" s="62" t="s">
        <v>1355</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B3C1FF37-FAEA-430F-81A0-5BEA0F7AA300}">
  <ds:schemaRefs>
    <ds:schemaRef ds:uri="http://schemas.microsoft.com/office/2006/metadata/properties"/>
    <ds:schemaRef ds:uri="http://schemas.microsoft.com/office/infopath/2007/PartnerControls"/>
    <ds:schemaRef ds:uri="6bdf28ae-65c4-4f6e-bc50-9bbd2c60ae30"/>
    <ds:schemaRef ds:uri="1761cb37-c33f-42c7-9eeb-6f00cca254d3"/>
  </ds:schemaRefs>
</ds:datastoreItem>
</file>

<file path=customXml/itemProps4.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Sekretariát</cp:lastModifiedBy>
  <cp:revision/>
  <cp:lastPrinted>2025-01-23T13:30:36Z</cp:lastPrinted>
  <dcterms:created xsi:type="dcterms:W3CDTF">2017-02-20T06:20:12Z</dcterms:created>
  <dcterms:modified xsi:type="dcterms:W3CDTF">2025-08-26T08:53:00Z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