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Sekretariat\Desktop\MSSR\"/>
    </mc:Choice>
  </mc:AlternateContent>
  <xr:revisionPtr revIDLastSave="0" documentId="8_{1A2202F4-6416-440A-A4AE-A523AEC331DB}"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<sst xmlns="http://schemas.openxmlformats.org/spreadsheetml/2006/main" count="5111" uniqueCount="2403">
  <si>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</si>
  <si>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</si>
  <si>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</si>
  <si>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</si>
  <si>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</si>
  <si>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</si>
  <si>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</si>
  <si>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</si>
  <si>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</si>
  <si>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</si>
  <si>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</si>
  <si>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</si>
  <si>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</si>
  <si>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</si>
  <si>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</si>
  <si>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</si>
  <si>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</si>
  <si>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</si>
  <si>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</si>
  <si>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</si>
  <si>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</si>
  <si>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</si>
  <si>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</si>
  <si>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</si>
  <si>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</si>
  <si>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</si>
  <si>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</si>
  <si>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</si>
  <si>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</si>
  <si>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</si>
  <si>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</si>
  <si>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</si>
  <si>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</si>
  <si>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</si>
  <si>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</si>
  <si>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</si>
  <si>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</si>
  <si>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</si>
  <si>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</si>
  <si>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</si>
  <si>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</si>
  <si>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</si>
  <si>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</si>
  <si>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</si>
  <si>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</si>
  <si>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</si>
  <si>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</si>
  <si>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</si>
  <si>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</si>
  <si>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</si>
  <si>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</si>
  <si>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</si>
  <si>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</si>
  <si>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</si>
  <si>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</si>
  <si>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</si>
  <si>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</si>
  <si>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</si>
  <si>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</si>
  <si>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</si>
  <si>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</si>
  <si>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</si>
  <si>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</si>
  <si>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</si>
  <si>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</si>
  <si>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</si>
  <si>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</si>
  <si>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</si>
  <si>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</si>
  <si>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</si>
  <si>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</si>
  <si>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</si>
  <si>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</si>
  <si>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</si>
  <si>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</si>
  <si>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</si>
  <si>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</si>
  <si>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</si>
  <si>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</si>
  <si>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</si>
  <si>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</si>
  <si>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</si>
  <si>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</si>
  <si>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</si>
  <si>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</si>
  <si>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</si>
  <si>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</si>
  <si>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</si>
  <si>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</si>
  <si>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</si>
  <si>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</si>
  <si>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</si>
  <si>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</si>
  <si>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</si>
  <si>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</si>
  <si>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</si>
  <si>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</si>
  <si>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</si>
  <si>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</si>
  <si>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</si>
  <si>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</si>
  <si>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</si>
  <si>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</si>
  <si>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</si>
  <si>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</si>
  <si>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</si>
  <si>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</si>
  <si>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</si>
  <si>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</si>
  <si>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</si>
  <si>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</si>
  <si>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</si>
  <si>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</si>
  <si>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</si>
  <si>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</si>
  <si>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</si>
  <si>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</si>
  <si>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</si>
  <si>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</si>
  <si>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</si>
  <si>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</si>
  <si>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</si>
  <si>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</si>
  <si>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</si>
  <si>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</si>
  <si>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</si>
  <si>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</si>
  <si>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</si>
  <si>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</si>
  <si>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</si>
  <si>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</si>
  <si>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</si>
  <si>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</si>
  <si>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</si>
  <si>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</si>
  <si>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</si>
  <si>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</si>
  <si>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</si>
  <si>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</si>
  <si>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</si>
  <si>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</si>
  <si>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</si>
  <si>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</si>
  <si>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</si>
  <si>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</si>
  <si>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</si>
  <si>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</si>
  <si>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</si>
  <si>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</si>
  <si>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</si>
  <si>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</si>
  <si>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</si>
  <si>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</si>
  <si>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</si>
  <si>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</si>
  <si>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</si>
  <si>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</si>
  <si>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</si>
  <si>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</si>
  <si>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</si>
  <si>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</si>
  <si>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</si>
  <si>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</si>
  <si>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</si>
  <si>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</si>
  <si>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</si>
  <si>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</si>
  <si>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</si>
  <si>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</si>
  <si>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</si>
  <si>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</si>
  <si>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</si>
  <si>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</si>
  <si>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</si>
  <si>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</si>
  <si>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</si>
  <si>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</si>
  <si>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</si>
  <si>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</si>
  <si>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</si>
  <si>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</si>
  <si>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</si>
  <si>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</si>
  <si>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</si>
  <si>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</si>
  <si>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</si>
  <si>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</si>
  <si>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</si>
  <si>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</si>
  <si>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</si>
  <si>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</si>
  <si>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</si>
  <si>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</si>
  <si>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</si>
  <si>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</si>
  <si>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</si>
  <si>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</si>
  <si>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</si>
  <si>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</si>
  <si>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</si>
  <si>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</si>
  <si>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</si>
  <si>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</si>
  <si>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</si>
  <si>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</si>
  <si>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</si>
  <si>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</si>
  <si>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</si>
  <si>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</si>
  <si>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</si>
  <si>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</si>
  <si>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</si>
  <si>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</si>
  <si>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</si>
  <si>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</si>
  <si>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</si>
  <si>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</si>
  <si>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</si>
  <si>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</si>
  <si>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</si>
  <si>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</si>
  <si>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</si>
  <si>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</si>
  <si>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</si>
  <si>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</si>
  <si>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</si>
  <si>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</si>
  <si>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</si>
  <si>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</si>
  <si>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</si>
  <si>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</si>
  <si>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</si>
  <si>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</si>
  <si>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</si>
  <si>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</si>
  <si>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</si>
  <si>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</si>
  <si>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</si>
  <si>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</si>
  <si>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</si>
  <si>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</si>
  <si>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</si>
  <si>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</si>
  <si>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</si>
  <si>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</si>
  <si>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</si>
  <si>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</si>
  <si>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</si>
  <si>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</si>
  <si>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</si>
  <si>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</si>
  <si>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</si>
  <si>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</si>
  <si>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</si>
  <si>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</si>
  <si>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</si>
  <si>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</si>
  <si>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</si>
  <si>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</si>
  <si>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</si>
  <si>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</si>
  <si>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</si>
  <si>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</si>
  <si>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</si>
  <si>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</si>
  <si>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</si>
  <si>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</si>
  <si>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</si>
  <si>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</si>
  <si>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</si>
  <si>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</si>
  <si>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</si>
  <si>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</si>
  <si>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</si>
  <si>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</si>
  <si>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</si>
  <si>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</si>
  <si>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</si>
  <si>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</si>
  <si>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</si>
  <si>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</si>
  <si>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</si>
  <si>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</si>
  <si>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</si>
  <si>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</si>
  <si>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</si>
  <si>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</si>
  <si>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</si>
  <si>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</si>
  <si>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</si>
  <si>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</si>
  <si>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</si>
  <si>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</si>
  <si>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</si>
  <si>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</si>
  <si>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</si>
  <si>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</si>
  <si>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</si>
  <si>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</si>
  <si>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</si>
  <si>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</si>
  <si>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</si>
  <si>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</si>
  <si>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</si>
  <si>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</si>
  <si>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</si>
  <si>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</si>
  <si>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</si>
  <si>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</si>
  <si>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</si>
  <si>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</si>
  <si>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</si>
  <si>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</si>
  <si>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</si>
  <si>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</si>
  <si>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</si>
  <si>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</si>
  <si>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</si>
  <si>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</si>
  <si>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</si>
  <si>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</si>
  <si>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</si>
  <si>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</si>
  <si>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</si>
  <si>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</si>
  <si>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</si>
  <si>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</si>
  <si>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</si>
  <si>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</si>
  <si>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</si>
  <si>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</si>
  <si>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</si>
  <si>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</si>
  <si>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</si>
  <si>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</si>
  <si>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</si>
  <si>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</si>
  <si>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</si>
  <si>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</si>
  <si>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</si>
  <si>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</si>
  <si>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</si>
  <si>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</si>
  <si>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</si>
  <si>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</si>
  <si>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</si>
  <si>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</si>
  <si>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</si>
  <si>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</si>
  <si>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</si>
  <si>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</si>
  <si>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</si>
  <si>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</si>
  <si>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</si>
  <si>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</si>
  <si>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</si>
  <si>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</si>
  <si>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</si>
  <si>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</si>
  <si>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</si>
  <si>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</si>
  <si>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</si>
  <si>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</si>
  <si>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</si>
  <si>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</si>
  <si>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</si>
  <si>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</si>
  <si>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</si>
  <si>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</si>
  <si>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</si>
  <si>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</si>
  <si>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</si>
  <si>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</si>
  <si>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</si>
  <si>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</si>
  <si>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</si>
  <si>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</si>
  <si>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</si>
  <si>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</si>
  <si>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</si>
  <si>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</si>
  <si>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</si>
  <si>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</si>
  <si>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</si>
  <si>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</si>
  <si>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</si>
  <si>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</si>
  <si>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</si>
  <si>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</si>
  <si>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</si>
  <si>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</si>
  <si>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</si>
  <si>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</si>
  <si>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</si>
  <si>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</si>
  <si>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</si>
  <si>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</si>
  <si>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</si>
  <si>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</si>
  <si>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</si>
  <si>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</si>
  <si>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</si>
  <si>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</si>
  <si>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</si>
  <si>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</si>
  <si>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</si>
  <si>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</si>
  <si>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</si>
  <si>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</si>
  <si>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</si>
  <si>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</si>
  <si>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</si>
  <si>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</si>
  <si>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</si>
  <si>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</si>
  <si>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</si>
  <si>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</si>
  <si>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</si>
  <si>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</si>
  <si>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</si>
  <si>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</si>
  <si>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</si>
  <si>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</si>
  <si>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</si>
  <si>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</si>
  <si>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</si>
  <si>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</si>
  <si>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</si>
  <si>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</si>
  <si>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</si>
  <si>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</si>
  <si>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</si>
  <si>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</si>
  <si>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</si>
  <si>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</si>
  <si>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</si>
  <si>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</si>
  <si>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</si>
  <si>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</si>
  <si>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</si>
  <si>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</si>
  <si>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</si>
  <si>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</si>
  <si>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</si>
  <si>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</si>
  <si>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</si>
  <si>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</si>
  <si>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</si>
  <si>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</si>
  <si>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</si>
  <si>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</si>
  <si>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</si>
  <si>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</si>
  <si>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</si>
  <si>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</si>
  <si>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</si>
  <si>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</si>
  <si>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</si>
  <si>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</si>
  <si>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</si>
  <si>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</si>
  <si>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</si>
  <si>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</si>
  <si>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</si>
  <si>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</si>
  <si>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</si>
  <si>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</si>
  <si>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</si>
  <si>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</si>
  <si>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</si>
  <si>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</si>
  <si>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</si>
  <si>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</si>
  <si>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</si>
  <si>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</si>
  <si>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</si>
  <si>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</si>
  <si>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</si>
  <si>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</si>
  <si>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</si>
  <si>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</si>
  <si>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</si>
  <si>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</si>
  <si>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</si>
  <si>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</si>
  <si>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</si>
  <si>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</si>
  <si>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</si>
  <si>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</si>
  <si>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</si>
  <si>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</si>
  <si>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</si>
  <si>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</si>
  <si>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</si>
  <si>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</si>
  <si>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</si>
  <si>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</si>
  <si>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</si>
  <si>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</si>
  <si>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</si>
  <si>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</si>
  <si>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</si>
  <si>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</si>
  <si>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</si>
  <si>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</si>
  <si>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</si>
  <si>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</si>
  <si>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</si>
  <si>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</si>
  <si>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</si>
  <si>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</si>
  <si>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</si>
  <si>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</si>
  <si>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</si>
  <si>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</si>
  <si>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</si>
  <si>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</si>
  <si>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</si>
  <si>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</si>
  <si>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</si>
  <si>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</si>
  <si>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</si>
  <si>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</si>
  <si>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</si>
  <si>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</si>
  <si>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</si>
  <si>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</si>
  <si>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</si>
  <si>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</si>
  <si>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</si>
  <si>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</si>
  <si>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</si>
  <si>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</si>
  <si>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</si>
  <si>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</si>
  <si>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</si>
  <si>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</si>
  <si>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</si>
  <si>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</si>
  <si>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</si>
  <si>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</si>
  <si>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</si>
  <si>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</si>
  <si>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</si>
  <si>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</si>
  <si>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</si>
  <si>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</si>
  <si>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</si>
  <si>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</si>
  <si>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</si>
  <si>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</si>
  <si>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</si>
  <si>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</si>
  <si>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</si>
  <si>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</si>
  <si>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</si>
  <si>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</si>
  <si>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</si>
  <si>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</si>
  <si>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</si>
  <si>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</si>
  <si>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</si>
  <si>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</si>
  <si>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</si>
  <si>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</si>
  <si>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</si>
  <si>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</si>
  <si>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</si>
  <si>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</si>
  <si>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</si>
  <si>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</si>
  <si>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</si>
  <si>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</si>
  <si>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</si>
  <si>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</si>
  <si>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</si>
  <si>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</si>
  <si>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</si>
  <si>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</si>
  <si>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</si>
  <si>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</si>
  <si>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</si>
  <si>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</si>
  <si>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</si>
  <si>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</si>
  <si>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</si>
  <si>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</si>
  <si>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</si>
  <si>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</si>
  <si>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</si>
  <si>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</si>
  <si>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</si>
  <si>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</si>
  <si>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</si>
  <si>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</si>
  <si>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</si>
  <si>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</si>
  <si>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</si>
  <si>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</si>
  <si>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</si>
  <si>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</si>
  <si>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</si>
  <si>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</si>
  <si>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</si>
  <si>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</si>
  <si>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</si>
  <si>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</si>
  <si>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</si>
  <si>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</si>
  <si>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</si>
  <si>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</si>
  <si>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</si>
  <si>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</si>
  <si>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</si>
  <si>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</si>
  <si>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</si>
  <si>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</si>
  <si>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</si>
  <si>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</si>
  <si>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</si>
  <si>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</si>
  <si>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</si>
  <si>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</si>
  <si>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</si>
  <si>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</si>
  <si>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</si>
  <si>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</si>
  <si>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</si>
  <si>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</si>
  <si>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</si>
  <si>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</si>
  <si>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</si>
  <si>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</si>
  <si>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</si>
  <si>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</si>
  <si>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</si>
  <si>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</si>
  <si>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</si>
  <si>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</si>
  <si>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</si>
  <si>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</si>
  <si>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</si>
  <si>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</si>
  <si>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</si>
  <si>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</si>
  <si>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</si>
  <si>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</si>
  <si>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</si>
  <si>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</si>
  <si>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</si>
  <si>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</si>
  <si>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</si>
  <si>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</si>
  <si>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</si>
  <si>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</si>
  <si>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</si>
  <si>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</si>
  <si>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</si>
  <si>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</si>
  <si>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</si>
  <si>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</si>
  <si>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</si>
  <si>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</si>
  <si>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</si>
  <si>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</si>
  <si>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</si>
  <si>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</si>
  <si>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</si>
  <si>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</si>
  <si>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</si>
  <si>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</si>
  <si>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</si>
  <si>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</si>
  <si>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</si>
  <si>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</si>
  <si>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</si>
  <si>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</si>
  <si>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</si>
  <si>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</si>
  <si>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</si>
  <si>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</si>
  <si>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</si>
  <si>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</si>
  <si>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</si>
  <si>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</si>
  <si>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</si>
  <si>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</si>
  <si>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</si>
  <si>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</si>
  <si>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</si>
  <si>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</si>
  <si>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</si>
  <si>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</si>
  <si>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</si>
  <si>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</si>
  <si>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</si>
  <si>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</si>
  <si>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</si>
  <si>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</si>
  <si>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</si>
  <si>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</si>
  <si>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</si>
  <si>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</si>
  <si>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</si>
  <si>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</si>
  <si>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</si>
  <si>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</si>
  <si>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</si>
  <si>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</si>
  <si>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</si>
  <si>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</si>
  <si>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</si>
  <si>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</si>
  <si>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</si>
  <si>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</si>
  <si>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</si>
  <si>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</si>
  <si>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</si>
  <si>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</si>
  <si>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</si>
  <si>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</si>
  <si>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</si>
  <si>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</si>
  <si>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</si>
  <si>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</si>
  <si>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</si>
  <si>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</si>
  <si>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</si>
  <si>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</si>
  <si>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</si>
  <si>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</si>
  <si>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</si>
  <si>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</si>
  <si>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</si>
  <si>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</si>
  <si>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</si>
  <si>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</si>
  <si>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</si>
  <si>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</si>
  <si>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</si>
  <si>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</si>
  <si>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</si>
  <si>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</si>
  <si>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</si>
  <si>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</si>
  <si>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</si>
  <si>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</si>
  <si>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</si>
  <si>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</si>
  <si>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</si>
  <si>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</si>
  <si>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</si>
  <si>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</si>
  <si>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</si>
  <si>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</si>
  <si>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</si>
  <si>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</si>
  <si>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</si>
  <si>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</si>
  <si>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</si>
  <si>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</si>
  <si>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</si>
  <si>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</si>
  <si>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</si>
  <si>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</si>
  <si>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</si>
  <si>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</si>
  <si>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</si>
  <si>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</si>
  <si>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</si>
  <si>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</si>
  <si>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</si>
  <si>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</si>
  <si>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</si>
  <si>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</si>
  <si>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</si>
  <si>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</si>
  <si>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</si>
  <si>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</si>
  <si>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</si>
  <si>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</si>
  <si>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</si>
  <si>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</si>
  <si>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</si>
  <si>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</si>
  <si>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</si>
  <si>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</si>
  <si>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</si>
  <si>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</si>
  <si>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</si>
  <si>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</si>
  <si>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</si>
  <si>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</si>
  <si>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</si>
  <si>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</si>
  <si>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</si>
  <si>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</si>
  <si>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</si>
  <si>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</si>
  <si>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</si>
  <si>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</si>
  <si>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</si>
  <si>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</si>
  <si>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</si>
  <si>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</si>
  <si>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</si>
  <si>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</si>
  <si>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</si>
  <si>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</si>
  <si>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</si>
  <si>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</si>
  <si>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</si>
  <si>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</si>
  <si>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</si>
  <si>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</si>
  <si>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</si>
  <si>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</si>
  <si>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</si>
  <si>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</si>
  <si>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</si>
  <si>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</si>
  <si>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</si>
  <si>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</si>
  <si>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</si>
  <si>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</si>
  <si>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</si>
  <si>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</si>
  <si>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</si>
  <si>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</si>
  <si>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</si>
  <si>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</si>
  <si>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</si>
  <si>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</si>
  <si>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</si>
  <si>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</si>
  <si>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</si>
  <si>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</si>
  <si>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</si>
  <si>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</si>
  <si>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</si>
  <si>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</si>
  <si>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</si>
  <si>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</si>
  <si>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</si>
  <si>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</si>
  <si>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</si>
  <si>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</si>
  <si>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</si>
  <si>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</si>
  <si>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</si>
  <si>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</si>
  <si>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</si>
  <si>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</si>
  <si>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</si>
  <si>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</si>
  <si>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</si>
  <si>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</si>
  <si>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</si>
  <si>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</si>
  <si>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</si>
  <si>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</si>
  <si>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</si>
  <si>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</si>
  <si>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</si>
  <si>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</si>
  <si>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</si>
  <si>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</si>
  <si>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</si>
  <si>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</si>
  <si>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</si>
  <si>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</si>
  <si>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</si>
  <si>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</si>
  <si>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</si>
  <si>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</si>
  <si>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</si>
  <si>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</si>
  <si>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</si>
  <si>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</si>
  <si>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</si>
  <si>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</si>
  <si>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</si>
  <si>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</si>
  <si>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</si>
  <si>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</si>
  <si>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</si>
  <si>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</si>
  <si>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</si>
  <si>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</si>
  <si>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</si>
  <si>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</si>
  <si>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</si>
  <si>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</si>
  <si>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</si>
  <si>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</si>
  <si>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</si>
  <si>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</si>
  <si>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</si>
  <si>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</si>
  <si>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</si>
  <si>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</si>
  <si>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</si>
  <si>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</si>
  <si>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</si>
  <si>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</si>
  <si>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</si>
  <si>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</si>
  <si>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</si>
  <si>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</si>
  <si>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</si>
  <si>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</si>
  <si>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</si>
  <si>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</si>
  <si>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</si>
  <si>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</si>
  <si>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</si>
  <si>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</si>
  <si>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</si>
  <si>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</si>
  <si>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</si>
  <si>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</si>
  <si>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</si>
  <si>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</si>
  <si>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</si>
  <si>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</si>
  <si>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</si>
  <si>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</si>
  <si>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</si>
  <si>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</si>
  <si>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</si>
  <si>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</si>
  <si>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</si>
  <si>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</si>
  <si>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</si>
  <si>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</si>
  <si>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</si>
  <si>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</si>
  <si>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</si>
  <si>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</si>
  <si>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</si>
  <si>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</si>
  <si>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</si>
  <si>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</si>
  <si>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</si>
  <si>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</si>
  <si>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</si>
  <si>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</si>
  <si>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</si>
  <si>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</si>
  <si>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</si>
  <si>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</si>
  <si>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</si>
  <si>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</si>
  <si>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</si>
  <si>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</si>
  <si>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</si>
  <si>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</si>
  <si>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</si>
  <si>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</si>
  <si>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</si>
  <si>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</si>
  <si>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</si>
  <si>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</si>
  <si>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</si>
  <si>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</si>
  <si>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</si>
  <si>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</si>
  <si>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</si>
  <si>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</si>
  <si>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</si>
  <si>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</si>
  <si>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</si>
  <si>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</si>
  <si>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</si>
  <si>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</si>
  <si>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</si>
  <si>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</si>
  <si>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</si>
  <si>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</si>
  <si>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</si>
  <si>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</si>
  <si>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</si>
  <si>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</si>
  <si>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</si>
  <si>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</si>
  <si>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</si>
  <si>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</si>
  <si>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</si>
  <si>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</si>
  <si>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</si>
  <si>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</si>
  <si>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</si>
  <si>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</si>
  <si>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</si>
  <si>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</si>
  <si>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</si>
  <si>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</si>
  <si>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</si>
  <si>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</si>
  <si>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</si>
  <si>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</si>
  <si>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</si>
  <si>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</si>
  <si>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</si>
  <si>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</si>
  <si>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</si>
  <si>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</si>
  <si>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</si>
  <si>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</si>
  <si>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</si>
  <si>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</si>
  <si>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</si>
  <si>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</si>
  <si>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</si>
  <si>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</si>
  <si>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</si>
  <si>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</si>
  <si>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</si>
  <si>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</si>
  <si>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</si>
  <si>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</si>
  <si>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</si>
  <si>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</si>
  <si>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</si>
  <si>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</si>
  <si>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</si>
  <si>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</si>
  <si>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</si>
  <si>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</si>
  <si>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</si>
  <si>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</si>
  <si>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</si>
  <si>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</si>
  <si>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</si>
  <si>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</si>
  <si>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</si>
  <si>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</si>
  <si>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</si>
  <si>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</si>
  <si>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</si>
  <si>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</si>
  <si>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</si>
  <si>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</si>
  <si>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</si>
  <si>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</si>
  <si>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</si>
  <si>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</si>
  <si>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</si>
  <si>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</si>
  <si>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</si>
  <si>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</si>
  <si>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</si>
  <si>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</si>
  <si>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</si>
  <si>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</si>
  <si>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</si>
  <si>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</si>
  <si>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</si>
  <si>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</si>
  <si>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</si>
  <si>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</si>
  <si>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</si>
  <si>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</si>
  <si>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</si>
  <si>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</si>
  <si>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</si>
  <si>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</si>
  <si>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</si>
  <si>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</si>
  <si>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</si>
  <si>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</si>
  <si>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</si>
  <si>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</si>
  <si>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</si>
  <si>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</si>
  <si>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</si>
  <si>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</si>
  <si>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</si>
  <si>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</si>
  <si>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</si>
  <si>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</si>
  <si>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</si>
  <si>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</si>
  <si>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</si>
  <si>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</si>
  <si>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</si>
  <si>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</si>
  <si>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</si>
  <si>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</si>
  <si>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</si>
  <si>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</si>
  <si>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</si>
  <si>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</si>
  <si>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</si>
  <si>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</si>
  <si>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</si>
  <si>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</si>
  <si>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</si>
  <si>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</si>
  <si>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</si>
  <si>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</si>
  <si>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</si>
  <si>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</si>
  <si>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</si>
  <si>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</si>
  <si>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</si>
  <si>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</si>
  <si>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</si>
  <si>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</si>
  <si>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</si>
  <si>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</si>
  <si>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</si>
  <si>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</si>
  <si>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</si>
  <si>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</si>
  <si>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</si>
  <si>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</si>
  <si>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</si>
  <si>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</si>
  <si>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</si>
  <si>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</si>
  <si>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</si>
  <si>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</si>
  <si>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</si>
  <si>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</si>
  <si>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</si>
  <si>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</si>
  <si>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</si>
  <si>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</si>
  <si>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</si>
  <si>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</si>
  <si>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</si>
  <si>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</si>
  <si>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</si>
  <si>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</si>
  <si>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</si>
  <si>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</si>
  <si>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</si>
  <si>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</si>
  <si>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</si>
  <si>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</si>
  <si>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</si>
  <si>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</si>
  <si>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</si>
  <si>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</si>
  <si>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</si>
  <si>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</si>
  <si>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</si>
  <si>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</si>
  <si>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</si>
  <si>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</si>
  <si>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</si>
  <si>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</si>
  <si>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</si>
  <si>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</si>
  <si>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</si>
  <si>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</si>
  <si>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</si>
  <si>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</si>
  <si>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</si>
  <si>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</si>
  <si>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</si>
  <si>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</si>
  <si>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</si>
  <si>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</si>
  <si>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</si>
  <si>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</si>
  <si>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</si>
  <si>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</si>
  <si>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</si>
  <si>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</si>
  <si>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</si>
  <si>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</si>
  <si>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</si>
  <si>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</si>
  <si>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</si>
  <si>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</si>
  <si>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</si>
  <si>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</si>
  <si>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</si>
  <si>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</si>
  <si>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</si>
  <si>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</si>
  <si>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</si>
  <si>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</si>
  <si>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</si>
  <si>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</si>
  <si>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</si>
  <si>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</si>
  <si>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</si>
  <si>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</si>
  <si>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</si>
  <si>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</si>
  <si>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</si>
  <si>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</si>
  <si>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</si>
  <si>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</si>
  <si>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</si>
  <si>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</si>
  <si>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</si>
  <si>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</si>
  <si>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</si>
  <si>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</si>
  <si>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</si>
  <si>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</si>
  <si>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</si>
  <si>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</si>
  <si>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</si>
  <si>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</si>
  <si>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</si>
  <si>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</si>
  <si>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</si>
  <si>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</si>
  <si>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</si>
  <si>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</si>
  <si>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</si>
  <si>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</si>
  <si>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</si>
  <si>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</si>
  <si>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</si>
  <si>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</si>
  <si>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</si>
  <si>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</si>
  <si>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</si>
  <si>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</si>
  <si>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</si>
  <si>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</si>
  <si>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</si>
  <si>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</si>
  <si>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</si>
  <si>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</si>
  <si>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</si>
  <si>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</si>
  <si>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</si>
  <si>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</si>
  <si>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</si>
  <si>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</si>
  <si>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</si>
  <si>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</si>
  <si>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</si>
  <si>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</si>
  <si>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</si>
  <si>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</si>
  <si>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</si>
  <si>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</si>
  <si>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</si>
  <si>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</si>
  <si>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</si>
  <si>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</si>
  <si>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</si>
  <si>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</si>
  <si>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</si>
  <si>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</si>
  <si>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</si>
  <si>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</si>
  <si>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</si>
  <si>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</si>
  <si>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</si>
  <si>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</si>
  <si>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</si>
  <si>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</si>
  <si>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</si>
  <si>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</si>
  <si>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</si>
  <si>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</si>
  <si>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</si>
  <si>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</si>
  <si>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</si>
  <si>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</si>
  <si>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</si>
  <si>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</si>
  <si>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</si>
  <si>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</si>
  <si>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</si>
  <si>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</si>
  <si>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</si>
  <si>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</si>
  <si>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</si>
  <si>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</si>
  <si>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</si>
  <si>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</si>
  <si>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</si>
  <si>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</si>
  <si>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</si>
  <si>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</si>
  <si>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</si>
  <si>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</si>
  <si>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</si>
  <si>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</si>
  <si>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</si>
  <si>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</si>
  <si>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</si>
  <si>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</si>
  <si>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</si>
  <si>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</si>
  <si>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</si>
  <si>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</si>
  <si>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</si>
  <si>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</si>
  <si>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</si>
  <si>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</si>
  <si>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</si>
  <si>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</si>
  <si>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</si>
  <si>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</si>
  <si>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</si>
  <si>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</si>
  <si>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</si>
  <si>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</si>
  <si>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</si>
  <si>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</si>
  <si>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</si>
  <si>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</si>
  <si>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</si>
  <si>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</si>
  <si>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</si>
  <si>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</si>
  <si>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</si>
  <si>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</si>
  <si>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</si>
  <si>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</si>
  <si>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</si>
  <si>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</si>
  <si>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</si>
  <si>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</si>
  <si>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</si>
  <si>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</si>
  <si>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</si>
  <si>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</si>
  <si>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</si>
  <si>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</si>
  <si>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</si>
  <si>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</si>
  <si>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</si>
  <si>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</si>
  <si>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</si>
  <si>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</si>
  <si>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</si>
  <si>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</si>
  <si>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</si>
  <si>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</si>
  <si>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</si>
  <si>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</si>
  <si>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</si>
  <si>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</si>
  <si>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</si>
  <si>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</si>
  <si>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</si>
  <si>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</si>
  <si>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</si>
  <si>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</si>
  <si>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</si>
  <si>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</si>
  <si>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</si>
  <si>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</si>
  <si>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</si>
  <si>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</si>
  <si>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</si>
  <si>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</si>
  <si>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</si>
  <si>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</si>
  <si>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</si>
  <si>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</si>
  <si>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</si>
  <si>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</si>
  <si>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</si>
  <si>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</si>
  <si>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</si>
  <si>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</si>
  <si>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</si>
  <si>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</si>
  <si>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</si>
  <si>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</si>
  <si>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</si>
  <si>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</si>
  <si>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</si>
  <si>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</si>
  <si>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</si>
  <si>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</si>
  <si>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</si>
  <si>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</si>
  <si>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</si>
  <si>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</si>
  <si>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</si>
  <si>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</si>
  <si>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</si>
  <si>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</si>
  <si>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</si>
  <si>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</si>
  <si>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</si>
  <si>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</si>
  <si>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</si>
  <si>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</si>
  <si>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</si>
  <si>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</si>
  <si>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</si>
  <si>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</si>
  <si>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</si>
  <si>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</si>
  <si>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</si>
  <si>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</si>
  <si>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</si>
  <si>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</si>
  <si>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</si>
  <si>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</si>
  <si>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</si>
  <si>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</si>
  <si>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</si>
  <si>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</si>
  <si>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</si>
  <si>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</si>
  <si>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</si>
  <si>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</si>
  <si>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</si>
  <si>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</si>
  <si>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</si>
  <si>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</si>
  <si>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</si>
  <si>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</si>
  <si>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</si>
  <si>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</si>
  <si>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</si>
  <si>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</si>
  <si>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</si>
  <si>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</si>
  <si>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</si>
  <si>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</si>
  <si>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</si>
  <si>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</si>
  <si>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</si>
  <si>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</si>
  <si>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</si>
  <si>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</si>
  <si>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</si>
  <si>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</si>
  <si>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</si>
  <si>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</si>
  <si>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</si>
  <si>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</si>
  <si>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</si>
  <si>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</si>
  <si>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</si>
  <si>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</si>
  <si>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</si>
  <si>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</si>
  <si>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</si>
  <si>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</si>
  <si>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</si>
  <si>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</si>
  <si>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</si>
  <si>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</si>
  <si>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</si>
  <si>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</si>
  <si>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</si>
  <si>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</si>
  <si>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</si>
  <si>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</si>
  <si>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</si>
  <si>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</si>
  <si>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</si>
  <si>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</si>
  <si>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</si>
  <si>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</si>
  <si>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</si>
  <si>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</si>
  <si>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</si>
  <si>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</si>
  <si>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</si>
  <si>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</si>
  <si>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</si>
  <si>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</si>
  <si>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</si>
  <si>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</si>
  <si>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</si>
  <si>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</si>
  <si>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</si>
  <si>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</si>
  <si>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</si>
  <si>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</si>
  <si>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</si>
  <si>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</si>
  <si>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</si>
  <si>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</si>
  <si>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</si>
  <si>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</si>
  <si>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</si>
  <si>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</si>
  <si>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</si>
  <si>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</si>
  <si>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</si>
  <si>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</si>
  <si>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</si>
  <si>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</si>
  <si>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</si>
  <si>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</si>
  <si>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</si>
  <si>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</si>
  <si>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</si>
  <si>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</si>
  <si>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</si>
  <si>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</si>
  <si>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</si>
  <si>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</si>
  <si>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</si>
  <si>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</si>
  <si>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</si>
  <si>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</si>
  <si>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</si>
  <si>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</si>
  <si>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</si>
  <si>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</si>
  <si>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</si>
  <si>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</si>
  <si>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</si>
  <si>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</si>
  <si>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</si>
  <si>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</si>
  <si>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</si>
  <si>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</si>
  <si>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</si>
  <si>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</si>
  <si>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</si>
  <si>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</si>
  <si>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</si>
  <si>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</si>
  <si>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</si>
  <si>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</si>
  <si>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</si>
  <si>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</si>
  <si>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</si>
  <si>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</si>
  <si>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</si>
  <si>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</si>
  <si>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</si>
  <si>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</si>
  <si>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</si>
  <si>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</si>
  <si>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</si>
  <si>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</si>
  <si>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</si>
  <si>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</si>
  <si>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</si>
  <si>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</si>
  <si>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</si>
  <si>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</si>
  <si>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</si>
  <si>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</si>
  <si>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</si>
  <si>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</si>
  <si>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</si>
  <si>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</si>
  <si>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</si>
  <si>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</si>
  <si>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</si>
  <si>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</si>
  <si>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</si>
  <si>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</si>
  <si>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</si>
  <si>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</si>
  <si>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</si>
  <si>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</si>
  <si>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</si>
  <si>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</si>
  <si>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</si>
  <si>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</si>
  <si>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</si>
  <si>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</si>
  <si>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</si>
  <si>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</si>
  <si>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</si>
  <si>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</si>
  <si>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</si>
  <si>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</si>
  <si>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</si>
  <si>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</si>
  <si>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</si>
  <si>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</si>
  <si>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</si>
  <si>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</si>
  <si>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</si>
  <si>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</si>
  <si>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</si>
  <si>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</si>
  <si>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</si>
  <si>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</si>
  <si>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</si>
  <si>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</si>
  <si>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</si>
  <si>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</si>
  <si>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</si>
  <si>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</si>
  <si>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</si>
  <si>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</si>
  <si>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</si>
  <si>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</si>
  <si>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</si>
  <si>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</si>
  <si>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</si>
  <si>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</si>
  <si>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</si>
  <si>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</si>
  <si>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</si>
  <si>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</si>
  <si>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</si>
  <si>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</si>
  <si>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</si>
  <si>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</si>
  <si>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</si>
  <si>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</si>
  <si>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</si>
  <si>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</si>
  <si>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</si>
  <si>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</si>
  <si>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</si>
  <si>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</si>
  <si>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</si>
  <si>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</si>
  <si>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</si>
  <si>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</si>
  <si>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</si>
  <si>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</si>
  <si>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</si>
  <si>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</si>
  <si>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</si>
  <si>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</si>
  <si>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</si>
  <si>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</si>
  <si>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</si>
  <si>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</si>
  <si>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</si>
  <si>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</si>
  <si>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</si>
  <si>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</si>
  <si>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</si>
  <si>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</si>
  <si>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</si>
  <si>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</si>
  <si>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</si>
  <si>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</si>
  <si>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</si>
  <si>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</si>
  <si>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</si>
  <si>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</si>
  <si>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</si>
  <si>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</si>
  <si>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</si>
  <si>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</si>
  <si>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</si>
  <si>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</si>
  <si>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</si>
  <si>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</si>
  <si>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</si>
  <si>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</si>
  <si>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</si>
  <si>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</si>
  <si>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</si>
  <si>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</si>
  <si>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</si>
  <si>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</si>
  <si>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</si>
  <si>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</si>
  <si>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</si>
  <si>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</si>
  <si>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</si>
  <si>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</si>
  <si>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</si>
  <si>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</si>
  <si>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</si>
  <si>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</si>
  <si>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</si>
  <si>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</si>
  <si>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</si>
  <si>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</si>
  <si>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</si>
  <si>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</si>
  <si>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</si>
  <si>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</si>
  <si>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</si>
  <si>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</si>
  <si>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</si>
  <si>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</si>
  <si>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</si>
  <si>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</si>
  <si>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</si>
  <si>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</si>
  <si>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</si>
  <si>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</si>
  <si>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</si>
  <si>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</si>
  <si>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</si>
  <si>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</si>
  <si>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</si>
  <si>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</si>
  <si>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</si>
  <si>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</si>
  <si>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</si>
  <si>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</si>
  <si>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</si>
  <si>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</si>
  <si>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</si>
  <si>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</si>
  <si>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</si>
  <si>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</si>
  <si>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</si>
  <si>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</si>
  <si>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</si>
  <si>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</si>
  <si>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</si>
  <si>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</si>
  <si>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</si>
  <si>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</si>
  <si>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</si>
  <si>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</si>
  <si>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</si>
  <si>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</si>
  <si>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</si>
  <si>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</si>
  <si>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</si>
  <si>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</si>
  <si>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</si>
  <si>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</si>
  <si>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</si>
  <si>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</si>
  <si>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</si>
  <si>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</si>
  <si>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</si>
  <si>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</si>
  <si>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</si>
  <si>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</si>
  <si>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</si>
  <si>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</si>
  <si>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</si>
  <si>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</si>
  <si>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</si>
  <si>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</si>
  <si>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</si>
  <si>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</si>
  <si>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</si>
  <si>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</si>
  <si>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</si>
  <si>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</si>
  <si>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</si>
  <si>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</si>
  <si>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</si>
  <si>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</si>
  <si>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</si>
  <si>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</si>
  <si>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</si>
  <si>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</si>
  <si>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</si>
  <si>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</si>
  <si>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</si>
  <si>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</si>
  <si>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</si>
  <si>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</si>
  <si>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</si>
  <si>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</si>
  <si>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</si>
  <si>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</si>
  <si>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</si>
  <si>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</si>
  <si>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</si>
  <si>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</si>
  <si>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</si>
  <si>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</si>
  <si>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</si>
  <si>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</si>
  <si>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</si>
  <si>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</si>
  <si>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</si>
  <si>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</si>
  <si>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</si>
  <si>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</si>
  <si>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</si>
  <si>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</si>
  <si>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</si>
  <si>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</si>
  <si>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</si>
  <si>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</si>
  <si>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</si>
  <si>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</si>
  <si>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</si>
  <si>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</si>
  <si>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</si>
  <si>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</si>
  <si>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</si>
  <si>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</si>
  <si>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</si>
  <si>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</si>
  <si>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</si>
  <si>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</si>
  <si>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</si>
  <si>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</si>
  <si>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</si>
  <si>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</si>
  <si>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</si>
  <si>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</si>
  <si>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</si>
  <si>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</si>
  <si>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</si>
  <si>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</si>
  <si>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</si>
  <si>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</si>
  <si>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</si>
  <si>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</si>
  <si>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</si>
  <si>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</si>
  <si>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</si>
  <si>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</si>
  <si>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</si>
  <si>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</si>
  <si>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</si>
  <si>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</si>
  <si>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</si>
  <si>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</si>
  <si>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</si>
  <si>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</si>
  <si>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</si>
  <si>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</si>
  <si>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</si>
  <si>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</si>
  <si>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</si>
  <si>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</si>
  <si>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</si>
  <si>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</si>
  <si>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</si>
  <si>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</si>
  <si>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</si>
  <si>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</si>
  <si>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</si>
  <si>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</si>
  <si>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</si>
  <si>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</si>
  <si>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</si>
  <si>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</si>
  <si>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</si>
  <si>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</si>
  <si>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</si>
  <si>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</si>
  <si>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</si>
  <si>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</si>
  <si>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</si>
  <si>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</si>
  <si>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</si>
  <si>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</si>
  <si>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</si>
  <si>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</si>
  <si>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</si>
  <si>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</si>
  <si>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</si>
  <si>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</si>
  <si>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</si>
  <si>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</si>
  <si>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</si>
  <si>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</si>
  <si>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</si>
  <si>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</si>
  <si>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</si>
  <si>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</si>
  <si>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</si>
  <si>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</si>
  <si>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</si>
  <si>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</si>
  <si>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</si>
  <si>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</si>
  <si>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</si>
  <si>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</si>
  <si>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</si>
  <si>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</si>
  <si>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</si>
  <si>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</si>
  <si>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</si>
  <si>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</si>
  <si>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</si>
  <si>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</si>
  <si>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</si>
  <si>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</si>
  <si>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</si>
  <si>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</si>
  <si>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</si>
  <si>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</si>
  <si>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</si>
  <si>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</si>
  <si>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</si>
  <si>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</si>
  <si>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</si>
  <si>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</si>
  <si>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</si>
  <si>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</si>
  <si>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</si>
  <si>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</si>
  <si>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</si>
  <si>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</si>
  <si>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</si>
  <si>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</si>
  <si>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</si>
  <si>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</si>
  <si>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</si>
  <si>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</si>
  <si>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</si>
  <si>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</si>
  <si>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</si>
  <si>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</si>
  <si>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</si>
  <si>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</si>
  <si>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</si>
  <si>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</si>
  <si>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</si>
  <si>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</si>
  <si>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</si>
  <si>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</si>
  <si>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</si>
  <si>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</si>
  <si>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</si>
  <si>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</si>
  <si>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</si>
  <si>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</si>
  <si>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</si>
  <si>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</si>
  <si>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</si>
  <si>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</si>
  <si>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</si>
  <si>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</si>
  <si>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</si>
  <si>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</si>
  <si>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</si>
  <si>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</si>
  <si>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</si>
  <si>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</si>
  <si>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</si>
  <si>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</si>
  <si>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</si>
  <si>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</si>
  <si>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</si>
  <si>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</si>
  <si>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</si>
  <si>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</si>
  <si>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</si>
  <si>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</si>
  <si>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</si>
  <si>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</si>
  <si>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</si>
  <si>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</si>
  <si>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</si>
  <si>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</si>
  <si>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</si>
  <si>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</si>
  <si>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</si>
  <si>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</si>
  <si>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</si>
  <si>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</si>
  <si>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</si>
  <si>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</si>
  <si>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</si>
  <si>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</si>
  <si>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</si>
  <si>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</si>
  <si>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</si>
  <si>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</si>
  <si>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</si>
  <si>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</si>
  <si>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</si>
  <si>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</si>
  <si>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</si>
  <si>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</si>
  <si>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</si>
  <si>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</si>
  <si>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</si>
  <si>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</si>
  <si>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</si>
  <si>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</si>
  <si>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</si>
  <si>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</si>
  <si>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</si>
  <si>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</si>
  <si>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</si>
  <si>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</si>
  <si>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</si>
  <si>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</si>
  <si>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</si>
  <si>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</si>
  <si>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</si>
  <si>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</si>
  <si>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</si>
  <si>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</si>
  <si>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</si>
  <si>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</si>
  <si>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</si>
  <si>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</si>
  <si>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</si>
  <si>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</si>
  <si>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</si>
  <si>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</si>
  <si>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</si>
  <si>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</si>
  <si>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</si>
  <si>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</si>
  <si>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</si>
  <si>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</si>
  <si>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</si>
  <si>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</si>
  <si>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</si>
  <si>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</si>
  <si>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</si>
  <si>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</si>
  <si>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</si>
  <si>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</si>
  <si>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</si>
  <si>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</si>
  <si>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</si>
  <si>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</si>
  <si>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</si>
  <si>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</si>
  <si>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</si>
  <si>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</si>
  <si>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</si>
  <si>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</si>
  <si>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</si>
  <si>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</si>
  <si>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</si>
  <si>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</si>
  <si>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</si>
  <si>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</si>
  <si>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</si>
  <si>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</si>
  <si>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</si>
  <si>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</si>
  <si>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</si>
  <si>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</si>
  <si>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</si>
  <si>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</si>
  <si>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</si>
  <si>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</si>
  <si>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</si>
  <si>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</si>
  <si>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</si>
  <si>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</si>
  <si>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</si>
  <si>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</si>
  <si>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</si>
  <si>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</si>
  <si>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</si>
  <si>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</si>
  <si>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</si>
  <si>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</si>
  <si>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</si>
  <si>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</si>
  <si>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</si>
  <si>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</si>
  <si>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</si>
  <si>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</si>
  <si>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</si>
  <si>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</si>
  <si>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</si>
  <si>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</si>
  <si>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</si>
  <si>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</si>
  <si>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</si>
  <si>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</si>
  <si>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</si>
  <si>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</si>
  <si>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</si>
  <si>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</si>
  <si>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</si>
  <si>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</si>
  <si>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</si>
  <si>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</si>
  <si>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</si>
  <si>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</si>
  <si>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</si>
  <si>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</si>
  <si>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</si>
  <si>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</si>
  <si>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</si>
  <si>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</si>
  <si>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</si>
  <si>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</si>
  <si>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</si>
  <si>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</si>
  <si>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</si>
  <si>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</si>
  <si>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</si>
  <si>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</si>
  <si>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</si>
  <si>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</si>
  <si>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</si>
  <si>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</si>
  <si>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</si>
  <si>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</si>
  <si>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</si>
  <si>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</si>
  <si>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</si>
  <si>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</si>
  <si>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</si>
  <si>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</si>
  <si>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</si>
  <si>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</si>
  <si>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</si>
  <si>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</si>
  <si>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</si>
  <si>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</si>
  <si>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</si>
  <si>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</si>
  <si>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</si>
  <si>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</si>
  <si>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</si>
  <si>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</si>
  <si>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</si>
  <si>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</si>
  <si>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</si>
  <si>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</si>
  <si>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</si>
  <si>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</si>
  <si>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</si>
  <si>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</si>
  <si>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</si>
  <si>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</si>
  <si>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</si>
  <si>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</si>
  <si>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</si>
  <si>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</si>
  <si>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</si>
  <si>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</si>
  <si>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</si>
  <si>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</si>
  <si>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</si>
  <si>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</si>
  <si>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</si>
  <si>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</si>
  <si>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</si>
  <si>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</si>
  <si>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</si>
  <si>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</si>
  <si>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</si>
  <si>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</si>
  <si>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</si>
  <si>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</si>
  <si>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</si>
  <si>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</si>
  <si>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</si>
  <si>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</si>
  <si>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</si>
  <si>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</si>
  <si>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</si>
  <si>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</si>
  <si>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</si>
  <si>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</si>
  <si>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</si>
  <si>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</si>
  <si>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</si>
  <si>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</si>
  <si>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</si>
  <si>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</si>
  <si>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</si>
  <si>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</si>
  <si>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</si>
  <si>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</si>
  <si>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</si>
  <si>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</si>
  <si>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</si>
  <si>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</si>
  <si>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</si>
  <si>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</si>
  <si>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</si>
  <si>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</si>
  <si>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</si>
  <si>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</si>
  <si>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</si>
  <si>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</si>
  <si>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</si>
  <si>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</si>
  <si>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</si>
  <si>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</si>
  <si>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</si>
  <si>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</si>
  <si>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</si>
  <si>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</si>
  <si>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</si>
  <si>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</si>
  <si>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</si>
  <si>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</si>
  <si>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</si>
  <si>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</si>
  <si>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</si>
  <si>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</si>
  <si>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</si>
  <si>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</si>
  <si>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</si>
  <si>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</si>
  <si>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</si>
  <si>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</si>
  <si>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</si>
  <si>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</si>
  <si>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</si>
  <si>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</si>
  <si>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</si>
  <si>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</si>
  <si>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</si>
  <si>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</si>
  <si>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</si>
  <si>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</si>
  <si>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</si>
  <si>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</si>
  <si>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</si>
  <si>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</si>
  <si>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</si>
  <si>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</si>
  <si>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</si>
  <si>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</si>
  <si>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</si>
  <si>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</si>
  <si>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</si>
  <si>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</si>
  <si>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</si>
  <si>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</si>
  <si>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</si>
  <si>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</si>
  <si>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</si>
  <si>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</si>
  <si>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</si>
  <si>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</si>
  <si>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</si>
  <si>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</si>
  <si>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</si>
  <si>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</si>
  <si>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</si>
  <si>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</si>
  <si>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</si>
  <si>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</si>
  <si>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</si>
  <si>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</si>
  <si>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</si>
  <si>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</si>
  <si>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</si>
  <si>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</si>
  <si>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</si>
  <si>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</si>
  <si>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</si>
  <si>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</si>
  <si>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</si>
  <si>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</si>
  <si>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</si>
  <si>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</si>
  <si>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</si>
  <si>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</si>
  <si>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</si>
  <si>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</si>
  <si>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</si>
  <si>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</si>
  <si>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</si>
  <si>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</si>
  <si>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</si>
  <si>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</si>
  <si>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</si>
  <si>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</si>
  <si>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</si>
  <si>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</si>
  <si>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</si>
  <si>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</si>
  <si>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</si>
  <si>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</si>
  <si>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</si>
  <si>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</si>
  <si>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</si>
  <si>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</si>
  <si>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</si>
  <si>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</si>
  <si>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</si>
  <si>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</si>
  <si>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</si>
  <si>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</si>
  <si>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</si>
  <si>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</si>
  <si>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</si>
  <si>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</si>
  <si>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</si>
  <si>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</si>
  <si>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</si>
  <si>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</si>
  <si>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</si>
  <si>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</si>
  <si>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</si>
  <si>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</si>
  <si>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</si>
  <si>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</si>
  <si>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</si>
  <si>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</si>
  <si>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</si>
  <si>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</si>
  <si>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</si>
  <si>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</si>
  <si>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</si>
  <si>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</si>
  <si>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a - jazdectvo - bežné transfery</t>
  </si>
  <si>
    <t>DF3020250130</t>
  </si>
  <si>
    <t>2251116334</t>
  </si>
  <si>
    <t>licenčné poplatky k hudobným dielam</t>
  </si>
  <si>
    <t>00178454</t>
  </si>
  <si>
    <t>Slovenský ochranny zväz autorský pre práva k hudobným dielam Bratislava</t>
  </si>
  <si>
    <t>zDF7020250063</t>
  </si>
  <si>
    <t>MS a ME vo voltíži 30.7.-3.8.2025 Rakúsko 31 účstníkov</t>
  </si>
  <si>
    <t>Union Voltigiergruppe Breitenfurt</t>
  </si>
  <si>
    <t>DF3020250129</t>
  </si>
  <si>
    <t>250100273</t>
  </si>
  <si>
    <t>vyšívka logo SJF, kôň roka všetky disciplíny 47 ks</t>
  </si>
  <si>
    <t>56037830</t>
  </si>
  <si>
    <t>Embprint s.r.o. Pezinok</t>
  </si>
  <si>
    <t>zDF7020250062</t>
  </si>
  <si>
    <t>1FV25-320</t>
  </si>
  <si>
    <t>ME skoky senior  1 účastník 16-20.7.2025 Španielsko</t>
  </si>
  <si>
    <t>OXER San sebastian Španielsko</t>
  </si>
  <si>
    <t>zDF2025</t>
  </si>
  <si>
    <t>ME deti drezúra 27.-03.08.2025  1 účastník Francúzsko</t>
  </si>
  <si>
    <t>Association Des Bouleries Francia</t>
  </si>
  <si>
    <t>zDF7020250071</t>
  </si>
  <si>
    <t>20250170</t>
  </si>
  <si>
    <t>výprava na MS junior a mladých jazdcov, ME senior vo voltíži 30.7.-3.8.2025 Rakúsko</t>
  </si>
  <si>
    <t>Gästezimmer, Schwanenstadt Rakúsko</t>
  </si>
  <si>
    <t>DF3020250140</t>
  </si>
  <si>
    <t>14/2025</t>
  </si>
  <si>
    <t xml:space="preserve">organizačné zabezpečenie Cena SJF BaO 12-13.7.2025 </t>
  </si>
  <si>
    <t>Jazdecký klub RS Team Bratislava</t>
  </si>
  <si>
    <t>DF3020250137</t>
  </si>
  <si>
    <t>250100288</t>
  </si>
  <si>
    <t>vyšívka logo SJF, kôň roka všetky disciplíny 3 ks</t>
  </si>
  <si>
    <t>DF3020250139</t>
  </si>
  <si>
    <t>70250191</t>
  </si>
  <si>
    <t>poštovne06</t>
  </si>
  <si>
    <t>35862289</t>
  </si>
  <si>
    <t>Dom športu, s.r.o. Bratislava</t>
  </si>
  <si>
    <t>DF3020250138</t>
  </si>
  <si>
    <t>2025023</t>
  </si>
  <si>
    <t>usporaidanie MSR vo všestrannosť 28-29.6.2025 príspevok</t>
  </si>
  <si>
    <t>42025265</t>
  </si>
  <si>
    <t>TJ Žrebčín Motešice</t>
  </si>
  <si>
    <t>DF3020250142</t>
  </si>
  <si>
    <t>2025114</t>
  </si>
  <si>
    <t>odpocovacia deka na MSR 40 ks</t>
  </si>
  <si>
    <t>52929591</t>
  </si>
  <si>
    <t>EquitopCorp s.r.o. Bernolákovo</t>
  </si>
  <si>
    <t>DF3020250144</t>
  </si>
  <si>
    <t>10250002</t>
  </si>
  <si>
    <t xml:space="preserve">organizačné zabezpečenie MSR skoky-kategoria deti, junior, mladý jazdci 3-6.7.2025 </t>
  </si>
  <si>
    <t>37980564</t>
  </si>
  <si>
    <t>Jazdecký klub "HippoClub" Lipt. Sielnica</t>
  </si>
  <si>
    <t>VU7</t>
  </si>
  <si>
    <t>BU 7/2025</t>
  </si>
  <si>
    <t>bankový poplatok</t>
  </si>
  <si>
    <t>00151653</t>
  </si>
  <si>
    <t>SLSP a.s. Bratislava</t>
  </si>
  <si>
    <t>50250433</t>
  </si>
  <si>
    <t>DF3020250153</t>
  </si>
  <si>
    <t>najom 09</t>
  </si>
  <si>
    <t>DF3020250155</t>
  </si>
  <si>
    <t>70250223</t>
  </si>
  <si>
    <t>poštovne 07</t>
  </si>
  <si>
    <t>DF3020250164</t>
  </si>
  <si>
    <t>20250013</t>
  </si>
  <si>
    <t>režia živého prenosu z MSR skoky na koni 23.24.8.2025 Vigľaš</t>
  </si>
  <si>
    <t>55444547</t>
  </si>
  <si>
    <t>Jakub Fekár - Event Service Bratislava</t>
  </si>
  <si>
    <t>VU8</t>
  </si>
  <si>
    <t>BU 8/2025</t>
  </si>
  <si>
    <t>DF3020250175</t>
  </si>
  <si>
    <t>2251121121</t>
  </si>
  <si>
    <t>2025-I-F-813</t>
  </si>
  <si>
    <t>DF3020250177</t>
  </si>
  <si>
    <t>2251121340</t>
  </si>
  <si>
    <t>DF3020250182</t>
  </si>
  <si>
    <t>70250255</t>
  </si>
  <si>
    <t>poštovne 08</t>
  </si>
  <si>
    <t>DF3020250180</t>
  </si>
  <si>
    <t>18/2025</t>
  </si>
  <si>
    <t xml:space="preserve">Organizácia podujatia  Majstrovstvá SR - PONY vo všestrannosti 29-31.8.2025 Záhorská Bystrica
</t>
  </si>
  <si>
    <t>42297796</t>
  </si>
  <si>
    <t>DF3020250181</t>
  </si>
  <si>
    <t>16/2025</t>
  </si>
  <si>
    <t xml:space="preserve">Organizácia podujatia  Majstrovstvá SR -  vo všestrannosti 29-31.8.2025 Záhorská Bystrica
</t>
  </si>
  <si>
    <t>zDF7020250084</t>
  </si>
  <si>
    <t>SHA0084</t>
  </si>
  <si>
    <t>MS junior a mladých jazdcov vo vytrvalosti - 1 účastník21-22.9.2025 Buftea Rumunsko</t>
  </si>
  <si>
    <t>35829428</t>
  </si>
  <si>
    <t>ASOCIATIA "CLUB SPORTIV SHAGYA" Rumunsko</t>
  </si>
  <si>
    <t>DF3020250188</t>
  </si>
  <si>
    <t>25VF00239</t>
  </si>
  <si>
    <t>Organizácia podujatia Majstrovstvá SR skoky 21-24.8.2025 Vígľaš</t>
  </si>
  <si>
    <t>42313431</t>
  </si>
  <si>
    <t>Jazdecký klub Masarykov Dvor Vígľaš</t>
  </si>
  <si>
    <t>DF3020250194</t>
  </si>
  <si>
    <t>01/2025</t>
  </si>
  <si>
    <t>37878964</t>
  </si>
  <si>
    <t>Občianske združenei Galaxia Spišská Teplica</t>
  </si>
  <si>
    <t>DF3020250198</t>
  </si>
  <si>
    <t>525001</t>
  </si>
  <si>
    <t>prenájom haly od AKRON na  voltíž v Spišská Teplica dňa 13.9.2025</t>
  </si>
  <si>
    <t>organizácia Majstrovstvá Bratislavskej oblasti vo vytrvalosti -príspevok podkováčske služby</t>
  </si>
  <si>
    <t>44597185</t>
  </si>
  <si>
    <t>Jazdecký klub Napoli, s.r.o. Bratislava</t>
  </si>
  <si>
    <t>DF3020250187</t>
  </si>
  <si>
    <t>2025028</t>
  </si>
  <si>
    <t>usporaidanie MSR v drezúre 9.-10.8.2025 príspevok</t>
  </si>
  <si>
    <t>VU9</t>
  </si>
  <si>
    <t>BU 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</si>
</sst>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78">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55" val="3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8" t="s">
        <v>0</v>
      </c>
      <c r="C1" s="316"/>
      <c r="D1" s="316"/>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1690</v>
      </c>
      <c r="C6" s="205"/>
      <c r="D6" s="205"/>
    </row>
    <row r="7" spans="1:4" s="18" customFormat="1" ht="15" customHeight="1" x14ac:dyDescent="0.2">
      <c r="A7" s="296" t="s">
        <v>4</v>
      </c>
      <c r="C7" s="205"/>
      <c r="D7" s="205"/>
    </row>
    <row r="8" spans="1:4" s="18" customFormat="1" ht="15" customHeight="1" x14ac:dyDescent="0.2">
      <c r="A8" s="269" t="s">
        <v>1338</v>
      </c>
      <c r="C8" s="205"/>
      <c r="D8" s="205"/>
    </row>
    <row r="9" spans="1:4" s="18" customFormat="1" ht="15" customHeight="1" x14ac:dyDescent="0.2">
      <c r="A9" s="269" t="s">
        <v>1339</v>
      </c>
      <c r="C9" s="205"/>
      <c r="D9" s="205"/>
    </row>
    <row r="10" spans="1:4" s="18" customFormat="1" ht="15.75" customHeight="1" x14ac:dyDescent="0.2">
      <c r="A10" s="296" t="s">
        <v>1340</v>
      </c>
      <c r="C10" s="205"/>
      <c r="D10" s="205"/>
    </row>
    <row r="11" spans="1:4" s="18" customFormat="1" ht="42.75" customHeight="1" x14ac:dyDescent="0.2">
      <c r="A11" s="296" t="s">
        <v>1341</v>
      </c>
      <c r="C11" s="205"/>
      <c r="D11" s="205"/>
    </row>
    <row r="12" spans="1:4" s="18" customFormat="1" ht="20.45" customHeight="1" x14ac:dyDescent="0.2">
      <c r="A12" s="304" t="s">
        <v>1360</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04.9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17"/>
      <c r="D21" s="317"/>
    </row>
    <row r="22" spans="1:4" x14ac:dyDescent="0.2">
      <c r="C22" s="318"/>
      <c r="D22" s="317"/>
    </row>
    <row r="23" spans="1:4" ht="63.75" x14ac:dyDescent="0.2">
      <c r="A23" s="23" t="s">
        <v>1361</v>
      </c>
      <c r="C23" s="255"/>
      <c r="D23" s="256"/>
    </row>
    <row r="24" spans="1:4" ht="12.75" customHeight="1" x14ac:dyDescent="0.2">
      <c r="C24" s="314"/>
      <c r="D24" s="315"/>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1342</v>
      </c>
    </row>
    <row r="32" spans="1:4" ht="12.6" customHeight="1" x14ac:dyDescent="0.2"/>
    <row r="33" spans="1:3" ht="15.75" customHeight="1" x14ac:dyDescent="0.2">
      <c r="A33" s="19" t="s">
        <v>1343</v>
      </c>
    </row>
    <row r="34" spans="1:3" ht="12.6" customHeight="1" x14ac:dyDescent="0.2"/>
    <row r="35" spans="1:3" ht="51" x14ac:dyDescent="0.2">
      <c r="A35" s="19" t="s">
        <v>1345</v>
      </c>
    </row>
    <row r="36" spans="1:3" ht="12" customHeight="1" x14ac:dyDescent="0.2"/>
    <row r="37" spans="1:3" ht="25.5" x14ac:dyDescent="0.2">
      <c r="A37" s="271" t="s">
        <v>1344</v>
      </c>
    </row>
    <row r="39" spans="1:3" ht="76.5" x14ac:dyDescent="0.2">
      <c r="A39" s="23" t="s">
        <v>1346</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1347</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1348</v>
      </c>
    </row>
    <row r="49" spans="1:1" ht="12" customHeight="1" x14ac:dyDescent="0.2"/>
    <row r="50" spans="1:1" ht="38.25" x14ac:dyDescent="0.2">
      <c r="A50" s="19" t="s">
        <v>1349</v>
      </c>
    </row>
    <row r="51" spans="1:1" ht="12.75" customHeight="1" x14ac:dyDescent="0.2"/>
    <row r="52" spans="1:1" ht="76.5" x14ac:dyDescent="0.2">
      <c r="A52" s="19" t="s">
        <v>1350</v>
      </c>
    </row>
    <row r="53" spans="1:1" ht="12.75" customHeight="1" x14ac:dyDescent="0.2"/>
    <row r="54" spans="1:1" ht="38.25" x14ac:dyDescent="0.2">
      <c r="A54" s="19" t="s">
        <v>1351</v>
      </c>
    </row>
    <row r="56" spans="1:1" x14ac:dyDescent="0.2">
      <c r="A56" s="19" t="s">
        <v>16</v>
      </c>
    </row>
    <row r="58" spans="1:1" x14ac:dyDescent="0.2">
      <c r="A58" s="19" t="s">
        <v>17</v>
      </c>
    </row>
    <row r="60" spans="1:1" ht="121.7" customHeight="1" x14ac:dyDescent="0.2">
      <c r="A60" s="23" t="s">
        <v>1352</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1353</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1" t="s">
        <v>1371</v>
      </c>
    </row>
    <row r="73" spans="1:1" ht="38.25" x14ac:dyDescent="0.2">
      <c r="A73" s="23" t="s">
        <v>1372</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1362</v>
      </c>
    </row>
    <row r="96" spans="1:2" x14ac:dyDescent="0.2">
      <c r="A96" s="23"/>
    </row>
    <row r="97" spans="1:4" x14ac:dyDescent="0.2">
      <c r="A97" s="260" t="s">
        <v>40</v>
      </c>
    </row>
    <row r="98" spans="1:4" ht="68.45" customHeight="1" x14ac:dyDescent="0.2">
      <c r="A98" s="23" t="s">
        <v>1363</v>
      </c>
    </row>
    <row r="99" spans="1:4" x14ac:dyDescent="0.2">
      <c r="A99" s="23"/>
    </row>
    <row r="100" spans="1:4" x14ac:dyDescent="0.2">
      <c r="A100" s="260" t="s">
        <v>41</v>
      </c>
    </row>
    <row r="101" spans="1:4" ht="89.25" x14ac:dyDescent="0.2">
      <c r="A101" s="23" t="s">
        <v>1364</v>
      </c>
    </row>
    <row r="102" spans="1:4" x14ac:dyDescent="0.2">
      <c r="A102" s="23"/>
    </row>
    <row r="103" spans="1:4" x14ac:dyDescent="0.2">
      <c r="A103" s="297" t="s">
        <v>42</v>
      </c>
    </row>
    <row r="104" spans="1:4" ht="51" x14ac:dyDescent="0.2">
      <c r="A104" s="23" t="s">
        <v>1365</v>
      </c>
    </row>
    <row r="105" spans="1:4" x14ac:dyDescent="0.2">
      <c r="A105" s="23"/>
      <c r="B105" s="20" t="s">
        <v>43</v>
      </c>
    </row>
    <row r="106" spans="1:4" x14ac:dyDescent="0.2">
      <c r="A106" s="260" t="s">
        <v>44</v>
      </c>
    </row>
    <row r="107" spans="1:4" ht="71.25" customHeight="1" x14ac:dyDescent="0.2">
      <c r="A107" s="19" t="s">
        <v>1366</v>
      </c>
    </row>
    <row r="108" spans="1:4" ht="38.25" x14ac:dyDescent="0.2">
      <c r="A108" s="19" t="s">
        <v>1356</v>
      </c>
    </row>
    <row r="109" spans="1:4" ht="25.5" x14ac:dyDescent="0.2">
      <c r="A109" s="19" t="s">
        <v>45</v>
      </c>
    </row>
    <row r="110" spans="1:4" ht="10.5" customHeight="1" x14ac:dyDescent="0.2">
      <c r="D110" s="20" t="s">
        <v>43</v>
      </c>
    </row>
    <row r="111" spans="1:4" ht="99.75" customHeight="1" x14ac:dyDescent="0.2">
      <c r="A111" s="23" t="s">
        <v>1355</v>
      </c>
    </row>
    <row r="112" spans="1:4" ht="25.5" x14ac:dyDescent="0.2">
      <c r="A112" s="19" t="s">
        <v>1354</v>
      </c>
    </row>
    <row r="114" spans="1:2" ht="178.5" x14ac:dyDescent="0.2">
      <c r="A114" s="23" t="s">
        <v>1367</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1368</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1357</v>
      </c>
    </row>
    <row r="133" spans="1:1" ht="61.5" customHeight="1" x14ac:dyDescent="0.2">
      <c r="A133" s="303" t="s">
        <v>1369</v>
      </c>
    </row>
    <row r="134" spans="1:1" x14ac:dyDescent="0.2">
      <c r="A134" s="260" t="s">
        <v>1370</v>
      </c>
    </row>
    <row r="135" spans="1:1" ht="102" x14ac:dyDescent="0.2">
      <c r="A135" s="303" t="s">
        <v>1358</v>
      </c>
    </row>
    <row r="136" spans="1:1" x14ac:dyDescent="0.2">
      <c r="A136"/>
    </row>
    <row r="137" spans="1:1" ht="71.45" customHeight="1" x14ac:dyDescent="0.2">
      <c r="A137" s="302" t="s">
        <v>1359</v>
      </c>
    </row>
    <row r="142" spans="1:1" x14ac:dyDescent="0.2">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8" t="str">
        <f>Spolu!C3&amp;", "&amp;Spolu!C6</f>
        <v>SLOVENSKÁ JAZDECKÁ FEDERÁCIA, Olympijské námestie 14290/1, Bratislava, 832 80</v>
      </c>
      <c r="B1" s="368"/>
      <c r="C1" s="368"/>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69" t="s">
        <v>1260</v>
      </c>
      <c r="F3" s="370"/>
      <c r="N3" s="137" t="str">
        <f t="shared" si="0"/>
        <v>c - príspevok Slovenskému paralympijskému výboru</v>
      </c>
      <c r="O3" s="137" t="s">
        <v>343</v>
      </c>
      <c r="P3" s="137" t="str">
        <f>Spolu!B19</f>
        <v>príspevok Slovenskému paralympijskému výboru</v>
      </c>
    </row>
    <row r="4" spans="1:16" ht="45.75" customHeight="1" x14ac:dyDescent="0.2">
      <c r="E4" s="370"/>
      <c r="F4" s="370"/>
      <c r="N4" s="137" t="str">
        <f t="shared" si="0"/>
        <v>d - príspevok športovcom top tímu</v>
      </c>
      <c r="O4" s="137" t="s">
        <v>345</v>
      </c>
      <c r="P4" s="137" t="str">
        <f>Spolu!B20</f>
        <v>príspevok športovcom top tímu</v>
      </c>
    </row>
    <row r="5" spans="1:16" ht="30.75" customHeight="1" x14ac:dyDescent="0.2">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1262</v>
      </c>
      <c r="E6" s="140" t="s">
        <v>1263</v>
      </c>
      <c r="F6" s="149"/>
      <c r="N6" s="137" t="str">
        <f t="shared" si="0"/>
        <v>f - plnenie úloh verejného záujmu v športe</v>
      </c>
      <c r="O6" s="137" t="s">
        <v>349</v>
      </c>
      <c r="P6" s="137" t="str">
        <f>Spolu!B22</f>
        <v>plnenie úloh verejného záujmu v športe</v>
      </c>
    </row>
    <row r="7" spans="1:16" x14ac:dyDescent="0.2">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1" t="s">
        <v>1291</v>
      </c>
      <c r="B12" s="371"/>
      <c r="C12" s="371"/>
      <c r="D12" s="138"/>
      <c r="E12" s="138"/>
      <c r="F12" s="195" t="s">
        <v>1292</v>
      </c>
      <c r="G12" s="138"/>
      <c r="N12" s="137" t="str">
        <f t="shared" si="0"/>
        <v>l - podpora zdravotne postihnutých športovcov</v>
      </c>
      <c r="O12" s="137" t="s">
        <v>360</v>
      </c>
      <c r="P12" s="137" t="str">
        <f>Spolu!B28</f>
        <v>podpora zdravotne postihnutých športovcov</v>
      </c>
    </row>
    <row r="13" spans="1:16" ht="55.35" customHeight="1" x14ac:dyDescent="0.2">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1385</v>
      </c>
      <c r="N13" s="137" t="str">
        <f t="shared" si="0"/>
        <v>m - organizácia tradičných športových podujatí</v>
      </c>
      <c r="O13" s="137" t="s">
        <v>362</v>
      </c>
      <c r="P13" s="137" t="str">
        <f>Spolu!B29</f>
        <v>organizácia tradičných športových podujatí</v>
      </c>
    </row>
    <row r="14" spans="1:16" ht="34.35" customHeight="1" x14ac:dyDescent="0.2">
      <c r="A14" s="139" t="s">
        <v>1275</v>
      </c>
      <c r="B14" s="373" t="s">
        <v>1293</v>
      </c>
      <c r="C14" s="374"/>
      <c r="F14" s="313"/>
      <c r="N14" s="137" t="str">
        <f t="shared" si="0"/>
        <v xml:space="preserve">n - </v>
      </c>
      <c r="O14" s="137" t="s">
        <v>364</v>
      </c>
    </row>
    <row r="15" spans="1:16" ht="34.35" customHeight="1" x14ac:dyDescent="0.2">
      <c r="A15" s="139" t="s">
        <v>1294</v>
      </c>
      <c r="B15" s="373"/>
      <c r="C15" s="374"/>
      <c r="F15" s="376"/>
      <c r="N15" s="137" t="str">
        <f t="shared" si="0"/>
        <v xml:space="preserve">o - </v>
      </c>
      <c r="O15" s="137" t="s">
        <v>365</v>
      </c>
    </row>
    <row r="16" spans="1:16" x14ac:dyDescent="0.2">
      <c r="A16" s="139" t="s">
        <v>1278</v>
      </c>
      <c r="B16" s="142">
        <f>F8</f>
        <v>0</v>
      </c>
      <c r="C16" s="137"/>
      <c r="F16" s="376"/>
      <c r="N16" s="137" t="str">
        <f t="shared" si="0"/>
        <v xml:space="preserve">p - </v>
      </c>
      <c r="O16" s="137" t="s">
        <v>366</v>
      </c>
    </row>
    <row r="17" spans="1:16" ht="32.1" customHeight="1" x14ac:dyDescent="0.2">
      <c r="A17" s="139" t="s">
        <v>1281</v>
      </c>
      <c r="B17" s="142">
        <f>F9</f>
        <v>0</v>
      </c>
      <c r="C17" s="137"/>
      <c r="F17" s="376"/>
      <c r="N17" s="137" t="str">
        <f t="shared" si="0"/>
        <v xml:space="preserve">q - </v>
      </c>
      <c r="O17" s="137" t="s">
        <v>367</v>
      </c>
    </row>
    <row r="18" spans="1:16" ht="15.75" thickBot="1" x14ac:dyDescent="0.25">
      <c r="B18" s="193" t="s">
        <v>1295</v>
      </c>
      <c r="C18" s="194">
        <v>31</v>
      </c>
      <c r="N18" s="137" t="str">
        <f t="shared" si="0"/>
        <v xml:space="preserve">r - </v>
      </c>
      <c r="O18" s="137" t="s">
        <v>368</v>
      </c>
    </row>
    <row r="19" spans="1:16" x14ac:dyDescent="0.2">
      <c r="B19" s="193" t="s">
        <v>1283</v>
      </c>
      <c r="C19" s="142" t="str">
        <f>Spolu!C4</f>
        <v>31787801</v>
      </c>
      <c r="F19" s="145" t="s">
        <v>1279</v>
      </c>
      <c r="G19" s="207"/>
      <c r="H19" s="146"/>
      <c r="N19" s="137" t="str">
        <f t="shared" si="0"/>
        <v xml:space="preserve"> - </v>
      </c>
    </row>
    <row r="20" spans="1:16" x14ac:dyDescent="0.2">
      <c r="A20" s="139" t="s">
        <v>392</v>
      </c>
      <c r="B20" s="143">
        <f>F6</f>
        <v>0</v>
      </c>
      <c r="C20" s="137"/>
      <c r="F20" s="147"/>
      <c r="G20" s="286"/>
      <c r="H20" s="148"/>
    </row>
    <row r="21" spans="1:16" x14ac:dyDescent="0.2">
      <c r="B21" s="137"/>
      <c r="C21" s="137"/>
      <c r="F21" s="147" t="s">
        <v>1284</v>
      </c>
      <c r="G21" s="286">
        <v>421947749446</v>
      </c>
      <c r="H21" s="148"/>
      <c r="N21" s="137" t="str">
        <f>O21&amp;" - "&amp;P21</f>
        <v>026 01 - Šport pre všetkých, školský a univerzitný šport</v>
      </c>
      <c r="O21" s="137" t="s">
        <v>317</v>
      </c>
      <c r="P21" s="137" t="s">
        <v>318</v>
      </c>
    </row>
    <row r="22" spans="1:16" x14ac:dyDescent="0.2">
      <c r="A22" s="137"/>
      <c r="B22" s="137"/>
      <c r="F22" s="147" t="s">
        <v>1285</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5" t="s">
        <v>1286</v>
      </c>
      <c r="C24" s="375"/>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1296</v>
      </c>
    </row>
    <row r="28" spans="1:16" x14ac:dyDescent="0.2">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1298</v>
      </c>
    </row>
    <row r="2" spans="1:2" ht="30" customHeight="1" x14ac:dyDescent="0.2">
      <c r="A2" s="377" t="s">
        <v>1299</v>
      </c>
      <c r="B2" s="377"/>
    </row>
    <row r="3" spans="1:2" x14ac:dyDescent="0.2">
      <c r="A3" s="61" t="s">
        <v>1300</v>
      </c>
      <c r="B3" s="61" t="s">
        <v>1301</v>
      </c>
    </row>
    <row r="4" spans="1:2" x14ac:dyDescent="0.2">
      <c r="A4" s="62" t="s">
        <v>1302</v>
      </c>
      <c r="B4" s="62" t="s">
        <v>1303</v>
      </c>
    </row>
    <row r="5" spans="1:2" x14ac:dyDescent="0.2">
      <c r="A5" s="62" t="s">
        <v>1304</v>
      </c>
      <c r="B5" s="62" t="s">
        <v>1305</v>
      </c>
    </row>
    <row r="6" spans="1:2" x14ac:dyDescent="0.2">
      <c r="A6" s="62" t="s">
        <v>1306</v>
      </c>
      <c r="B6" s="62" t="s">
        <v>1307</v>
      </c>
    </row>
    <row r="7" spans="1:2" x14ac:dyDescent="0.2">
      <c r="A7" s="62" t="s">
        <v>1308</v>
      </c>
      <c r="B7" s="62" t="s">
        <v>1309</v>
      </c>
    </row>
    <row r="8" spans="1:2" x14ac:dyDescent="0.2">
      <c r="A8" s="62" t="s">
        <v>1310</v>
      </c>
      <c r="B8" s="62" t="s">
        <v>1311</v>
      </c>
    </row>
    <row r="9" spans="1:2" x14ac:dyDescent="0.2">
      <c r="A9" s="62" t="s">
        <v>1312</v>
      </c>
      <c r="B9" s="62" t="s">
        <v>1313</v>
      </c>
    </row>
    <row r="10" spans="1:2" x14ac:dyDescent="0.2">
      <c r="A10" s="62" t="s">
        <v>1314</v>
      </c>
      <c r="B10" s="62" t="s">
        <v>1315</v>
      </c>
    </row>
    <row r="11" spans="1:2" x14ac:dyDescent="0.2">
      <c r="A11" s="62" t="s">
        <v>1316</v>
      </c>
      <c r="B11" s="62" t="s">
        <v>1317</v>
      </c>
    </row>
    <row r="12" spans="1:2" x14ac:dyDescent="0.2">
      <c r="A12" s="62" t="s">
        <v>1318</v>
      </c>
      <c r="B12" s="62" t="s">
        <v>1319</v>
      </c>
    </row>
    <row r="13" spans="1:2" x14ac:dyDescent="0.2">
      <c r="A13" s="62" t="s">
        <v>1320</v>
      </c>
      <c r="B13" s="62" t="s">
        <v>1321</v>
      </c>
    </row>
    <row r="14" spans="1:2" x14ac:dyDescent="0.2">
      <c r="A14" s="62" t="s">
        <v>1322</v>
      </c>
      <c r="B14" s="62" t="s">
        <v>1323</v>
      </c>
    </row>
    <row r="15" spans="1:2" x14ac:dyDescent="0.2">
      <c r="A15" s="62" t="s">
        <v>1324</v>
      </c>
      <c r="B15" s="62" t="s">
        <v>1325</v>
      </c>
    </row>
    <row r="16" spans="1:2" x14ac:dyDescent="0.2">
      <c r="A16" s="62" t="s">
        <v>1326</v>
      </c>
      <c r="B16" s="62" t="s">
        <v>1327</v>
      </c>
    </row>
    <row r="17" spans="1:2" x14ac:dyDescent="0.2">
      <c r="A17" s="62" t="s">
        <v>1328</v>
      </c>
      <c r="B17" s="62" t="s">
        <v>1329</v>
      </c>
    </row>
    <row r="18" spans="1:2" x14ac:dyDescent="0.2">
      <c r="A18" s="62" t="s">
        <v>1330</v>
      </c>
      <c r="B18" s="62" t="s">
        <v>1331</v>
      </c>
    </row>
    <row r="19" spans="1:2" x14ac:dyDescent="0.2">
      <c r="A19" s="62" t="s">
        <v>1332</v>
      </c>
      <c r="B19" s="62" t="s">
        <v>1333</v>
      </c>
    </row>
    <row r="20" spans="1:2" x14ac:dyDescent="0.2">
      <c r="A20" s="62" t="s">
        <v>1334</v>
      </c>
      <c r="B20" s="62" t="s">
        <v>1335</v>
      </c>
    </row>
    <row r="21" spans="1:2" x14ac:dyDescent="0.2">
      <c r="A21" s="62" t="s">
        <v>1336</v>
      </c>
      <c r="B21" s="62" t="s">
        <v>1337</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19" t="s">
        <v>57</v>
      </c>
      <c r="B1" s="319"/>
      <c r="C1" s="319"/>
      <c r="D1" s="319"/>
      <c r="E1" s="319"/>
      <c r="F1" s="319"/>
      <c r="G1" s="319"/>
      <c r="H1" s="319"/>
      <c r="I1" s="52"/>
      <c r="J1" s="37"/>
    </row>
    <row r="2" spans="1:11" ht="15.75" x14ac:dyDescent="0.25">
      <c r="A2" s="325" t="s">
        <v>58</v>
      </c>
      <c r="B2" s="325"/>
      <c r="C2" s="325"/>
      <c r="D2" s="325"/>
      <c r="E2" s="325"/>
      <c r="F2" s="325"/>
      <c r="G2" s="325"/>
      <c r="H2" s="323" t="str">
        <f>+Doklady!I100</f>
        <v>V3</v>
      </c>
      <c r="I2" s="323"/>
    </row>
    <row r="3" spans="1:11" ht="15" x14ac:dyDescent="0.25">
      <c r="A3" s="40"/>
      <c r="B3" s="40"/>
      <c r="C3" s="40"/>
      <c r="D3" s="40"/>
      <c r="E3" s="40"/>
      <c r="F3" s="40"/>
      <c r="G3" s="40"/>
      <c r="H3" s="324">
        <f>+Doklady!I101</f>
        <v>45887</v>
      </c>
      <c r="I3" s="324"/>
    </row>
    <row r="4" spans="1:11" ht="15.75" customHeight="1" x14ac:dyDescent="0.2">
      <c r="A4" s="41" t="s">
        <v>59</v>
      </c>
      <c r="B4" s="320" t="s">
        <v>60</v>
      </c>
      <c r="C4" s="321"/>
      <c r="D4" s="321"/>
      <c r="E4" s="322"/>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28" t="s">
        <v>311</v>
      </c>
      <c r="B1" s="329"/>
      <c r="C1" s="174">
        <v>45930</v>
      </c>
      <c r="D1" s="26"/>
      <c r="G1" s="252">
        <v>45688</v>
      </c>
    </row>
    <row r="2" spans="1:7" ht="15" x14ac:dyDescent="0.25">
      <c r="A2" s="28"/>
      <c r="B2" s="28"/>
      <c r="G2" s="252">
        <v>45716</v>
      </c>
    </row>
    <row r="3" spans="1:7" ht="14.25" x14ac:dyDescent="0.2">
      <c r="A3" s="30" t="s">
        <v>312</v>
      </c>
      <c r="B3" s="326" t="str">
        <f>INDEX(Adr!B:B,Doklady!B102+1)</f>
        <v>SLOVENSKÁ JAZDECKÁ FEDERÁCIA</v>
      </c>
      <c r="C3" s="326"/>
      <c r="D3" s="326"/>
      <c r="G3" s="252">
        <v>45747</v>
      </c>
    </row>
    <row r="4" spans="1:7" ht="14.25" x14ac:dyDescent="0.2">
      <c r="A4" s="30" t="s">
        <v>313</v>
      </c>
      <c r="B4" s="29" t="str">
        <f>RIGHT("0000"&amp;INDEX(Adr!A:A,Doklady!B102+1),8)</f>
        <v>31787801</v>
      </c>
      <c r="G4" s="252">
        <v>45777</v>
      </c>
    </row>
    <row r="5" spans="1:7" ht="14.25" x14ac:dyDescent="0.2">
      <c r="A5" s="30" t="s">
        <v>314</v>
      </c>
      <c r="B5" s="29" t="str">
        <f>INDEX(Adr!D:D,Doklady!B102+1)&amp;", "&amp;INDEX(Adr!E:E,Doklady!B102+1)</f>
        <v>Olympijské námestie 14290/1,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120904</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120904</v>
      </c>
      <c r="G15" s="252"/>
    </row>
    <row r="16" spans="1:7" ht="14.25" x14ac:dyDescent="0.2">
      <c r="G16" s="252"/>
    </row>
    <row r="17" spans="1:5" ht="72" customHeight="1" x14ac:dyDescent="0.2">
      <c r="A17" s="327" t="s">
        <v>328</v>
      </c>
      <c r="B17" s="327"/>
      <c r="C17" s="327"/>
      <c r="D17" s="327"/>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49" t="s">
        <v>329</v>
      </c>
      <c r="B1" s="349"/>
      <c r="C1" s="349"/>
      <c r="D1" s="349"/>
      <c r="E1" s="349"/>
      <c r="F1" s="349"/>
      <c r="G1" s="349"/>
      <c r="H1" s="349"/>
      <c r="I1" s="349"/>
    </row>
    <row r="2" spans="1:26" ht="7.5" customHeight="1" x14ac:dyDescent="0.2">
      <c r="C2" s="8"/>
      <c r="D2" s="8"/>
      <c r="E2" s="8"/>
      <c r="F2" s="8"/>
      <c r="G2" s="8"/>
      <c r="H2" s="8"/>
      <c r="I2" s="8"/>
    </row>
    <row r="3" spans="1:26" s="9" customFormat="1" ht="26.1" customHeight="1" x14ac:dyDescent="0.2">
      <c r="B3" s="160" t="s">
        <v>59</v>
      </c>
      <c r="C3" s="350" t="str">
        <f>INDEX(Adr!B2:B151,Doklady!B102)</f>
        <v>SLOVENSKÁ JAZDECKÁ FEDERÁCIA</v>
      </c>
      <c r="D3" s="350"/>
      <c r="E3" s="350"/>
      <c r="F3" s="350"/>
      <c r="G3" s="215"/>
      <c r="H3" s="215"/>
      <c r="I3" s="65" t="str">
        <f>Doklady!I100</f>
        <v>V3</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INDEX(Adr!A2:A151,Doklady!B102)</f>
        <v>31787801</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INDEX(Adr!D2:D151,Doklady!B102)&amp;", "&amp;INDEX(Adr!E2:E151,Doklady!B102)&amp;", "&amp;INDEX(Adr!F2:F151,Doklady!B102)</f>
        <v>Olympijské námestie 14290/1, Bratislava, 832 80</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1" t="s">
        <v>334</v>
      </c>
      <c r="F9" s="352"/>
      <c r="J9" s="8"/>
      <c r="L9" s="118"/>
      <c r="M9" s="118"/>
      <c r="N9" s="118"/>
      <c r="O9" s="118"/>
      <c r="P9" s="118"/>
      <c r="Q9" s="118"/>
      <c r="R9" s="118"/>
      <c r="S9" s="118"/>
    </row>
    <row r="10" spans="1:26" ht="18" x14ac:dyDescent="0.25">
      <c r="A10" s="69" t="s">
        <v>317</v>
      </c>
      <c r="B10" s="70" t="s">
        <v>318</v>
      </c>
      <c r="C10" s="126">
        <f>SUMIF(FP!J:J,Doklady!$B$1&amp;A10,FP!D:D)</f>
        <v>0</v>
      </c>
      <c r="D10" s="126">
        <f>C10-E10</f>
        <v>0</v>
      </c>
      <c r="E10" s="345">
        <f>SUMIF(K:K,A10,I:I)</f>
        <v>0</v>
      </c>
      <c r="F10" s="346"/>
      <c r="L10" s="120" t="s">
        <v>335</v>
      </c>
      <c r="M10" s="118"/>
      <c r="N10" s="118"/>
      <c r="O10" s="118"/>
      <c r="P10" s="118"/>
      <c r="Q10" s="118"/>
      <c r="R10" s="118"/>
      <c r="S10" s="118"/>
    </row>
    <row r="11" spans="1:26" ht="18" x14ac:dyDescent="0.25">
      <c r="A11" s="69" t="s">
        <v>319</v>
      </c>
      <c r="B11" s="70" t="s">
        <v>320</v>
      </c>
      <c r="C11" s="126">
        <f>SUMIF(FP!J:J,Doklady!$B$1&amp;A11,FP!D:D)</f>
        <v>120904</v>
      </c>
      <c r="D11" s="126">
        <f>+C11-E11</f>
        <v>45464.66</v>
      </c>
      <c r="E11" s="353">
        <f>+I39-I42+I44-I47</f>
        <v>75439.34</v>
      </c>
      <c r="F11" s="354"/>
      <c r="J11" s="176"/>
      <c r="L11" s="161" t="str">
        <f>L41</f>
        <v>a - jazdectvo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45">
        <f>SUMIF(K:K,A12,I:I)</f>
        <v>0</v>
      </c>
      <c r="F12" s="346"/>
      <c r="J12" s="177"/>
      <c r="L12" s="161" t="str">
        <f>L42</f>
        <v>a - jazdectvo - kapitálové transfery</v>
      </c>
      <c r="N12" s="118"/>
      <c r="O12" s="118"/>
      <c r="P12" s="118"/>
      <c r="Q12" s="118"/>
      <c r="R12" s="118"/>
      <c r="S12" s="118"/>
    </row>
    <row r="13" spans="1:26" ht="18" x14ac:dyDescent="0.25">
      <c r="A13" s="69" t="s">
        <v>323</v>
      </c>
      <c r="B13" s="70" t="s">
        <v>324</v>
      </c>
      <c r="C13" s="126">
        <f>SUMIF(FP!J:J,Doklady!$B$1&amp;A13,FP!D:D)</f>
        <v>0</v>
      </c>
      <c r="D13" s="126">
        <f>C13-E13</f>
        <v>0</v>
      </c>
      <c r="E13" s="345">
        <f>SUMIF(K:K,A13,I:I)</f>
        <v>0</v>
      </c>
      <c r="F13" s="346"/>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37" t="s">
        <v>337</v>
      </c>
      <c r="C16" s="338"/>
      <c r="D16" s="338"/>
      <c r="E16" s="338"/>
      <c r="F16" s="338"/>
      <c r="G16" s="338"/>
      <c r="H16" s="339"/>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0" t="s">
        <v>340</v>
      </c>
      <c r="C17" s="340"/>
      <c r="D17" s="340"/>
      <c r="E17" s="340"/>
      <c r="F17" s="340"/>
      <c r="G17" s="340"/>
      <c r="H17" s="340"/>
      <c r="I17" s="73">
        <f>SUMIF(FP!I:I,Doklady!$B$1&amp;A17,FP!D:D)</f>
        <v>120904</v>
      </c>
      <c r="T17" s="86"/>
    </row>
    <row r="18" spans="1:20" x14ac:dyDescent="0.2">
      <c r="A18" s="135" t="s">
        <v>341</v>
      </c>
      <c r="B18" s="340" t="s">
        <v>342</v>
      </c>
      <c r="C18" s="340"/>
      <c r="D18" s="340"/>
      <c r="E18" s="340"/>
      <c r="F18" s="340"/>
      <c r="G18" s="340"/>
      <c r="H18" s="340"/>
      <c r="I18" s="73">
        <f>SUMIF(FP!I:I,Doklady!$B$1&amp;A18,FP!D:D)</f>
        <v>0</v>
      </c>
    </row>
    <row r="19" spans="1:20" x14ac:dyDescent="0.2">
      <c r="A19" s="115" t="s">
        <v>343</v>
      </c>
      <c r="B19" s="340" t="s">
        <v>344</v>
      </c>
      <c r="C19" s="340"/>
      <c r="D19" s="340"/>
      <c r="E19" s="340"/>
      <c r="F19" s="340"/>
      <c r="G19" s="340"/>
      <c r="H19" s="340"/>
      <c r="I19" s="73">
        <f>SUMIF(FP!I:I,Doklady!$B$1&amp;A19,FP!D:D)</f>
        <v>0</v>
      </c>
    </row>
    <row r="20" spans="1:20" x14ac:dyDescent="0.2">
      <c r="A20" s="135" t="s">
        <v>345</v>
      </c>
      <c r="B20" s="334" t="s">
        <v>346</v>
      </c>
      <c r="C20" s="335"/>
      <c r="D20" s="335"/>
      <c r="E20" s="335"/>
      <c r="F20" s="335"/>
      <c r="G20" s="335"/>
      <c r="H20" s="336"/>
      <c r="I20" s="73">
        <f>SUMIF(FP!I:I,Doklady!$B$1&amp;A20,FP!D:D)</f>
        <v>0</v>
      </c>
      <c r="T20" s="86"/>
    </row>
    <row r="21" spans="1:20" x14ac:dyDescent="0.2">
      <c r="A21" s="115" t="s">
        <v>347</v>
      </c>
      <c r="B21" s="334" t="s">
        <v>348</v>
      </c>
      <c r="C21" s="335"/>
      <c r="D21" s="335"/>
      <c r="E21" s="335"/>
      <c r="F21" s="335"/>
      <c r="G21" s="335"/>
      <c r="H21" s="336"/>
      <c r="I21" s="73">
        <f>SUMIF(FP!I:I,Doklady!$B$1&amp;A21,FP!D:D)</f>
        <v>0</v>
      </c>
      <c r="T21" s="86"/>
    </row>
    <row r="22" spans="1:20" x14ac:dyDescent="0.2">
      <c r="A22" s="135" t="s">
        <v>349</v>
      </c>
      <c r="B22" s="341" t="s">
        <v>350</v>
      </c>
      <c r="C22" s="342"/>
      <c r="D22" s="342"/>
      <c r="E22" s="342"/>
      <c r="F22" s="342"/>
      <c r="G22" s="342"/>
      <c r="H22" s="343"/>
      <c r="I22" s="73">
        <f>SUMIF(FP!I:I,Doklady!$B$1&amp;A22,FP!D:D)</f>
        <v>0</v>
      </c>
      <c r="T22" s="86"/>
    </row>
    <row r="23" spans="1:20" x14ac:dyDescent="0.2">
      <c r="A23" s="115" t="s">
        <v>351</v>
      </c>
      <c r="B23" s="334" t="s">
        <v>352</v>
      </c>
      <c r="C23" s="335"/>
      <c r="D23" s="335"/>
      <c r="E23" s="335"/>
      <c r="F23" s="335"/>
      <c r="G23" s="335"/>
      <c r="H23" s="336"/>
      <c r="I23" s="73">
        <f>SUMIF(FP!I:I,Doklady!$B$1&amp;A23,FP!D:D)</f>
        <v>0</v>
      </c>
      <c r="T23" s="86"/>
    </row>
    <row r="24" spans="1:20" x14ac:dyDescent="0.2">
      <c r="A24" s="135" t="s">
        <v>353</v>
      </c>
      <c r="B24" s="334" t="s">
        <v>354</v>
      </c>
      <c r="C24" s="335"/>
      <c r="D24" s="335"/>
      <c r="E24" s="335"/>
      <c r="F24" s="335"/>
      <c r="G24" s="335"/>
      <c r="H24" s="336"/>
      <c r="I24" s="73">
        <f>SUMIF(FP!I:I,Doklady!$B$1&amp;A24,FP!D:D)</f>
        <v>0</v>
      </c>
      <c r="T24" s="86"/>
    </row>
    <row r="25" spans="1:20" x14ac:dyDescent="0.2">
      <c r="A25" s="115" t="s">
        <v>355</v>
      </c>
      <c r="B25" s="357" t="s">
        <v>2282</v>
      </c>
      <c r="C25" s="358"/>
      <c r="D25" s="358"/>
      <c r="E25" s="358"/>
      <c r="F25" s="358"/>
      <c r="G25" s="358"/>
      <c r="H25" s="359"/>
      <c r="I25" s="73">
        <f>SUMIF(FP!I:I,Doklady!$B$1&amp;A25,FP!D:D)</f>
        <v>0</v>
      </c>
      <c r="T25" s="86"/>
    </row>
    <row r="26" spans="1:20" x14ac:dyDescent="0.2">
      <c r="A26" s="135" t="s">
        <v>356</v>
      </c>
      <c r="B26" s="334" t="s">
        <v>357</v>
      </c>
      <c r="C26" s="335"/>
      <c r="D26" s="335"/>
      <c r="E26" s="335"/>
      <c r="F26" s="335"/>
      <c r="G26" s="335"/>
      <c r="H26" s="336"/>
      <c r="I26" s="73">
        <f>SUMIF(FP!I:I,Doklady!$B$1&amp;A26,FP!D:D)</f>
        <v>0</v>
      </c>
      <c r="T26" s="86"/>
    </row>
    <row r="27" spans="1:20" x14ac:dyDescent="0.2">
      <c r="A27" s="115" t="s">
        <v>358</v>
      </c>
      <c r="B27" s="334" t="s">
        <v>359</v>
      </c>
      <c r="C27" s="335"/>
      <c r="D27" s="335"/>
      <c r="E27" s="335"/>
      <c r="F27" s="335"/>
      <c r="G27" s="335"/>
      <c r="H27" s="336"/>
      <c r="I27" s="73">
        <f>SUMIF(FP!I:I,Doklady!$B$1&amp;A27,FP!D:D)</f>
        <v>0</v>
      </c>
      <c r="T27" s="86"/>
    </row>
    <row r="28" spans="1:20" x14ac:dyDescent="0.2">
      <c r="A28" s="135" t="s">
        <v>360</v>
      </c>
      <c r="B28" s="334" t="s">
        <v>361</v>
      </c>
      <c r="C28" s="335"/>
      <c r="D28" s="335"/>
      <c r="E28" s="335"/>
      <c r="F28" s="335"/>
      <c r="G28" s="335"/>
      <c r="H28" s="336"/>
      <c r="I28" s="73">
        <f>SUMIF(FP!I:I,Doklady!$B$1&amp;A28,FP!D:D)</f>
        <v>0</v>
      </c>
      <c r="T28" s="86"/>
    </row>
    <row r="29" spans="1:20" x14ac:dyDescent="0.2">
      <c r="A29" s="115" t="s">
        <v>362</v>
      </c>
      <c r="B29" s="334" t="s">
        <v>363</v>
      </c>
      <c r="C29" s="335"/>
      <c r="D29" s="335"/>
      <c r="E29" s="335"/>
      <c r="F29" s="335"/>
      <c r="G29" s="335"/>
      <c r="H29" s="336"/>
      <c r="I29" s="73">
        <f>SUMIF(FP!I:I,Doklady!$B$1&amp;A29,FP!D:D)</f>
        <v>0</v>
      </c>
      <c r="T29" s="86"/>
    </row>
    <row r="30" spans="1:20" hidden="1" x14ac:dyDescent="0.2">
      <c r="A30" s="135" t="s">
        <v>364</v>
      </c>
      <c r="B30" s="334"/>
      <c r="C30" s="335"/>
      <c r="D30" s="335"/>
      <c r="E30" s="335"/>
      <c r="F30" s="335"/>
      <c r="G30" s="335"/>
      <c r="H30" s="336"/>
      <c r="I30" s="73">
        <f>SUMIF(FP!I:I,Doklady!$B$1&amp;A30,FP!D:D)</f>
        <v>0</v>
      </c>
      <c r="T30" s="86"/>
    </row>
    <row r="31" spans="1:20" hidden="1" x14ac:dyDescent="0.2">
      <c r="A31" s="115" t="s">
        <v>365</v>
      </c>
      <c r="B31" s="334"/>
      <c r="C31" s="335"/>
      <c r="D31" s="335"/>
      <c r="E31" s="335"/>
      <c r="F31" s="335"/>
      <c r="G31" s="335"/>
      <c r="H31" s="336"/>
      <c r="I31" s="73">
        <f>SUMIF(FP!I:I,Doklady!$B$1&amp;A31,FP!D:D)</f>
        <v>0</v>
      </c>
      <c r="T31" s="86"/>
    </row>
    <row r="32" spans="1:20" hidden="1" x14ac:dyDescent="0.2">
      <c r="A32" s="135" t="s">
        <v>366</v>
      </c>
      <c r="B32" s="330"/>
      <c r="C32" s="331"/>
      <c r="D32" s="331"/>
      <c r="E32" s="331"/>
      <c r="F32" s="331"/>
      <c r="G32" s="331"/>
      <c r="H32" s="332"/>
      <c r="I32" s="73">
        <f>SUMIF(FP!I:I,Doklady!$B$1&amp;A32,FP!D:D)</f>
        <v>0</v>
      </c>
      <c r="T32" s="86"/>
    </row>
    <row r="33" spans="1:21" hidden="1" x14ac:dyDescent="0.2">
      <c r="A33" s="115" t="s">
        <v>367</v>
      </c>
      <c r="B33" s="330"/>
      <c r="C33" s="331"/>
      <c r="D33" s="331"/>
      <c r="E33" s="331"/>
      <c r="F33" s="331"/>
      <c r="G33" s="331"/>
      <c r="H33" s="332"/>
      <c r="I33" s="73">
        <f>SUMIF(FP!I:I,Doklady!$B$1&amp;A33,FP!D:D)</f>
        <v>0</v>
      </c>
      <c r="T33" s="86"/>
    </row>
    <row r="34" spans="1:21" hidden="1" x14ac:dyDescent="0.2">
      <c r="A34" s="135" t="s">
        <v>368</v>
      </c>
      <c r="B34" s="333"/>
      <c r="C34" s="333"/>
      <c r="D34" s="333"/>
      <c r="E34" s="333"/>
      <c r="F34" s="333"/>
      <c r="G34" s="333"/>
      <c r="H34" s="333"/>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jazdectvo</v>
      </c>
      <c r="C38" s="68" t="s">
        <v>1687</v>
      </c>
      <c r="D38" s="68" t="s">
        <v>1688</v>
      </c>
      <c r="E38" s="68" t="s">
        <v>1689</v>
      </c>
      <c r="F38" s="68" t="s">
        <v>1686</v>
      </c>
      <c r="G38" s="68" t="s">
        <v>370</v>
      </c>
      <c r="H38" s="68" t="s">
        <v>371</v>
      </c>
      <c r="I38" s="67" t="s">
        <v>327</v>
      </c>
      <c r="L38" s="84">
        <f>COUNTIF(FP!N:N,Doklady!B1&amp;"aB")</f>
        <v>1</v>
      </c>
    </row>
    <row r="39" spans="1:21" x14ac:dyDescent="0.2">
      <c r="A39" s="115" t="s">
        <v>339</v>
      </c>
      <c r="B39" s="116" t="s">
        <v>372</v>
      </c>
      <c r="C39" s="78">
        <f>I39*0.2</f>
        <v>24180.800000000003</v>
      </c>
      <c r="D39" s="78">
        <f>I39*0.2</f>
        <v>24180.800000000003</v>
      </c>
      <c r="E39" s="78">
        <f>I39*0.25</f>
        <v>30226</v>
      </c>
      <c r="F39" s="78">
        <f>+I39*0.15</f>
        <v>18135.599999999999</v>
      </c>
      <c r="G39" s="78">
        <f>+MAX(I39-C39-D39-E39-F39-H39,0)</f>
        <v>24180.799999999996</v>
      </c>
      <c r="H39" s="78">
        <f>+IFERROR(VLOOKUP(K40&amp;" - kapitálové transfery",B$53:C$90,2,0),0)</f>
        <v>0</v>
      </c>
      <c r="I39" s="73">
        <f>SUMIF(FP!K:K,K40,FP!D:D)</f>
        <v>120904</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43686.28</v>
      </c>
      <c r="F40" s="78">
        <f>DSUM(Doklady!A103:J10000,"GGG",Spolu!R40:S42)</f>
        <v>1778.3799999999999</v>
      </c>
      <c r="G40" s="78">
        <f>DSUM(Doklady!A103:J10000,"GGG",Spolu!T40:U42)-H40</f>
        <v>0</v>
      </c>
      <c r="H40" s="78">
        <f>+IFERROR(VLOOKUP(K40&amp;" - kapitálové transfery",B$53:D$90,3,0),0)</f>
        <v>0</v>
      </c>
      <c r="I40" s="73">
        <f>+C40+D40+E40+F40+G40+H40</f>
        <v>45464.659999999996</v>
      </c>
      <c r="J40" s="218" t="str">
        <f>+K45</f>
        <v>.</v>
      </c>
      <c r="K40" s="218" t="str">
        <f>IF(L38&gt;0,INDEX(FP!K:K,Doklady!B2),".")</f>
        <v>jazdectvo</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24180.800000000003</v>
      </c>
      <c r="D41" s="78">
        <f>MAX(D39-D40,0)</f>
        <v>24180.800000000003</v>
      </c>
      <c r="E41" s="78">
        <f>MAX(E39-E40,0)</f>
        <v>0</v>
      </c>
      <c r="F41" s="78">
        <f>MIN(I39,MAX(-F39+F40,0))</f>
        <v>0</v>
      </c>
      <c r="G41" s="78">
        <f>MIN(J39,MAX(-G39+G40+MIN(F40-F39,0),0))</f>
        <v>0</v>
      </c>
      <c r="H41" s="78">
        <f>MAX(H39-H40,0)</f>
        <v>0</v>
      </c>
      <c r="I41" s="124">
        <f>+I39-I42</f>
        <v>75439.34</v>
      </c>
      <c r="J41" s="219">
        <f>+K46</f>
        <v>0</v>
      </c>
      <c r="K41" s="219">
        <f>+I41-H41</f>
        <v>75439.34</v>
      </c>
      <c r="L41" s="161" t="str">
        <f>IF(L38&gt;0,"a - "&amp;INDEX(FP!C:C,Doklady!B2),2)</f>
        <v>a - jazdectvo - bežné transfery</v>
      </c>
      <c r="M41" s="120">
        <v>1</v>
      </c>
      <c r="N41" s="161" t="str">
        <f>+L41</f>
        <v>a - jazdectvo - bežné transfery</v>
      </c>
      <c r="O41" s="120">
        <v>2</v>
      </c>
      <c r="P41" s="161" t="str">
        <f>+L41</f>
        <v>a - jazdectvo - bežné transfery</v>
      </c>
      <c r="Q41" s="120">
        <v>3</v>
      </c>
      <c r="R41" s="161" t="str">
        <f>+L41</f>
        <v>a - jazdectvo - bežné transfery</v>
      </c>
      <c r="S41" s="120">
        <v>4</v>
      </c>
      <c r="T41" s="161" t="str">
        <f>+L41</f>
        <v>a - jazdectvo - bežné transfery</v>
      </c>
      <c r="U41" s="120">
        <v>5</v>
      </c>
    </row>
    <row r="42" spans="1:21" ht="10.5" customHeight="1" x14ac:dyDescent="0.2">
      <c r="A42" s="115" t="s">
        <v>339</v>
      </c>
      <c r="B42" s="116" t="s">
        <v>376</v>
      </c>
      <c r="C42" s="73">
        <f>+C40</f>
        <v>0</v>
      </c>
      <c r="D42" s="216">
        <f>+D40</f>
        <v>0</v>
      </c>
      <c r="E42" s="216">
        <f>+E40</f>
        <v>43686.28</v>
      </c>
      <c r="F42" s="216">
        <f>+MIN(F39:F40)</f>
        <v>1778.3799999999999</v>
      </c>
      <c r="G42" s="216">
        <f>+MIN(G39+MAX(F39-F40,0)-MAX(E40-E39,0)-MAX(D40-D39,0)-MAX(C40-C39,0),G40)</f>
        <v>0</v>
      </c>
      <c r="H42" s="216">
        <f>+MIN(H39:H40)</f>
        <v>0</v>
      </c>
      <c r="I42" s="73">
        <f>+C42+D42+E42+MIN(F39:F40)+G42+H42</f>
        <v>45464.659999999996</v>
      </c>
      <c r="J42" s="219">
        <f>+K47</f>
        <v>0</v>
      </c>
      <c r="K42" s="219">
        <f>+I42-H42</f>
        <v>45464.659999999996</v>
      </c>
      <c r="L42" s="161" t="str">
        <f>+SUBSTITUTE(L41,"bežné","kapitálové")</f>
        <v>a - jazdectvo - kapitálové transfery</v>
      </c>
      <c r="M42" s="120">
        <v>1</v>
      </c>
      <c r="N42" s="161" t="str">
        <f>+L42</f>
        <v>a - jazdectvo - kapitálové transfery</v>
      </c>
      <c r="O42" s="120">
        <v>2</v>
      </c>
      <c r="P42" s="161" t="str">
        <f>+L42</f>
        <v>a - jazdectvo - kapitálové transfery</v>
      </c>
      <c r="Q42" s="120">
        <v>3</v>
      </c>
      <c r="R42" s="161" t="str">
        <f>+L42</f>
        <v>a - jazdectvo - kapitálové transfery</v>
      </c>
      <c r="S42" s="120">
        <v>4</v>
      </c>
      <c r="T42" s="161" t="str">
        <f>+L42</f>
        <v>a - jazdectvo - kapitálové transfery</v>
      </c>
      <c r="U42" s="120">
        <v>5</v>
      </c>
    </row>
    <row r="43" spans="1:21" ht="33.75" x14ac:dyDescent="0.2">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7"/>
      <c r="B50" s="348"/>
      <c r="C50" s="348"/>
      <c r="D50" s="348"/>
      <c r="E50" s="348"/>
      <c r="F50" s="348"/>
      <c r="G50" s="348"/>
      <c r="H50" s="348"/>
      <c r="I50" s="348"/>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jazdectvo - bežné transfery</v>
      </c>
      <c r="C53" s="73">
        <f>IF(A53&lt;&gt;"",INDEX(FP!D:D,Doklady!B$2+(ROW()-53)),"")</f>
        <v>120904</v>
      </c>
      <c r="D53" s="73">
        <f>IF(A53&lt;&gt;"",Doklady!I1-Doklady!J1,"")</f>
        <v>45464.659999999996</v>
      </c>
      <c r="E53" s="73">
        <f>IF(A53&lt;&gt;"",MIN(D53,C53)*Doklady!C1/(1-Doklady!C1),"")</f>
        <v>0</v>
      </c>
      <c r="F53" s="71">
        <f>IF(A53&lt;&gt;"",Doklady!J1,"")</f>
        <v>0</v>
      </c>
      <c r="G53" s="73">
        <f>+IFERROR(HLOOKUP(IF(RIGHT(B53,15)="bežné transfery",LEFT(B53,LEN(B53)-18),0),$J$40:$K$42,3,0),MIN(C53,D53))</f>
        <v>45464.659999999996</v>
      </c>
      <c r="H53" s="71"/>
      <c r="I53" s="73">
        <f>IF(A53&lt;&gt;"",MAX(IF(G53&lt;C53,C53-G53,0)+IF(F53&lt;E53,E53-F53,0),0),0)</f>
        <v>75439.34</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120904</v>
      </c>
      <c r="D130" s="228">
        <f t="shared" ref="D130:I130" si="9">SUM(D53:D129)</f>
        <v>45464.659999999996</v>
      </c>
      <c r="E130" s="228">
        <f t="shared" si="9"/>
        <v>0</v>
      </c>
      <c r="F130" s="228">
        <f t="shared" si="9"/>
        <v>0</v>
      </c>
      <c r="G130" s="228">
        <f t="shared" si="9"/>
        <v>45464.659999999996</v>
      </c>
      <c r="H130" s="228">
        <f t="shared" si="9"/>
        <v>0</v>
      </c>
      <c r="I130" s="228">
        <f t="shared" si="9"/>
        <v>75439.34</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81"/>
      <c r="C140" s="229"/>
      <c r="D140" s="360"/>
      <c r="E140" s="360"/>
      <c r="F140" s="360"/>
      <c r="G140" s="360"/>
      <c r="H140" s="360"/>
      <c r="I140" s="360"/>
      <c r="J140" s="85"/>
    </row>
    <row r="141" spans="1:26" ht="68.25" customHeight="1" x14ac:dyDescent="0.2">
      <c r="A141" s="9"/>
      <c r="B141" s="283" t="s">
        <v>393</v>
      </c>
      <c r="C141" s="214"/>
      <c r="D141" s="344" t="s">
        <v>394</v>
      </c>
      <c r="E141" s="344"/>
      <c r="F141" s="344"/>
      <c r="G141" s="344"/>
      <c r="H141" s="344"/>
      <c r="I141" s="344"/>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15" zoomScaleNormal="100" workbookViewId="0">
      <selection activeCell="F134" sqref="F134"/>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jazdectvo - bežné transfery</v>
      </c>
      <c r="B1" s="232" t="str">
        <f>INDEX(Adr!A:A,B102+1)</f>
        <v>31787801</v>
      </c>
      <c r="C1" s="233">
        <f>IF(ROW()&lt;=B$3,INDEX(FP!E:E,B$2+ROW()-1),"")</f>
        <v>0</v>
      </c>
      <c r="D1" s="234" t="str">
        <f>IF(ROW()&lt;=B$3,INDEX(FP!F:F,B$2+ROW()-1),"")</f>
        <v>a</v>
      </c>
      <c r="E1" s="234"/>
      <c r="F1" s="234" t="str">
        <f>IF(ROW()&lt;=B$3,INDEX(FP!G:G,B$2+ROW()-1),"")</f>
        <v>026 02</v>
      </c>
      <c r="G1" s="234"/>
      <c r="H1" s="235" t="str">
        <f>IF(ROW()&lt;=B$3,INDEX(FP!C:C,B$2+ROW()-1),"")</f>
        <v>jazdectvo - bežné transfery</v>
      </c>
      <c r="I1" s="236">
        <f t="shared" ref="I1:I6" si="0">IF(ROW()&lt;=B$3,SUMIF(A$107:A$10042,A1,I$107:I$10042),"")</f>
        <v>45464.659999999996</v>
      </c>
      <c r="J1" s="236">
        <f t="shared" ref="J1:J32" si="1">IF(ROW()&lt;=B$3,SUMIFS(I$103:I$50042,A$103:A$50042,K1,J$103:J$50042,L1),"")</f>
        <v>0</v>
      </c>
      <c r="K1" s="110" t="str">
        <f>$A1</f>
        <v>a - jazdectvo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93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61" t="s">
        <v>329</v>
      </c>
      <c r="B100" s="361"/>
      <c r="C100" s="361"/>
      <c r="D100" s="361"/>
      <c r="E100" s="361"/>
      <c r="F100" s="361"/>
      <c r="G100" s="361"/>
      <c r="H100" s="361"/>
      <c r="I100" s="363" t="s">
        <v>2271</v>
      </c>
      <c r="J100" s="363"/>
      <c r="K100" s="89"/>
    </row>
    <row r="101" spans="1:25" ht="15.75" x14ac:dyDescent="0.25">
      <c r="A101" s="361"/>
      <c r="B101" s="361"/>
      <c r="C101" s="361"/>
      <c r="D101" s="361"/>
      <c r="E101" s="361"/>
      <c r="F101" s="361"/>
      <c r="G101" s="361"/>
      <c r="H101" s="361"/>
      <c r="I101" s="362">
        <v>45887</v>
      </c>
      <c r="J101" s="362"/>
    </row>
    <row r="102" spans="1:25" ht="14.25" x14ac:dyDescent="0.2">
      <c r="A102" s="249" t="s">
        <v>399</v>
      </c>
      <c r="B102" s="250">
        <v>55</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4" t="s">
        <v>408</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3.75" x14ac:dyDescent="0.2">
      <c r="A107" s="14" t="s">
        <v>2293</v>
      </c>
      <c r="B107" s="14" t="s">
        <v>2294</v>
      </c>
      <c r="C107" s="14" t="s">
        <v>2295</v>
      </c>
      <c r="D107" s="16">
        <v>45840</v>
      </c>
      <c r="E107" s="16"/>
      <c r="F107" s="14" t="s">
        <v>2296</v>
      </c>
      <c r="G107" s="14" t="s">
        <v>2297</v>
      </c>
      <c r="H107" s="14" t="s">
        <v>2298</v>
      </c>
      <c r="I107" s="15">
        <v>588.62</v>
      </c>
      <c r="J107" s="77">
        <v>3</v>
      </c>
      <c r="K107" s="92"/>
    </row>
    <row r="108" spans="1:25" ht="22.5" x14ac:dyDescent="0.2">
      <c r="A108" s="14" t="s">
        <v>2293</v>
      </c>
      <c r="B108" s="14" t="s">
        <v>2299</v>
      </c>
      <c r="C108" s="14" t="s">
        <v>196</v>
      </c>
      <c r="D108" s="16">
        <v>45840</v>
      </c>
      <c r="E108" s="16"/>
      <c r="F108" s="14" t="s">
        <v>2300</v>
      </c>
      <c r="G108" s="14"/>
      <c r="H108" s="14" t="s">
        <v>2301</v>
      </c>
      <c r="I108" s="15">
        <v>15000</v>
      </c>
      <c r="J108" s="77">
        <v>3</v>
      </c>
      <c r="K108" s="92"/>
    </row>
    <row r="109" spans="1:25" ht="22.5" x14ac:dyDescent="0.2">
      <c r="A109" s="14" t="s">
        <v>2293</v>
      </c>
      <c r="B109" s="14" t="s">
        <v>2302</v>
      </c>
      <c r="C109" s="14" t="s">
        <v>2303</v>
      </c>
      <c r="D109" s="16">
        <v>45840</v>
      </c>
      <c r="E109" s="16"/>
      <c r="F109" s="14" t="s">
        <v>2304</v>
      </c>
      <c r="G109" s="14" t="s">
        <v>2305</v>
      </c>
      <c r="H109" s="14" t="s">
        <v>2306</v>
      </c>
      <c r="I109" s="15">
        <v>2312.4</v>
      </c>
      <c r="J109" s="77">
        <v>3</v>
      </c>
      <c r="K109" s="92"/>
    </row>
    <row r="110" spans="1:25" ht="22.5" x14ac:dyDescent="0.2">
      <c r="A110" s="14" t="s">
        <v>2293</v>
      </c>
      <c r="B110" s="14" t="s">
        <v>2307</v>
      </c>
      <c r="C110" s="14" t="s">
        <v>2308</v>
      </c>
      <c r="D110" s="16">
        <v>45840</v>
      </c>
      <c r="E110" s="16"/>
      <c r="F110" s="14" t="s">
        <v>2309</v>
      </c>
      <c r="G110" s="14"/>
      <c r="H110" s="14" t="s">
        <v>2310</v>
      </c>
      <c r="I110" s="15">
        <v>1014.73</v>
      </c>
      <c r="J110" s="77">
        <v>3</v>
      </c>
      <c r="K110" s="92"/>
    </row>
    <row r="111" spans="1:25" ht="22.5" x14ac:dyDescent="0.2">
      <c r="A111" s="14" t="s">
        <v>2293</v>
      </c>
      <c r="B111" s="14" t="s">
        <v>2311</v>
      </c>
      <c r="C111" s="14" t="s">
        <v>2365</v>
      </c>
      <c r="D111" s="16">
        <v>45857</v>
      </c>
      <c r="E111" s="16"/>
      <c r="F111" s="14" t="s">
        <v>2312</v>
      </c>
      <c r="G111" s="14"/>
      <c r="H111" s="14" t="s">
        <v>2313</v>
      </c>
      <c r="I111" s="15">
        <v>742.25</v>
      </c>
      <c r="J111" s="77">
        <v>3</v>
      </c>
      <c r="K111" s="92"/>
    </row>
    <row r="112" spans="1:25" ht="33.75" x14ac:dyDescent="0.2">
      <c r="A112" s="14" t="s">
        <v>2293</v>
      </c>
      <c r="B112" s="14" t="s">
        <v>2314</v>
      </c>
      <c r="C112" s="14" t="s">
        <v>2315</v>
      </c>
      <c r="D112" s="16">
        <v>45859</v>
      </c>
      <c r="E112" s="16"/>
      <c r="F112" s="14" t="s">
        <v>2316</v>
      </c>
      <c r="G112" s="14"/>
      <c r="H112" s="14" t="s">
        <v>2317</v>
      </c>
      <c r="I112" s="15">
        <v>5040</v>
      </c>
      <c r="J112" s="77">
        <v>3</v>
      </c>
      <c r="K112" s="92"/>
    </row>
    <row r="113" spans="1:11" ht="22.5" x14ac:dyDescent="0.2">
      <c r="A113" s="14" t="s">
        <v>2293</v>
      </c>
      <c r="B113" s="14" t="s">
        <v>2318</v>
      </c>
      <c r="C113" s="14" t="s">
        <v>2319</v>
      </c>
      <c r="D113" s="16">
        <v>45861</v>
      </c>
      <c r="E113" s="16"/>
      <c r="F113" s="14" t="s">
        <v>2320</v>
      </c>
      <c r="G113" s="14"/>
      <c r="H113" s="14" t="s">
        <v>2321</v>
      </c>
      <c r="I113" s="15">
        <v>300</v>
      </c>
      <c r="J113" s="77">
        <v>3</v>
      </c>
      <c r="K113" s="92"/>
    </row>
    <row r="114" spans="1:11" ht="22.5" x14ac:dyDescent="0.2">
      <c r="A114" s="14" t="s">
        <v>2293</v>
      </c>
      <c r="B114" s="14" t="s">
        <v>2322</v>
      </c>
      <c r="C114" s="14" t="s">
        <v>2323</v>
      </c>
      <c r="D114" s="16">
        <v>45861</v>
      </c>
      <c r="E114" s="16"/>
      <c r="F114" s="14" t="s">
        <v>2324</v>
      </c>
      <c r="G114" s="14" t="s">
        <v>2305</v>
      </c>
      <c r="H114" s="14" t="s">
        <v>2306</v>
      </c>
      <c r="I114" s="15">
        <v>147.6</v>
      </c>
      <c r="J114" s="77">
        <v>3</v>
      </c>
      <c r="K114" s="92"/>
    </row>
    <row r="115" spans="1:11" ht="22.5" x14ac:dyDescent="0.2">
      <c r="A115" s="14" t="s">
        <v>2293</v>
      </c>
      <c r="B115" s="14" t="s">
        <v>2325</v>
      </c>
      <c r="C115" s="14" t="s">
        <v>2326</v>
      </c>
      <c r="D115" s="16">
        <v>45861</v>
      </c>
      <c r="E115" s="16"/>
      <c r="F115" s="14" t="s">
        <v>2327</v>
      </c>
      <c r="G115" s="14" t="s">
        <v>2328</v>
      </c>
      <c r="H115" s="14" t="s">
        <v>2329</v>
      </c>
      <c r="I115" s="15">
        <v>144.85</v>
      </c>
      <c r="J115" s="77">
        <v>4</v>
      </c>
      <c r="K115" s="92"/>
    </row>
    <row r="116" spans="1:11" ht="22.5" x14ac:dyDescent="0.2">
      <c r="A116" s="14" t="s">
        <v>2293</v>
      </c>
      <c r="B116" s="14" t="s">
        <v>2330</v>
      </c>
      <c r="C116" s="14" t="s">
        <v>2331</v>
      </c>
      <c r="D116" s="16">
        <v>45861</v>
      </c>
      <c r="E116" s="16"/>
      <c r="F116" s="14" t="s">
        <v>2332</v>
      </c>
      <c r="G116" s="14" t="s">
        <v>2333</v>
      </c>
      <c r="H116" s="14" t="s">
        <v>2334</v>
      </c>
      <c r="I116" s="15">
        <v>1500</v>
      </c>
      <c r="J116" s="77">
        <v>3</v>
      </c>
      <c r="K116" s="92"/>
    </row>
    <row r="117" spans="1:11" ht="22.5" x14ac:dyDescent="0.2">
      <c r="A117" s="14" t="s">
        <v>2293</v>
      </c>
      <c r="B117" s="14" t="s">
        <v>2335</v>
      </c>
      <c r="C117" s="14" t="s">
        <v>2336</v>
      </c>
      <c r="D117" s="16">
        <v>45130</v>
      </c>
      <c r="E117" s="16"/>
      <c r="F117" s="14" t="s">
        <v>2337</v>
      </c>
      <c r="G117" s="14" t="s">
        <v>2338</v>
      </c>
      <c r="H117" s="14" t="s">
        <v>2339</v>
      </c>
      <c r="I117" s="15">
        <v>2075.5</v>
      </c>
      <c r="J117" s="77">
        <v>3</v>
      </c>
      <c r="K117" s="92"/>
    </row>
    <row r="118" spans="1:11" ht="33.75" x14ac:dyDescent="0.2">
      <c r="A118" s="14" t="s">
        <v>2293</v>
      </c>
      <c r="B118" s="14" t="s">
        <v>2340</v>
      </c>
      <c r="C118" s="14" t="s">
        <v>2341</v>
      </c>
      <c r="D118" s="16">
        <v>45862</v>
      </c>
      <c r="E118" s="16"/>
      <c r="F118" s="14" t="s">
        <v>2342</v>
      </c>
      <c r="G118" s="14" t="s">
        <v>2343</v>
      </c>
      <c r="H118" s="14" t="s">
        <v>2344</v>
      </c>
      <c r="I118" s="15">
        <v>3750</v>
      </c>
      <c r="J118" s="77">
        <v>3</v>
      </c>
      <c r="K118" s="92"/>
    </row>
    <row r="119" spans="1:11" ht="12.75" x14ac:dyDescent="0.2">
      <c r="A119" s="14" t="s">
        <v>2293</v>
      </c>
      <c r="B119" s="14" t="s">
        <v>2345</v>
      </c>
      <c r="C119" s="14" t="s">
        <v>2346</v>
      </c>
      <c r="D119" s="16">
        <v>45869</v>
      </c>
      <c r="E119" s="16"/>
      <c r="F119" s="14" t="s">
        <v>2347</v>
      </c>
      <c r="G119" s="14" t="s">
        <v>2348</v>
      </c>
      <c r="H119" s="14" t="s">
        <v>2349</v>
      </c>
      <c r="I119" s="15">
        <v>5</v>
      </c>
      <c r="J119" s="77">
        <v>4</v>
      </c>
      <c r="K119" s="92"/>
    </row>
    <row r="120" spans="1:11" ht="22.5" x14ac:dyDescent="0.2">
      <c r="A120" s="14" t="s">
        <v>2293</v>
      </c>
      <c r="B120" s="14" t="s">
        <v>2351</v>
      </c>
      <c r="C120" s="14" t="s">
        <v>2350</v>
      </c>
      <c r="D120" s="16">
        <v>45874</v>
      </c>
      <c r="E120" s="16"/>
      <c r="F120" s="14" t="s">
        <v>2352</v>
      </c>
      <c r="G120" s="14" t="s">
        <v>2328</v>
      </c>
      <c r="H120" s="14" t="s">
        <v>2329</v>
      </c>
      <c r="I120" s="15">
        <v>1303.93</v>
      </c>
      <c r="J120" s="77">
        <v>4</v>
      </c>
      <c r="K120" s="92"/>
    </row>
    <row r="121" spans="1:11" ht="22.5" x14ac:dyDescent="0.2">
      <c r="A121" s="14" t="s">
        <v>2293</v>
      </c>
      <c r="B121" s="14" t="s">
        <v>2353</v>
      </c>
      <c r="C121" s="14" t="s">
        <v>2354</v>
      </c>
      <c r="D121" s="16">
        <v>45880</v>
      </c>
      <c r="E121" s="16"/>
      <c r="F121" s="14" t="s">
        <v>2355</v>
      </c>
      <c r="G121" s="14" t="s">
        <v>2328</v>
      </c>
      <c r="H121" s="14" t="s">
        <v>2329</v>
      </c>
      <c r="I121" s="15">
        <v>165.85</v>
      </c>
      <c r="J121" s="77">
        <v>4</v>
      </c>
      <c r="K121" s="92"/>
    </row>
    <row r="122" spans="1:11" ht="22.5" x14ac:dyDescent="0.2">
      <c r="A122" s="14" t="s">
        <v>2293</v>
      </c>
      <c r="B122" s="14" t="s">
        <v>2356</v>
      </c>
      <c r="C122" s="14" t="s">
        <v>2357</v>
      </c>
      <c r="D122" s="16">
        <v>45895</v>
      </c>
      <c r="E122" s="16"/>
      <c r="F122" s="14" t="s">
        <v>2358</v>
      </c>
      <c r="G122" s="14" t="s">
        <v>2359</v>
      </c>
      <c r="H122" s="14" t="s">
        <v>2360</v>
      </c>
      <c r="I122" s="15">
        <v>1000</v>
      </c>
      <c r="J122" s="77">
        <v>3</v>
      </c>
      <c r="K122" s="92"/>
    </row>
    <row r="123" spans="1:11" ht="12.75" x14ac:dyDescent="0.2">
      <c r="A123" s="14" t="s">
        <v>2293</v>
      </c>
      <c r="B123" s="14" t="s">
        <v>2361</v>
      </c>
      <c r="C123" s="14" t="s">
        <v>2362</v>
      </c>
      <c r="D123" s="16">
        <v>45900</v>
      </c>
      <c r="E123" s="16"/>
      <c r="F123" s="14" t="s">
        <v>2347</v>
      </c>
      <c r="G123" s="14" t="s">
        <v>2348</v>
      </c>
      <c r="H123" s="14" t="s">
        <v>2349</v>
      </c>
      <c r="I123" s="15">
        <v>5</v>
      </c>
      <c r="J123" s="77">
        <v>4</v>
      </c>
      <c r="K123" s="92"/>
    </row>
    <row r="124" spans="1:11" ht="22.5" x14ac:dyDescent="0.2">
      <c r="A124" s="14" t="s">
        <v>2293</v>
      </c>
      <c r="B124" s="14" t="s">
        <v>2363</v>
      </c>
      <c r="C124" s="14" t="s">
        <v>2364</v>
      </c>
      <c r="D124" s="16">
        <v>45902</v>
      </c>
      <c r="E124" s="16"/>
      <c r="F124" s="14" t="s">
        <v>2296</v>
      </c>
      <c r="G124" s="14" t="s">
        <v>2297</v>
      </c>
      <c r="H124" s="14" t="s">
        <v>2298</v>
      </c>
      <c r="I124" s="15">
        <v>499.38</v>
      </c>
      <c r="J124" s="77">
        <v>3</v>
      </c>
      <c r="K124" s="92"/>
    </row>
    <row r="125" spans="1:11" ht="22.5" x14ac:dyDescent="0.2">
      <c r="A125" s="14" t="s">
        <v>2293</v>
      </c>
      <c r="B125" s="14" t="s">
        <v>2366</v>
      </c>
      <c r="C125" s="14" t="s">
        <v>2367</v>
      </c>
      <c r="D125" s="16">
        <v>45917</v>
      </c>
      <c r="E125" s="16"/>
      <c r="F125" s="14" t="s">
        <v>2296</v>
      </c>
      <c r="G125" s="14" t="s">
        <v>2297</v>
      </c>
      <c r="H125" s="14" t="s">
        <v>2298</v>
      </c>
      <c r="I125" s="15">
        <v>565.79999999999995</v>
      </c>
      <c r="J125" s="77">
        <v>3</v>
      </c>
      <c r="K125" s="92"/>
    </row>
    <row r="126" spans="1:11" ht="22.5" x14ac:dyDescent="0.2">
      <c r="A126" s="14" t="s">
        <v>2293</v>
      </c>
      <c r="B126" s="14" t="s">
        <v>2368</v>
      </c>
      <c r="C126" s="14" t="s">
        <v>2369</v>
      </c>
      <c r="D126" s="16">
        <v>45917</v>
      </c>
      <c r="E126" s="16"/>
      <c r="F126" s="14" t="s">
        <v>2370</v>
      </c>
      <c r="G126" s="14" t="s">
        <v>2328</v>
      </c>
      <c r="H126" s="14" t="s">
        <v>2329</v>
      </c>
      <c r="I126" s="15">
        <v>148.75</v>
      </c>
      <c r="J126" s="77">
        <v>4</v>
      </c>
      <c r="K126" s="92"/>
    </row>
    <row r="127" spans="1:11" ht="67.5" x14ac:dyDescent="0.2">
      <c r="A127" s="14" t="s">
        <v>2293</v>
      </c>
      <c r="B127" s="14" t="s">
        <v>2371</v>
      </c>
      <c r="C127" s="14" t="s">
        <v>2372</v>
      </c>
      <c r="D127" s="16">
        <v>45917</v>
      </c>
      <c r="E127" s="16"/>
      <c r="F127" s="14" t="s">
        <v>2373</v>
      </c>
      <c r="G127" s="14" t="s">
        <v>2374</v>
      </c>
      <c r="H127" s="14" t="s">
        <v>2321</v>
      </c>
      <c r="I127" s="15">
        <v>500</v>
      </c>
      <c r="J127" s="77">
        <v>3</v>
      </c>
      <c r="K127" s="92"/>
    </row>
    <row r="128" spans="1:11" ht="67.5" x14ac:dyDescent="0.2">
      <c r="A128" s="14" t="s">
        <v>2293</v>
      </c>
      <c r="B128" s="14" t="s">
        <v>2375</v>
      </c>
      <c r="C128" s="14" t="s">
        <v>2376</v>
      </c>
      <c r="D128" s="16">
        <v>45917</v>
      </c>
      <c r="E128" s="16"/>
      <c r="F128" s="14" t="s">
        <v>2377</v>
      </c>
      <c r="G128" s="14" t="s">
        <v>2374</v>
      </c>
      <c r="H128" s="14" t="s">
        <v>2321</v>
      </c>
      <c r="I128" s="15">
        <v>300</v>
      </c>
      <c r="J128" s="77">
        <v>3</v>
      </c>
      <c r="K128" s="92"/>
    </row>
    <row r="129" spans="1:11" ht="22.5" x14ac:dyDescent="0.2">
      <c r="A129" s="14" t="s">
        <v>2293</v>
      </c>
      <c r="B129" s="14" t="s">
        <v>2378</v>
      </c>
      <c r="C129" s="14" t="s">
        <v>2379</v>
      </c>
      <c r="D129" s="16">
        <v>45917</v>
      </c>
      <c r="E129" s="16"/>
      <c r="F129" s="14" t="s">
        <v>2380</v>
      </c>
      <c r="G129" s="14" t="s">
        <v>2381</v>
      </c>
      <c r="H129" s="14" t="s">
        <v>2382</v>
      </c>
      <c r="I129" s="15">
        <v>800</v>
      </c>
      <c r="J129" s="77">
        <v>3</v>
      </c>
      <c r="K129" s="92"/>
    </row>
    <row r="130" spans="1:11" ht="22.5" x14ac:dyDescent="0.2">
      <c r="A130" s="14" t="s">
        <v>2293</v>
      </c>
      <c r="B130" s="14" t="s">
        <v>2383</v>
      </c>
      <c r="C130" s="14" t="s">
        <v>2384</v>
      </c>
      <c r="D130" s="16">
        <v>45924</v>
      </c>
      <c r="E130" s="16"/>
      <c r="F130" s="14" t="s">
        <v>2385</v>
      </c>
      <c r="G130" s="14" t="s">
        <v>2386</v>
      </c>
      <c r="H130" s="14" t="s">
        <v>2387</v>
      </c>
      <c r="I130" s="15">
        <v>5250</v>
      </c>
      <c r="J130" s="77">
        <v>3</v>
      </c>
      <c r="K130" s="92"/>
    </row>
    <row r="131" spans="1:11" ht="22.5" x14ac:dyDescent="0.2">
      <c r="A131" s="14" t="s">
        <v>2293</v>
      </c>
      <c r="B131" s="14" t="s">
        <v>2388</v>
      </c>
      <c r="C131" s="14" t="s">
        <v>2389</v>
      </c>
      <c r="D131" s="16">
        <v>45924</v>
      </c>
      <c r="E131" s="16"/>
      <c r="F131" s="14" t="s">
        <v>2394</v>
      </c>
      <c r="G131" s="14" t="s">
        <v>2390</v>
      </c>
      <c r="H131" s="14" t="s">
        <v>2391</v>
      </c>
      <c r="I131" s="15">
        <v>300</v>
      </c>
      <c r="J131" s="77">
        <v>3</v>
      </c>
      <c r="K131" s="92"/>
    </row>
    <row r="132" spans="1:11" ht="33.75" x14ac:dyDescent="0.2">
      <c r="A132" s="14" t="s">
        <v>2293</v>
      </c>
      <c r="B132" s="14" t="s">
        <v>2392</v>
      </c>
      <c r="C132" s="14" t="s">
        <v>2393</v>
      </c>
      <c r="D132" s="16">
        <v>45925</v>
      </c>
      <c r="E132" s="16"/>
      <c r="F132" s="14" t="s">
        <v>2395</v>
      </c>
      <c r="G132" s="14" t="s">
        <v>2396</v>
      </c>
      <c r="H132" s="14" t="s">
        <v>2397</v>
      </c>
      <c r="I132" s="15">
        <v>500</v>
      </c>
      <c r="J132" s="77">
        <v>3</v>
      </c>
      <c r="K132" s="92"/>
    </row>
    <row r="133" spans="1:11" ht="22.5" x14ac:dyDescent="0.2">
      <c r="A133" s="14" t="s">
        <v>2293</v>
      </c>
      <c r="B133" s="14" t="s">
        <v>2398</v>
      </c>
      <c r="C133" s="14" t="s">
        <v>2399</v>
      </c>
      <c r="D133" s="16">
        <v>45925</v>
      </c>
      <c r="E133" s="16"/>
      <c r="F133" s="14" t="s">
        <v>2400</v>
      </c>
      <c r="G133" s="14" t="s">
        <v>2333</v>
      </c>
      <c r="H133" s="14" t="s">
        <v>2334</v>
      </c>
      <c r="I133" s="15">
        <v>1500</v>
      </c>
      <c r="J133" s="77">
        <v>3</v>
      </c>
      <c r="K133" s="92"/>
    </row>
    <row r="134" spans="1:11" ht="12.75" x14ac:dyDescent="0.2">
      <c r="A134" s="14" t="s">
        <v>2293</v>
      </c>
      <c r="B134" s="14" t="s">
        <v>2401</v>
      </c>
      <c r="C134" s="14" t="s">
        <v>2402</v>
      </c>
      <c r="D134" s="16">
        <v>45930</v>
      </c>
      <c r="E134" s="16"/>
      <c r="F134" s="14" t="s">
        <v>2347</v>
      </c>
      <c r="G134" s="14" t="s">
        <v>2348</v>
      </c>
      <c r="H134" s="14" t="s">
        <v>2349</v>
      </c>
      <c r="I134" s="15">
        <v>5</v>
      </c>
      <c r="J134" s="77">
        <v>4</v>
      </c>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x14ac:dyDescent="0.2">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x14ac:dyDescent="0.2">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x14ac:dyDescent="0.2">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x14ac:dyDescent="0.2">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x14ac:dyDescent="0.2">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x14ac:dyDescent="0.2">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x14ac:dyDescent="0.2">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x14ac:dyDescent="0.2">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x14ac:dyDescent="0.2">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x14ac:dyDescent="0.2">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x14ac:dyDescent="0.2">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x14ac:dyDescent="0.2">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x14ac:dyDescent="0.2">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x14ac:dyDescent="0.2">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x14ac:dyDescent="0.2">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x14ac:dyDescent="0.2">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x14ac:dyDescent="0.2">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x14ac:dyDescent="0.2">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x14ac:dyDescent="0.2">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x14ac:dyDescent="0.2">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x14ac:dyDescent="0.2">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x14ac:dyDescent="0.2">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45" x14ac:dyDescent="0.2">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x14ac:dyDescent="0.2">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x14ac:dyDescent="0.2">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x14ac:dyDescent="0.2">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x14ac:dyDescent="0.2">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x14ac:dyDescent="0.2">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ht="22.5" x14ac:dyDescent="0.2">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x14ac:dyDescent="0.2">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x14ac:dyDescent="0.2">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x14ac:dyDescent="0.2">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x14ac:dyDescent="0.2">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ht="22.5" x14ac:dyDescent="0.2">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x14ac:dyDescent="0.2">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x14ac:dyDescent="0.2">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x14ac:dyDescent="0.2">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x14ac:dyDescent="0.2">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22.5" x14ac:dyDescent="0.2">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x14ac:dyDescent="0.2">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x14ac:dyDescent="0.2">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x14ac:dyDescent="0.2">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x14ac:dyDescent="0.2">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x14ac:dyDescent="0.2">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x14ac:dyDescent="0.2">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x14ac:dyDescent="0.2">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x14ac:dyDescent="0.2">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x14ac:dyDescent="0.2">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x14ac:dyDescent="0.2">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x14ac:dyDescent="0.2">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x14ac:dyDescent="0.2">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x14ac:dyDescent="0.2">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x14ac:dyDescent="0.2">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x14ac:dyDescent="0.2">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ht="22.5" x14ac:dyDescent="0.2">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x14ac:dyDescent="0.2">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x14ac:dyDescent="0.2">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x14ac:dyDescent="0.2">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x14ac:dyDescent="0.2">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x14ac:dyDescent="0.2">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x14ac:dyDescent="0.2">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x14ac:dyDescent="0.2">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x14ac:dyDescent="0.2">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x14ac:dyDescent="0.2">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x14ac:dyDescent="0.2">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x14ac:dyDescent="0.2">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x14ac:dyDescent="0.2">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x14ac:dyDescent="0.2">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x14ac:dyDescent="0.2">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x14ac:dyDescent="0.2">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x14ac:dyDescent="0.2">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x14ac:dyDescent="0.2">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x14ac:dyDescent="0.2">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x14ac:dyDescent="0.2">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x14ac:dyDescent="0.2">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x14ac:dyDescent="0.2">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x14ac:dyDescent="0.2">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x14ac:dyDescent="0.2">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x14ac:dyDescent="0.2">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x14ac:dyDescent="0.2">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x14ac:dyDescent="0.2">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x14ac:dyDescent="0.2">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x14ac:dyDescent="0.2">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x14ac:dyDescent="0.2">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x14ac:dyDescent="0.2">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x14ac:dyDescent="0.2">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x14ac:dyDescent="0.2">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x14ac:dyDescent="0.2">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x14ac:dyDescent="0.2">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x14ac:dyDescent="0.2">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x14ac:dyDescent="0.2">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x14ac:dyDescent="0.2">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x14ac:dyDescent="0.2">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x14ac:dyDescent="0.2">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x14ac:dyDescent="0.2">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x14ac:dyDescent="0.2">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x14ac:dyDescent="0.2">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x14ac:dyDescent="0.2">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x14ac:dyDescent="0.2">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x14ac:dyDescent="0.2">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x14ac:dyDescent="0.2">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x14ac:dyDescent="0.2">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x14ac:dyDescent="0.2">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x14ac:dyDescent="0.2">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x14ac:dyDescent="0.2">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x14ac:dyDescent="0.2">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x14ac:dyDescent="0.2">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x14ac:dyDescent="0.2">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x14ac:dyDescent="0.2">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x14ac:dyDescent="0.2">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x14ac:dyDescent="0.2">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x14ac:dyDescent="0.2">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x14ac:dyDescent="0.2">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x14ac:dyDescent="0.2">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x14ac:dyDescent="0.2">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x14ac:dyDescent="0.2">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x14ac:dyDescent="0.2">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x14ac:dyDescent="0.2">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x14ac:dyDescent="0.2">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x14ac:dyDescent="0.2">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x14ac:dyDescent="0.2">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x14ac:dyDescent="0.2">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x14ac:dyDescent="0.2">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x14ac:dyDescent="0.2">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x14ac:dyDescent="0.2">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x14ac:dyDescent="0.2">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x14ac:dyDescent="0.2">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x14ac:dyDescent="0.2">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x14ac:dyDescent="0.2">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x14ac:dyDescent="0.2">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x14ac:dyDescent="0.2">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x14ac:dyDescent="0.2">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x14ac:dyDescent="0.2">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x14ac:dyDescent="0.2">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x14ac:dyDescent="0.2">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x14ac:dyDescent="0.2">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x14ac:dyDescent="0.2">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x14ac:dyDescent="0.2">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x14ac:dyDescent="0.2">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x14ac:dyDescent="0.2">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x14ac:dyDescent="0.2">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x14ac:dyDescent="0.2">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x14ac:dyDescent="0.2">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x14ac:dyDescent="0.2">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x14ac:dyDescent="0.2">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x14ac:dyDescent="0.2">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x14ac:dyDescent="0.2">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C42" sqref="C42"/>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ht="22.5" x14ac:dyDescent="0.2">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2.5" x14ac:dyDescent="0.2">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2.5" x14ac:dyDescent="0.2">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2.5" x14ac:dyDescent="0.2">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2.5" x14ac:dyDescent="0.2">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ht="22.5" x14ac:dyDescent="0.2">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2.5" x14ac:dyDescent="0.2">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x14ac:dyDescent="0.2">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x14ac:dyDescent="0.2">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x14ac:dyDescent="0.2">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x14ac:dyDescent="0.2">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x14ac:dyDescent="0.2">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x14ac:dyDescent="0.2">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x14ac:dyDescent="0.2">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x14ac:dyDescent="0.2">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x14ac:dyDescent="0.2">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x14ac:dyDescent="0.2">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ht="22.5" x14ac:dyDescent="0.2">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x14ac:dyDescent="0.2">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x14ac:dyDescent="0.2">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x14ac:dyDescent="0.2">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ht="22.5" x14ac:dyDescent="0.2">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x14ac:dyDescent="0.2">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x14ac:dyDescent="0.2">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x14ac:dyDescent="0.2">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x14ac:dyDescent="0.2">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x14ac:dyDescent="0.2">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x14ac:dyDescent="0.2">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x14ac:dyDescent="0.2">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x14ac:dyDescent="0.2">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x14ac:dyDescent="0.2">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ht="22.5" x14ac:dyDescent="0.2">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x14ac:dyDescent="0.2">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x14ac:dyDescent="0.2">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x14ac:dyDescent="0.2">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x14ac:dyDescent="0.2">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x14ac:dyDescent="0.2">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ht="22.5" x14ac:dyDescent="0.2">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x14ac:dyDescent="0.2">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x14ac:dyDescent="0.2">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x14ac:dyDescent="0.2">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x14ac:dyDescent="0.2">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x14ac:dyDescent="0.2">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x14ac:dyDescent="0.2">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x14ac:dyDescent="0.2">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x14ac:dyDescent="0.2">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ht="22.5" x14ac:dyDescent="0.2">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x14ac:dyDescent="0.2">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x14ac:dyDescent="0.2">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2.5" x14ac:dyDescent="0.2">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33.75" x14ac:dyDescent="0.2">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2.5" x14ac:dyDescent="0.2">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33.75" x14ac:dyDescent="0.2">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2.5" x14ac:dyDescent="0.2">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2.5" x14ac:dyDescent="0.2">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2.5" x14ac:dyDescent="0.2">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2.5" x14ac:dyDescent="0.2">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3.75" x14ac:dyDescent="0.2">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x14ac:dyDescent="0.2">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x14ac:dyDescent="0.2">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x14ac:dyDescent="0.2">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x14ac:dyDescent="0.2">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x14ac:dyDescent="0.2">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x14ac:dyDescent="0.2">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ht="22.5" x14ac:dyDescent="0.2">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x14ac:dyDescent="0.2">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x14ac:dyDescent="0.2">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x14ac:dyDescent="0.2">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x14ac:dyDescent="0.2">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x14ac:dyDescent="0.2">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x14ac:dyDescent="0.2">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x14ac:dyDescent="0.2">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ht="22.5" x14ac:dyDescent="0.2">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x14ac:dyDescent="0.2">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x14ac:dyDescent="0.2">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x14ac:dyDescent="0.2">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x14ac:dyDescent="0.2">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2.5" x14ac:dyDescent="0.2">
      <c r="A328" s="166" t="s">
        <v>889</v>
      </c>
      <c r="B328" s="204" t="str">
        <f>VLOOKUP(A328,Adr!A:B,2,FALSE)</f>
        <v>Slovenský zväz kickboxu</v>
      </c>
      <c r="C328" s="196" t="s">
        <v>2283</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x14ac:dyDescent="0.2">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x14ac:dyDescent="0.2">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x14ac:dyDescent="0.2">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x14ac:dyDescent="0.2">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x14ac:dyDescent="0.2">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x14ac:dyDescent="0.2">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x14ac:dyDescent="0.2">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x14ac:dyDescent="0.2">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x14ac:dyDescent="0.2">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x14ac:dyDescent="0.2">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x14ac:dyDescent="0.2">
      <c r="A375" s="198" t="s">
        <v>980</v>
      </c>
      <c r="B375" s="204" t="str">
        <f>VLOOKUP(A375,Adr!A:B,2,FALSE)</f>
        <v>Slovenský zväz vodného motorizmu</v>
      </c>
      <c r="C375" s="196" t="s">
        <v>1673</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x14ac:dyDescent="0.2">
      <c r="A377" s="166" t="s">
        <v>2050</v>
      </c>
      <c r="B377" s="204" t="str">
        <f>VLOOKUP(A377,Adr!A:B,2,FALSE)</f>
        <v>Sokolská únia Slovenska</v>
      </c>
      <c r="C377" s="196" t="s">
        <v>2265</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2069</v>
      </c>
      <c r="B378" s="204" t="str">
        <f>VLOOKUP(A378,Adr!A:B,2,FALSE)</f>
        <v>ST Relax</v>
      </c>
      <c r="C378" s="196" t="s">
        <v>2252</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2284</v>
      </c>
      <c r="B379" s="204" t="str">
        <f>VLOOKUP(A379,Adr!A:B,2,FALSE)</f>
        <v>ŠK Hargašova Záhorská Bystrica</v>
      </c>
      <c r="C379" s="196" t="s">
        <v>2292</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1475</v>
      </c>
      <c r="B380" s="204" t="str">
        <f>VLOOKUP(A380,Adr!A:B,2,FALSE)</f>
        <v>Špeciálne olympiády Slovensko</v>
      </c>
      <c r="C380" s="169" t="s">
        <v>1483</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2091</v>
      </c>
      <c r="B383" s="204" t="str">
        <f>VLOOKUP(A383,Adr!A:B,2,FALSE)</f>
        <v>TANEČNÉ CENTRUM CHARIZMA</v>
      </c>
      <c r="C383" s="169" t="s">
        <v>2255</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2.5" x14ac:dyDescent="0.2">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2115</v>
      </c>
      <c r="B386" s="204" t="str">
        <f>VLOOKUP(A386,Adr!A:B,2,FALSE)</f>
        <v>Telovýchovná jednota Nižná</v>
      </c>
      <c r="C386" s="185" t="s">
        <v>2258</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x14ac:dyDescent="0.2">
      <c r="A392" s="166" t="s">
        <v>2162</v>
      </c>
      <c r="B392" s="204" t="str">
        <f>VLOOKUP(A392,Adr!A:B,2,FALSE)</f>
        <v>Trinity Triathlon Team</v>
      </c>
      <c r="C392" s="196" t="s">
        <v>2263</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2.5" x14ac:dyDescent="0.2">
      <c r="A393" s="166" t="s">
        <v>2168</v>
      </c>
      <c r="B393" s="204" t="str">
        <f>VLOOKUP(A393,Adr!A:B,2,FALSE)</f>
        <v>University Spartacus</v>
      </c>
      <c r="C393" s="190" t="s">
        <v>2192</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x14ac:dyDescent="0.2">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x14ac:dyDescent="0.2">
      <c r="A397" s="166" t="s">
        <v>1007</v>
      </c>
      <c r="B397" s="204" t="str">
        <f>VLOOKUP(A397,Adr!A:B,2,FALSE)</f>
        <v>Zväz potápačov Slovenska</v>
      </c>
      <c r="C397" s="185" t="s">
        <v>1674</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x14ac:dyDescent="0.2">
      <c r="A401" s="198" t="s">
        <v>1021</v>
      </c>
      <c r="B401" s="204" t="str">
        <f>VLOOKUP(A401,Adr!A:B,2,FALSE)</f>
        <v>Zväz slovenského lyžovania</v>
      </c>
      <c r="C401" s="185" t="s">
        <v>1494</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1021</v>
      </c>
      <c r="B402" s="204" t="str">
        <f>VLOOKUP(A402,Adr!A:B,2,FALSE)</f>
        <v>Zväz slovenského lyžovania</v>
      </c>
      <c r="C402" s="196" t="s">
        <v>1676</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1021</v>
      </c>
      <c r="B403" s="204" t="str">
        <f>VLOOKUP(A403,Adr!A:B,2,FALSE)</f>
        <v>Zväz slovenského lyžovania</v>
      </c>
      <c r="C403" s="190" t="s">
        <v>1677</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1021</v>
      </c>
      <c r="B404" s="204" t="str">
        <f>VLOOKUP(A404,Adr!A:B,2,FALSE)</f>
        <v>Zväz slovenského lyžovania</v>
      </c>
      <c r="C404" s="185" t="s">
        <v>1681</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1021</v>
      </c>
      <c r="B405" s="204" t="str">
        <f>VLOOKUP(A405,Adr!A:B,2,FALSE)</f>
        <v>Zväz slovenského lyžovania</v>
      </c>
      <c r="C405" s="196" t="s">
        <v>1678</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1021</v>
      </c>
      <c r="B406" s="204" t="str">
        <f>VLOOKUP(A406,Adr!A:B,2,FALSE)</f>
        <v>Zväz slovenského lyžovania</v>
      </c>
      <c r="C406" s="196" t="s">
        <v>1679</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1021</v>
      </c>
      <c r="B407" s="204" t="str">
        <f>VLOOKUP(A407,Adr!A:B,2,FALSE)</f>
        <v>Zväz slovenského lyžovania</v>
      </c>
      <c r="C407" s="196" t="s">
        <v>1680</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2184</v>
      </c>
      <c r="B408" s="204" t="str">
        <f>VLOOKUP(A408,Adr!A:B,2,FALSE)</f>
        <v>ZVÄZ ŠPORTOVEJ KYNOLÓGIE SR</v>
      </c>
      <c r="C408" s="185" t="s">
        <v>2269</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1036</v>
      </c>
      <c r="B1" s="2"/>
      <c r="C1" s="2" t="s">
        <v>336</v>
      </c>
      <c r="D1" s="2" t="s">
        <v>1203</v>
      </c>
      <c r="E1" s="2" t="s">
        <v>1204</v>
      </c>
      <c r="F1" s="2" t="s">
        <v>315</v>
      </c>
      <c r="G1" s="2" t="s">
        <v>1205</v>
      </c>
      <c r="H1" s="2"/>
      <c r="I1" s="2" t="s">
        <v>315</v>
      </c>
      <c r="J1" s="2" t="s">
        <v>1206</v>
      </c>
      <c r="K1" s="2"/>
      <c r="L1" s="2"/>
      <c r="M1" s="2"/>
      <c r="N1" s="2"/>
    </row>
    <row r="2" spans="1:14" x14ac:dyDescent="0.2">
      <c r="A2" t="s">
        <v>1207</v>
      </c>
      <c r="C2" t="s">
        <v>339</v>
      </c>
      <c r="D2" t="s">
        <v>1208</v>
      </c>
      <c r="E2">
        <v>1</v>
      </c>
      <c r="F2" t="s">
        <v>319</v>
      </c>
      <c r="G2" t="s">
        <v>1209</v>
      </c>
      <c r="I2" t="s">
        <v>317</v>
      </c>
      <c r="J2" t="s">
        <v>1210</v>
      </c>
    </row>
    <row r="3" spans="1:14" x14ac:dyDescent="0.2">
      <c r="A3" t="s">
        <v>1042</v>
      </c>
      <c r="C3" t="s">
        <v>341</v>
      </c>
      <c r="D3" t="s">
        <v>1211</v>
      </c>
      <c r="E3">
        <v>1</v>
      </c>
      <c r="F3" t="s">
        <v>319</v>
      </c>
      <c r="G3" t="s">
        <v>1209</v>
      </c>
      <c r="I3" t="s">
        <v>319</v>
      </c>
      <c r="J3" t="s">
        <v>320</v>
      </c>
    </row>
    <row r="4" spans="1:14" x14ac:dyDescent="0.2">
      <c r="A4" t="s">
        <v>1107</v>
      </c>
      <c r="C4" t="s">
        <v>343</v>
      </c>
      <c r="D4" t="s">
        <v>1212</v>
      </c>
      <c r="E4">
        <v>1</v>
      </c>
      <c r="F4" t="s">
        <v>319</v>
      </c>
      <c r="G4" t="s">
        <v>1209</v>
      </c>
      <c r="I4" t="s">
        <v>321</v>
      </c>
      <c r="J4" t="s">
        <v>322</v>
      </c>
    </row>
    <row r="5" spans="1:14" x14ac:dyDescent="0.2">
      <c r="A5" t="s">
        <v>1062</v>
      </c>
      <c r="C5" t="s">
        <v>345</v>
      </c>
      <c r="D5" t="s">
        <v>1213</v>
      </c>
      <c r="E5">
        <v>1</v>
      </c>
      <c r="F5" t="s">
        <v>319</v>
      </c>
      <c r="G5" t="s">
        <v>1209</v>
      </c>
      <c r="I5" t="s">
        <v>323</v>
      </c>
      <c r="J5" t="s">
        <v>324</v>
      </c>
    </row>
    <row r="6" spans="1:14" x14ac:dyDescent="0.2">
      <c r="A6" t="s">
        <v>1214</v>
      </c>
      <c r="C6" t="s">
        <v>347</v>
      </c>
      <c r="D6" t="s">
        <v>1215</v>
      </c>
      <c r="E6">
        <v>1</v>
      </c>
      <c r="F6" t="s">
        <v>319</v>
      </c>
      <c r="G6" t="s">
        <v>1209</v>
      </c>
      <c r="I6" t="s">
        <v>325</v>
      </c>
      <c r="J6" t="s">
        <v>1216</v>
      </c>
    </row>
    <row r="7" spans="1:14" x14ac:dyDescent="0.2">
      <c r="A7" t="s">
        <v>1217</v>
      </c>
      <c r="C7" t="s">
        <v>349</v>
      </c>
      <c r="D7" t="s">
        <v>1218</v>
      </c>
      <c r="E7">
        <v>2</v>
      </c>
      <c r="F7" t="s">
        <v>321</v>
      </c>
      <c r="G7" t="s">
        <v>1219</v>
      </c>
    </row>
    <row r="8" spans="1:14" x14ac:dyDescent="0.2">
      <c r="A8" t="s">
        <v>1071</v>
      </c>
      <c r="C8" t="s">
        <v>351</v>
      </c>
      <c r="D8" t="s">
        <v>1220</v>
      </c>
      <c r="E8">
        <v>3</v>
      </c>
      <c r="F8" t="s">
        <v>321</v>
      </c>
      <c r="G8" t="s">
        <v>1221</v>
      </c>
    </row>
    <row r="9" spans="1:14" x14ac:dyDescent="0.2">
      <c r="A9" t="s">
        <v>1222</v>
      </c>
      <c r="C9" t="s">
        <v>353</v>
      </c>
      <c r="D9" t="s">
        <v>1223</v>
      </c>
      <c r="E9">
        <v>3</v>
      </c>
      <c r="F9" t="s">
        <v>321</v>
      </c>
      <c r="G9" t="s">
        <v>1224</v>
      </c>
    </row>
    <row r="10" spans="1:14" x14ac:dyDescent="0.2">
      <c r="A10" t="s">
        <v>1146</v>
      </c>
      <c r="C10" t="s">
        <v>355</v>
      </c>
      <c r="D10" t="s">
        <v>1225</v>
      </c>
      <c r="E10">
        <v>4</v>
      </c>
      <c r="F10" t="s">
        <v>321</v>
      </c>
      <c r="G10" t="s">
        <v>1226</v>
      </c>
    </row>
    <row r="11" spans="1:14" x14ac:dyDescent="0.2">
      <c r="A11" t="s">
        <v>1148</v>
      </c>
      <c r="C11" t="s">
        <v>356</v>
      </c>
      <c r="D11" t="s">
        <v>1227</v>
      </c>
      <c r="E11">
        <v>4</v>
      </c>
      <c r="F11" t="s">
        <v>317</v>
      </c>
      <c r="G11" t="s">
        <v>1226</v>
      </c>
    </row>
    <row r="12" spans="1:14" x14ac:dyDescent="0.2">
      <c r="A12" t="s">
        <v>1109</v>
      </c>
      <c r="C12" t="s">
        <v>358</v>
      </c>
      <c r="D12" t="s">
        <v>1228</v>
      </c>
      <c r="E12">
        <v>4</v>
      </c>
      <c r="F12" t="s">
        <v>317</v>
      </c>
      <c r="G12" t="s">
        <v>1226</v>
      </c>
    </row>
    <row r="13" spans="1:14" x14ac:dyDescent="0.2">
      <c r="A13" t="s">
        <v>1150</v>
      </c>
      <c r="C13" t="s">
        <v>360</v>
      </c>
      <c r="D13" t="s">
        <v>1229</v>
      </c>
      <c r="E13">
        <v>4</v>
      </c>
      <c r="F13" t="s">
        <v>325</v>
      </c>
      <c r="G13" t="s">
        <v>1226</v>
      </c>
    </row>
    <row r="14" spans="1:14" x14ac:dyDescent="0.2">
      <c r="A14" t="s">
        <v>1044</v>
      </c>
      <c r="C14" t="s">
        <v>362</v>
      </c>
      <c r="D14" t="s">
        <v>1230</v>
      </c>
      <c r="E14">
        <v>4</v>
      </c>
      <c r="F14" t="s">
        <v>321</v>
      </c>
      <c r="G14" t="s">
        <v>1226</v>
      </c>
    </row>
    <row r="15" spans="1:14" x14ac:dyDescent="0.2">
      <c r="A15" t="s">
        <v>1046</v>
      </c>
      <c r="C15" t="s">
        <v>364</v>
      </c>
    </row>
    <row r="16" spans="1:14" x14ac:dyDescent="0.2">
      <c r="A16" t="s">
        <v>1111</v>
      </c>
      <c r="C16" t="s">
        <v>365</v>
      </c>
    </row>
    <row r="17" spans="1:3" x14ac:dyDescent="0.2">
      <c r="A17" t="s">
        <v>1073</v>
      </c>
      <c r="C17" t="s">
        <v>366</v>
      </c>
    </row>
    <row r="18" spans="1:3" x14ac:dyDescent="0.2">
      <c r="A18" t="s">
        <v>1113</v>
      </c>
      <c r="C18" t="s">
        <v>367</v>
      </c>
    </row>
    <row r="19" spans="1:3" x14ac:dyDescent="0.2">
      <c r="A19" t="s">
        <v>1115</v>
      </c>
      <c r="C19" t="s">
        <v>368</v>
      </c>
    </row>
    <row r="20" spans="1:3" x14ac:dyDescent="0.2">
      <c r="A20" t="s">
        <v>1152</v>
      </c>
      <c r="C20" t="s">
        <v>1231</v>
      </c>
    </row>
    <row r="21" spans="1:3" x14ac:dyDescent="0.2">
      <c r="A21" t="s">
        <v>1232</v>
      </c>
      <c r="C21" t="s">
        <v>1233</v>
      </c>
    </row>
    <row r="22" spans="1:3" x14ac:dyDescent="0.2">
      <c r="A22" t="s">
        <v>1234</v>
      </c>
      <c r="C22" t="s">
        <v>1235</v>
      </c>
    </row>
    <row r="23" spans="1:3" x14ac:dyDescent="0.2">
      <c r="A23" t="s">
        <v>1154</v>
      </c>
      <c r="C23" t="s">
        <v>1236</v>
      </c>
    </row>
    <row r="24" spans="1:3" x14ac:dyDescent="0.2">
      <c r="A24" t="s">
        <v>1237</v>
      </c>
      <c r="C24" t="s">
        <v>1238</v>
      </c>
    </row>
    <row r="25" spans="1:3" x14ac:dyDescent="0.2">
      <c r="A25" t="s">
        <v>1156</v>
      </c>
      <c r="C25" t="s">
        <v>1239</v>
      </c>
    </row>
    <row r="26" spans="1:3" x14ac:dyDescent="0.2">
      <c r="A26" t="s">
        <v>1117</v>
      </c>
      <c r="C26" t="s">
        <v>1240</v>
      </c>
    </row>
    <row r="27" spans="1:3" x14ac:dyDescent="0.2">
      <c r="A27" t="s">
        <v>1058</v>
      </c>
      <c r="C27" t="s">
        <v>1241</v>
      </c>
    </row>
    <row r="28" spans="1:3" x14ac:dyDescent="0.2">
      <c r="A28" t="s">
        <v>1077</v>
      </c>
    </row>
    <row r="29" spans="1:3" x14ac:dyDescent="0.2">
      <c r="A29" t="s">
        <v>1079</v>
      </c>
    </row>
    <row r="30" spans="1:3" x14ac:dyDescent="0.2">
      <c r="A30" t="s">
        <v>1158</v>
      </c>
    </row>
    <row r="31" spans="1:3" x14ac:dyDescent="0.2">
      <c r="A31" t="s">
        <v>1119</v>
      </c>
    </row>
    <row r="32" spans="1:3" x14ac:dyDescent="0.2">
      <c r="A32" t="s">
        <v>1160</v>
      </c>
    </row>
    <row r="33" spans="1:1" x14ac:dyDescent="0.2">
      <c r="A33" t="s">
        <v>1083</v>
      </c>
    </row>
    <row r="34" spans="1:1" x14ac:dyDescent="0.2">
      <c r="A34" t="s">
        <v>1162</v>
      </c>
    </row>
    <row r="35" spans="1:1" x14ac:dyDescent="0.2">
      <c r="A35" t="s">
        <v>1182</v>
      </c>
    </row>
    <row r="36" spans="1:1" x14ac:dyDescent="0.2">
      <c r="A36" t="s">
        <v>1085</v>
      </c>
    </row>
    <row r="37" spans="1:1" x14ac:dyDescent="0.2">
      <c r="A37" t="s">
        <v>1164</v>
      </c>
    </row>
    <row r="38" spans="1:1" x14ac:dyDescent="0.2">
      <c r="A38" t="s">
        <v>1242</v>
      </c>
    </row>
    <row r="39" spans="1:1" x14ac:dyDescent="0.2">
      <c r="A39" t="s">
        <v>1166</v>
      </c>
    </row>
    <row r="40" spans="1:1" x14ac:dyDescent="0.2">
      <c r="A40" t="s">
        <v>1200</v>
      </c>
    </row>
    <row r="41" spans="1:1" x14ac:dyDescent="0.2">
      <c r="A41" t="s">
        <v>1060</v>
      </c>
    </row>
    <row r="42" spans="1:1" x14ac:dyDescent="0.2">
      <c r="A42" t="s">
        <v>1123</v>
      </c>
    </row>
    <row r="43" spans="1:1" x14ac:dyDescent="0.2">
      <c r="A43" t="s">
        <v>1243</v>
      </c>
    </row>
    <row r="44" spans="1:1" x14ac:dyDescent="0.2">
      <c r="A44" t="s">
        <v>1244</v>
      </c>
    </row>
    <row r="45" spans="1:1" x14ac:dyDescent="0.2">
      <c r="A45" t="s">
        <v>1245</v>
      </c>
    </row>
    <row r="46" spans="1:1" x14ac:dyDescent="0.2">
      <c r="A46" t="s">
        <v>1168</v>
      </c>
    </row>
    <row r="47" spans="1:1" x14ac:dyDescent="0.2">
      <c r="A47" t="s">
        <v>1087</v>
      </c>
    </row>
    <row r="48" spans="1:1" x14ac:dyDescent="0.2">
      <c r="A48" t="s">
        <v>1127</v>
      </c>
    </row>
    <row r="49" spans="1:1" x14ac:dyDescent="0.2">
      <c r="A49" t="s">
        <v>1125</v>
      </c>
    </row>
    <row r="50" spans="1:1" x14ac:dyDescent="0.2">
      <c r="A50" t="s">
        <v>1202</v>
      </c>
    </row>
    <row r="51" spans="1:1" x14ac:dyDescent="0.2">
      <c r="A51" t="s">
        <v>1170</v>
      </c>
    </row>
    <row r="52" spans="1:1" x14ac:dyDescent="0.2">
      <c r="A52" t="s">
        <v>1089</v>
      </c>
    </row>
    <row r="53" spans="1:1" x14ac:dyDescent="0.2">
      <c r="A53" t="s">
        <v>1246</v>
      </c>
    </row>
    <row r="54" spans="1:1" x14ac:dyDescent="0.2">
      <c r="A54" t="s">
        <v>1172</v>
      </c>
    </row>
    <row r="55" spans="1:1" x14ac:dyDescent="0.2">
      <c r="A55" t="s">
        <v>1247</v>
      </c>
    </row>
    <row r="56" spans="1:1" x14ac:dyDescent="0.2">
      <c r="A56" t="s">
        <v>1093</v>
      </c>
    </row>
    <row r="57" spans="1:1" x14ac:dyDescent="0.2">
      <c r="A57" t="s">
        <v>1248</v>
      </c>
    </row>
    <row r="58" spans="1:1" x14ac:dyDescent="0.2">
      <c r="A58" t="s">
        <v>1198</v>
      </c>
    </row>
    <row r="59" spans="1:1" x14ac:dyDescent="0.2">
      <c r="A59" t="s">
        <v>1249</v>
      </c>
    </row>
    <row r="60" spans="1:1" x14ac:dyDescent="0.2">
      <c r="A60" t="s">
        <v>1174</v>
      </c>
    </row>
    <row r="61" spans="1:1" x14ac:dyDescent="0.2">
      <c r="A61" t="s">
        <v>1250</v>
      </c>
    </row>
    <row r="62" spans="1:1" x14ac:dyDescent="0.2">
      <c r="A62" t="s">
        <v>1176</v>
      </c>
    </row>
    <row r="63" spans="1:1" x14ac:dyDescent="0.2">
      <c r="A63" t="s">
        <v>1251</v>
      </c>
    </row>
    <row r="64" spans="1:1" x14ac:dyDescent="0.2">
      <c r="A64" t="s">
        <v>1095</v>
      </c>
    </row>
    <row r="65" spans="1:1" x14ac:dyDescent="0.2">
      <c r="A65" t="s">
        <v>1178</v>
      </c>
    </row>
    <row r="66" spans="1:1" x14ac:dyDescent="0.2">
      <c r="A66" t="s">
        <v>1130</v>
      </c>
    </row>
    <row r="67" spans="1:1" x14ac:dyDescent="0.2">
      <c r="A67" t="s">
        <v>1252</v>
      </c>
    </row>
    <row r="68" spans="1:1" x14ac:dyDescent="0.2">
      <c r="A68" t="s">
        <v>1180</v>
      </c>
    </row>
    <row r="69" spans="1:1" x14ac:dyDescent="0.2">
      <c r="A69" t="s">
        <v>1253</v>
      </c>
    </row>
    <row r="70" spans="1:1" x14ac:dyDescent="0.2">
      <c r="A70" t="s">
        <v>1254</v>
      </c>
    </row>
    <row r="71" spans="1:1" x14ac:dyDescent="0.2">
      <c r="A71" t="s">
        <v>1054</v>
      </c>
    </row>
    <row r="72" spans="1:1" x14ac:dyDescent="0.2">
      <c r="A72" t="s">
        <v>1097</v>
      </c>
    </row>
    <row r="73" spans="1:1" x14ac:dyDescent="0.2">
      <c r="A73" t="s">
        <v>1255</v>
      </c>
    </row>
    <row r="74" spans="1:1" x14ac:dyDescent="0.2">
      <c r="A74" t="s">
        <v>1099</v>
      </c>
    </row>
    <row r="75" spans="1:1" x14ac:dyDescent="0.2">
      <c r="A75" t="s">
        <v>1101</v>
      </c>
    </row>
    <row r="76" spans="1:1" x14ac:dyDescent="0.2">
      <c r="A76" t="s">
        <v>1132</v>
      </c>
    </row>
    <row r="77" spans="1:1" x14ac:dyDescent="0.2">
      <c r="A77" t="s">
        <v>1134</v>
      </c>
    </row>
    <row r="78" spans="1:1" x14ac:dyDescent="0.2">
      <c r="A78" t="s">
        <v>1256</v>
      </c>
    </row>
    <row r="79" spans="1:1" x14ac:dyDescent="0.2">
      <c r="A79" t="s">
        <v>1257</v>
      </c>
    </row>
    <row r="80" spans="1:1" x14ac:dyDescent="0.2">
      <c r="A80" t="s">
        <v>1136</v>
      </c>
    </row>
    <row r="81" spans="1:1" x14ac:dyDescent="0.2">
      <c r="A81" t="s">
        <v>1138</v>
      </c>
    </row>
    <row r="82" spans="1:1" x14ac:dyDescent="0.2">
      <c r="A82" t="s">
        <v>1196</v>
      </c>
    </row>
    <row r="83" spans="1:1" x14ac:dyDescent="0.2">
      <c r="A83" t="s">
        <v>1258</v>
      </c>
    </row>
    <row r="84" spans="1:1" x14ac:dyDescent="0.2">
      <c r="A84" t="s">
        <v>1184</v>
      </c>
    </row>
    <row r="85" spans="1:1" x14ac:dyDescent="0.2">
      <c r="A85" t="s">
        <v>1056</v>
      </c>
    </row>
    <row r="86" spans="1:1" x14ac:dyDescent="0.2">
      <c r="A86" t="s">
        <v>1067</v>
      </c>
    </row>
    <row r="87" spans="1:1" x14ac:dyDescent="0.2">
      <c r="A87" t="s">
        <v>1186</v>
      </c>
    </row>
    <row r="88" spans="1:1" x14ac:dyDescent="0.2">
      <c r="A88" t="s">
        <v>1140</v>
      </c>
    </row>
    <row r="89" spans="1:1" x14ac:dyDescent="0.2">
      <c r="A89" t="s">
        <v>1091</v>
      </c>
    </row>
    <row r="90" spans="1:1" x14ac:dyDescent="0.2">
      <c r="A90" t="s">
        <v>1103</v>
      </c>
    </row>
    <row r="91" spans="1:1" x14ac:dyDescent="0.2">
      <c r="A91" t="s">
        <v>1142</v>
      </c>
    </row>
    <row r="92" spans="1:1" x14ac:dyDescent="0.2">
      <c r="A92" t="s">
        <v>1188</v>
      </c>
    </row>
    <row r="93" spans="1:1" x14ac:dyDescent="0.2">
      <c r="A93" t="s">
        <v>1259</v>
      </c>
    </row>
    <row r="94" spans="1:1" x14ac:dyDescent="0.2">
      <c r="A94" t="s">
        <v>1190</v>
      </c>
    </row>
    <row r="95" spans="1:1" x14ac:dyDescent="0.2">
      <c r="A95" t="s">
        <v>1105</v>
      </c>
    </row>
    <row r="96" spans="1:1" x14ac:dyDescent="0.2">
      <c r="A96" t="s">
        <v>1192</v>
      </c>
    </row>
    <row r="97" spans="1:1" x14ac:dyDescent="0.2">
      <c r="A97" t="s">
        <v>1048</v>
      </c>
    </row>
    <row r="98" spans="1:1" x14ac:dyDescent="0.2">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8" t="str">
        <f>Spolu!C3&amp;", "&amp;Spolu!C6</f>
        <v>SLOVENSKÁ JAZDECKÁ FEDERÁCIA, Olympijské námestie 14290/1, Bratislava, 832 80</v>
      </c>
      <c r="B1" s="368"/>
      <c r="C1" s="368"/>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69" t="s">
        <v>1260</v>
      </c>
      <c r="F3" s="370"/>
      <c r="N3" s="137" t="str">
        <f t="shared" si="0"/>
        <v>c - príspevok Slovenskému paralympijskému výboru</v>
      </c>
      <c r="O3" s="137" t="s">
        <v>343</v>
      </c>
      <c r="P3" s="137" t="s">
        <v>344</v>
      </c>
    </row>
    <row r="4" spans="1:16" ht="45.75" customHeight="1" x14ac:dyDescent="0.2">
      <c r="E4" s="370"/>
      <c r="F4" s="370"/>
      <c r="N4" s="137" t="str">
        <f t="shared" si="0"/>
        <v>d - príspevok športovcom top tímu</v>
      </c>
      <c r="O4" s="137" t="s">
        <v>345</v>
      </c>
      <c r="P4" s="137" t="s">
        <v>346</v>
      </c>
    </row>
    <row r="5" spans="1:16" ht="30.75" customHeight="1" x14ac:dyDescent="0.2">
      <c r="C5" s="138" t="s">
        <v>1261</v>
      </c>
      <c r="N5" s="137" t="str">
        <f t="shared" si="0"/>
        <v>e - rozvoj športov, ktoré nie sú uznanými podľa zákona č. 440/2015 Z. z.</v>
      </c>
      <c r="O5" s="137" t="s">
        <v>347</v>
      </c>
      <c r="P5" s="137" t="s">
        <v>352</v>
      </c>
    </row>
    <row r="6" spans="1:16" ht="30" x14ac:dyDescent="0.2">
      <c r="C6" s="138" t="s">
        <v>1262</v>
      </c>
      <c r="E6" s="140" t="s">
        <v>1263</v>
      </c>
      <c r="F6" s="149"/>
      <c r="N6" s="137" t="str">
        <f t="shared" si="0"/>
        <v>f - organizovanie významných a tradičných športových podujatí na území SR v roku 2020</v>
      </c>
      <c r="O6" s="137" t="s">
        <v>349</v>
      </c>
      <c r="P6" s="137" t="s">
        <v>1264</v>
      </c>
    </row>
    <row r="7" spans="1:16" x14ac:dyDescent="0.2">
      <c r="C7" s="138" t="s">
        <v>1265</v>
      </c>
      <c r="E7" s="140" t="s">
        <v>1266</v>
      </c>
      <c r="F7" s="150"/>
      <c r="N7" s="137" t="str">
        <f t="shared" si="0"/>
        <v>g - projekty školského, univerzitného športu a športu pre všetkých</v>
      </c>
      <c r="O7" s="137" t="s">
        <v>351</v>
      </c>
      <c r="P7" s="137" t="s">
        <v>1267</v>
      </c>
    </row>
    <row r="8" spans="1:16" x14ac:dyDescent="0.2">
      <c r="C8" s="138" t="s">
        <v>1685</v>
      </c>
      <c r="E8" s="140" t="s">
        <v>1268</v>
      </c>
      <c r="F8" s="151"/>
      <c r="N8" s="137" t="str">
        <f t="shared" si="0"/>
        <v>h - podpora a rozvoj turistických a cykloturistických trás</v>
      </c>
      <c r="O8" s="137" t="s">
        <v>353</v>
      </c>
      <c r="P8" s="137" t="s">
        <v>354</v>
      </c>
    </row>
    <row r="9" spans="1:16" x14ac:dyDescent="0.2">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x14ac:dyDescent="0.2">
      <c r="N10" s="137" t="str">
        <f t="shared" si="0"/>
        <v>j - projekty pre popularizáciu pohybových aktivít detí, mládeže a seniorov</v>
      </c>
      <c r="O10" s="137" t="s">
        <v>356</v>
      </c>
      <c r="P10" s="137" t="s">
        <v>1271</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1" t="s">
        <v>1272</v>
      </c>
      <c r="B12" s="371"/>
      <c r="C12" s="371"/>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1273</v>
      </c>
    </row>
    <row r="14" spans="1:16" ht="45" customHeight="1" x14ac:dyDescent="0.2">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1274</v>
      </c>
    </row>
    <row r="15" spans="1:16" ht="32.1" customHeight="1" thickBot="1" x14ac:dyDescent="0.25">
      <c r="A15" s="139" t="s">
        <v>1275</v>
      </c>
      <c r="B15" s="373" t="s">
        <v>1276</v>
      </c>
      <c r="C15" s="374"/>
      <c r="N15" s="137" t="str">
        <f t="shared" si="0"/>
        <v>o - účasť na významnej súťaži podľa § 3 písm. h) druhého až štvrtého bodu Zákona o športe vrátane prípravy na túto súťaž</v>
      </c>
      <c r="O15" s="137" t="s">
        <v>365</v>
      </c>
      <c r="P15" s="137" t="s">
        <v>1277</v>
      </c>
    </row>
    <row r="16" spans="1:16" x14ac:dyDescent="0.2">
      <c r="A16" s="139" t="s">
        <v>1278</v>
      </c>
      <c r="B16" s="142">
        <f>F8</f>
        <v>0</v>
      </c>
      <c r="E16" s="145" t="s">
        <v>1279</v>
      </c>
      <c r="F16" s="146"/>
      <c r="N16" s="137" t="str">
        <f t="shared" si="0"/>
        <v>p - účasť na významnej súťaži podľa § 3 písm. h) prvého bodu Zákona o športe</v>
      </c>
      <c r="O16" s="137" t="s">
        <v>366</v>
      </c>
      <c r="P16" s="137" t="s">
        <v>1280</v>
      </c>
    </row>
    <row r="17" spans="1:16" x14ac:dyDescent="0.2">
      <c r="A17" s="139" t="s">
        <v>1281</v>
      </c>
      <c r="B17" s="254" t="s">
        <v>1282</v>
      </c>
      <c r="C17" s="194"/>
      <c r="E17" s="147"/>
      <c r="F17" s="284"/>
      <c r="N17" s="137" t="str">
        <f t="shared" si="0"/>
        <v xml:space="preserve">q - </v>
      </c>
      <c r="O17" s="137" t="s">
        <v>367</v>
      </c>
    </row>
    <row r="18" spans="1:16" x14ac:dyDescent="0.2">
      <c r="B18" s="193" t="s">
        <v>1283</v>
      </c>
      <c r="C18" s="142" t="str">
        <f>Spolu!C4</f>
        <v>31787801</v>
      </c>
      <c r="E18" s="147" t="s">
        <v>1284</v>
      </c>
      <c r="F18" s="284">
        <v>421947749446</v>
      </c>
      <c r="N18" s="137" t="str">
        <f t="shared" si="0"/>
        <v xml:space="preserve">r - </v>
      </c>
      <c r="O18" s="137" t="s">
        <v>368</v>
      </c>
    </row>
    <row r="19" spans="1:16" x14ac:dyDescent="0.2">
      <c r="E19" s="147" t="s">
        <v>1285</v>
      </c>
      <c r="F19" s="284">
        <v>421947749756</v>
      </c>
    </row>
    <row r="20" spans="1:16" ht="15.75" thickBot="1" x14ac:dyDescent="0.25">
      <c r="A20" s="139" t="s">
        <v>392</v>
      </c>
      <c r="B20" s="143">
        <f>F6</f>
        <v>0</v>
      </c>
      <c r="E20" s="208"/>
      <c r="F20" s="285"/>
    </row>
    <row r="21" spans="1:16" ht="189" customHeight="1" x14ac:dyDescent="0.2">
      <c r="B21" s="211"/>
      <c r="C21" s="144"/>
    </row>
    <row r="22" spans="1:16" ht="39.75" customHeight="1" x14ac:dyDescent="0.2">
      <c r="B22" s="367" t="s">
        <v>1286</v>
      </c>
      <c r="C22" s="367"/>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1287</v>
      </c>
    </row>
    <row r="29" spans="1:16" x14ac:dyDescent="0.2">
      <c r="N29" s="137" t="s">
        <v>1288</v>
      </c>
    </row>
    <row r="30" spans="1:16" x14ac:dyDescent="0.2">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Sekretariát</cp:lastModifiedBy>
  <cp:revision/>
  <cp:lastPrinted>2025-01-23T13:30:36Z</cp:lastPrinted>
  <dcterms:created xsi:type="dcterms:W3CDTF">2017-02-20T06:20:12Z</dcterms:created>
  <dcterms:modified xsi:type="dcterms:W3CDTF">2025-10-09T13:10:24Z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